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K:\RI\ER e Apresentações de Resultados\2020\2T20\Publicação\Serie Historica\"/>
    </mc:Choice>
  </mc:AlternateContent>
  <workbookProtection workbookAlgorithmName="SHA-512" workbookHashValue="cELRuDnWkiyB6h7klswYAz5XFe6pkzVEOnYSOwQkEDyQKLjqXCwJjZeR/w8ZXRjZyL+mQgq5UKYs6tGzxcM4aA==" workbookSaltValue="T3F57AB+9bwHor4ZATCPvw==" workbookSpinCount="100000" lockStructure="1"/>
  <bookViews>
    <workbookView xWindow="0" yWindow="0" windowWidth="28800" windowHeight="12435" tabRatio="898"/>
  </bookViews>
  <sheets>
    <sheet name="Índice" sheetId="1" r:id="rId1"/>
    <sheet name="Balanço Patrimonial" sheetId="9" r:id="rId2"/>
    <sheet name="DRE Contábil (Trimestral)" sheetId="2" r:id="rId3"/>
    <sheet name="DRE Contábil (Anual)" sheetId="16" r:id="rId4"/>
    <sheet name="DRE Gerencial (Trimestral)" sheetId="19" r:id="rId5"/>
    <sheet name="DRE Gerencial (Anual)" sheetId="17" r:id="rId6"/>
    <sheet name="Cart. de Crédito" sheetId="18" r:id="rId7"/>
    <sheet name="Captação" sheetId="20" r:id="rId8"/>
    <sheet name="Eficiência" sheetId="13" r:id="rId9"/>
    <sheet name="NIM" sheetId="21" r:id="rId10"/>
    <sheet name="Adequação de Capital" sheetId="14" r:id="rId11"/>
    <sheet name="Dividendos e JCP" sheetId="15" r:id="rId12"/>
    <sheet name="DRE Gerencial (Conceito Antigo)" sheetId="10" r:id="rId13"/>
    <sheet name="Cart. de Crédito (Antiga Seg.)" sheetId="11" r:id="rId14"/>
    <sheet name="Captação (Antiga)" sheetId="12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1" i="9" l="1"/>
  <c r="AX25" i="9"/>
  <c r="AX47" i="9"/>
  <c r="AY47" i="9"/>
  <c r="O23" i="20" l="1"/>
  <c r="N23" i="20"/>
  <c r="N21" i="20"/>
  <c r="K38" i="19"/>
  <c r="K37" i="19"/>
  <c r="K36" i="19"/>
  <c r="K35" i="19"/>
  <c r="K39" i="19"/>
  <c r="AY13" i="14" l="1"/>
  <c r="O15" i="21"/>
  <c r="AY15" i="14" l="1"/>
  <c r="AY14" i="14" s="1"/>
  <c r="AY19" i="14" s="1"/>
  <c r="O14" i="21"/>
  <c r="S11" i="13"/>
  <c r="S15" i="13"/>
  <c r="S10" i="13" s="1"/>
  <c r="O31" i="20"/>
  <c r="O21" i="20"/>
  <c r="K61" i="18"/>
  <c r="K49" i="18"/>
  <c r="K42" i="18"/>
  <c r="K35" i="18"/>
  <c r="K27" i="18"/>
  <c r="K26" i="18"/>
  <c r="K25" i="18"/>
  <c r="K24" i="18" s="1"/>
  <c r="K20" i="18"/>
  <c r="K16" i="18"/>
  <c r="K12" i="18"/>
  <c r="K50" i="19"/>
  <c r="K49" i="19"/>
  <c r="K48" i="19"/>
  <c r="K44" i="19"/>
  <c r="K20" i="19"/>
  <c r="K47" i="19" s="1"/>
  <c r="K16" i="19"/>
  <c r="K46" i="19" s="1"/>
  <c r="K10" i="19"/>
  <c r="K43" i="19" s="1"/>
  <c r="AY24" i="2"/>
  <c r="AY17" i="2"/>
  <c r="AY11" i="2"/>
  <c r="K45" i="19" l="1"/>
  <c r="O11" i="21"/>
  <c r="K51" i="19"/>
  <c r="K15" i="19"/>
  <c r="K26" i="19" s="1"/>
  <c r="K29" i="19" s="1"/>
  <c r="K31" i="19" s="1"/>
  <c r="AY22" i="2"/>
  <c r="AY31" i="2" s="1"/>
  <c r="AY34" i="2" s="1"/>
  <c r="AY38" i="2" s="1"/>
  <c r="AY41" i="9"/>
  <c r="AY28" i="9"/>
  <c r="AY20" i="9"/>
  <c r="AY11" i="9"/>
  <c r="AY25" i="9" l="1"/>
  <c r="J22" i="19"/>
  <c r="J23" i="19"/>
  <c r="N14" i="21" l="1"/>
  <c r="AX15" i="14" l="1"/>
  <c r="AX14" i="14" s="1"/>
  <c r="AX19" i="14" s="1"/>
  <c r="AX13" i="14"/>
  <c r="J61" i="18" l="1"/>
  <c r="J27" i="18"/>
  <c r="J26" i="18"/>
  <c r="J25" i="18"/>
  <c r="J20" i="18"/>
  <c r="J16" i="18"/>
  <c r="J12" i="18"/>
  <c r="J49" i="19"/>
  <c r="J48" i="19"/>
  <c r="J44" i="19"/>
  <c r="J38" i="19"/>
  <c r="J37" i="19"/>
  <c r="J36" i="19"/>
  <c r="J35" i="19"/>
  <c r="J20" i="19"/>
  <c r="J47" i="19" s="1"/>
  <c r="J10" i="19" l="1"/>
  <c r="J43" i="19" s="1"/>
  <c r="J45" i="19" s="1"/>
  <c r="AX41" i="9" l="1"/>
  <c r="N11" i="21" l="1"/>
  <c r="N15" i="21" s="1"/>
  <c r="R15" i="13"/>
  <c r="R11" i="13"/>
  <c r="N31" i="20"/>
  <c r="J49" i="18"/>
  <c r="J42" i="18"/>
  <c r="J35" i="18"/>
  <c r="J24" i="18"/>
  <c r="J50" i="19"/>
  <c r="J16" i="19"/>
  <c r="J46" i="19" s="1"/>
  <c r="J51" i="19" s="1"/>
  <c r="AX24" i="2"/>
  <c r="AX17" i="2"/>
  <c r="AX11" i="2"/>
  <c r="AX20" i="9"/>
  <c r="R10" i="13" l="1"/>
  <c r="J39" i="19"/>
  <c r="AX22" i="2"/>
  <c r="AX31" i="2" s="1"/>
  <c r="AX34" i="2" s="1"/>
  <c r="AX38" i="2" s="1"/>
  <c r="J15" i="19"/>
  <c r="J26" i="19" s="1"/>
  <c r="J29" i="19" s="1"/>
  <c r="J31" i="19" s="1"/>
  <c r="M14" i="21"/>
  <c r="M31" i="20"/>
  <c r="I61" i="18"/>
  <c r="I49" i="18"/>
  <c r="I42" i="18"/>
  <c r="I35" i="18"/>
  <c r="I25" i="18"/>
  <c r="I26" i="18"/>
  <c r="I27" i="18"/>
  <c r="I20" i="18"/>
  <c r="I16" i="18"/>
  <c r="I12" i="18"/>
  <c r="K21" i="17"/>
  <c r="K17" i="17"/>
  <c r="K11" i="17"/>
  <c r="K16" i="17" s="1"/>
  <c r="I38" i="19"/>
  <c r="I37" i="19"/>
  <c r="I36" i="19"/>
  <c r="I35" i="19"/>
  <c r="I20" i="19"/>
  <c r="I10" i="19"/>
  <c r="I43" i="19" s="1"/>
  <c r="M24" i="16"/>
  <c r="M17" i="16"/>
  <c r="M11" i="16"/>
  <c r="AW24" i="2"/>
  <c r="AW17" i="2"/>
  <c r="AW22" i="2" s="1"/>
  <c r="AW11" i="2"/>
  <c r="AW41" i="9"/>
  <c r="AW31" i="2" l="1"/>
  <c r="AW34" i="2" s="1"/>
  <c r="AW38" i="2" s="1"/>
  <c r="M22" i="16"/>
  <c r="I24" i="18"/>
  <c r="I39" i="19"/>
  <c r="M31" i="16"/>
  <c r="M34" i="16" s="1"/>
  <c r="M38" i="16" s="1"/>
  <c r="K27" i="17"/>
  <c r="M11" i="21"/>
  <c r="AW11" i="9"/>
  <c r="Q12" i="13" l="1"/>
  <c r="Q19" i="13" l="1"/>
  <c r="Q18" i="13"/>
  <c r="Q17" i="13"/>
  <c r="Q16" i="13"/>
  <c r="Q14" i="13"/>
  <c r="Q13" i="13"/>
  <c r="J11" i="17" l="1"/>
  <c r="AW15" i="14" l="1"/>
  <c r="AW14" i="14" s="1"/>
  <c r="AW19" i="14" s="1"/>
  <c r="AW13" i="14"/>
  <c r="Q11" i="13"/>
  <c r="Q15" i="13"/>
  <c r="P15" i="13"/>
  <c r="P11" i="13"/>
  <c r="L31" i="20"/>
  <c r="M21" i="20"/>
  <c r="M23" i="20" s="1"/>
  <c r="I50" i="19"/>
  <c r="I49" i="19"/>
  <c r="I48" i="19"/>
  <c r="I47" i="19"/>
  <c r="I44" i="19"/>
  <c r="I45" i="19" s="1"/>
  <c r="I16" i="19"/>
  <c r="I46" i="19" s="1"/>
  <c r="I15" i="19"/>
  <c r="I26" i="19" s="1"/>
  <c r="I29" i="19" s="1"/>
  <c r="AW20" i="9"/>
  <c r="AW25" i="9" s="1"/>
  <c r="I51" i="19" l="1"/>
  <c r="Q10" i="13"/>
  <c r="P10" i="13"/>
  <c r="K30" i="17"/>
  <c r="I31" i="19"/>
  <c r="M15" i="21"/>
  <c r="G11" i="17"/>
  <c r="E17" i="17"/>
  <c r="D17" i="17"/>
  <c r="C21" i="17"/>
  <c r="B21" i="17"/>
  <c r="D21" i="17"/>
  <c r="E21" i="17"/>
  <c r="F21" i="17"/>
  <c r="G21" i="17"/>
  <c r="H21" i="17"/>
  <c r="I21" i="17"/>
  <c r="J21" i="17"/>
  <c r="B17" i="17"/>
  <c r="F17" i="17"/>
  <c r="G17" i="17"/>
  <c r="H17" i="17"/>
  <c r="I17" i="17"/>
  <c r="J17" i="17"/>
  <c r="G61" i="18"/>
  <c r="G49" i="18"/>
  <c r="H49" i="18"/>
  <c r="G42" i="18"/>
  <c r="G35" i="18"/>
  <c r="O11" i="13"/>
  <c r="H42" i="18"/>
  <c r="H16" i="18"/>
  <c r="H12" i="18"/>
  <c r="AT11" i="10"/>
  <c r="H20" i="18"/>
  <c r="H24" i="18" l="1"/>
  <c r="H50" i="19" l="1"/>
  <c r="H49" i="19"/>
  <c r="H48" i="19"/>
  <c r="H44" i="19"/>
  <c r="H38" i="19"/>
  <c r="H37" i="19"/>
  <c r="H36" i="19"/>
  <c r="H35" i="19"/>
  <c r="H20" i="19"/>
  <c r="H47" i="19" s="1"/>
  <c r="H16" i="19"/>
  <c r="H46" i="19" s="1"/>
  <c r="H10" i="19"/>
  <c r="H43" i="19" s="1"/>
  <c r="G50" i="19"/>
  <c r="G49" i="19"/>
  <c r="G48" i="19"/>
  <c r="G44" i="19"/>
  <c r="G38" i="19"/>
  <c r="G37" i="19"/>
  <c r="G36" i="19"/>
  <c r="G35" i="19"/>
  <c r="G20" i="19"/>
  <c r="G47" i="19" s="1"/>
  <c r="G16" i="19"/>
  <c r="G46" i="19" s="1"/>
  <c r="G15" i="19"/>
  <c r="G10" i="19"/>
  <c r="G43" i="19" s="1"/>
  <c r="G45" i="19" s="1"/>
  <c r="B24" i="16"/>
  <c r="C24" i="16"/>
  <c r="D24" i="16"/>
  <c r="E24" i="16"/>
  <c r="F24" i="16"/>
  <c r="G24" i="16"/>
  <c r="H24" i="16"/>
  <c r="I24" i="16"/>
  <c r="J24" i="16"/>
  <c r="K24" i="16"/>
  <c r="B11" i="16"/>
  <c r="C11" i="16"/>
  <c r="D11" i="16"/>
  <c r="E11" i="16"/>
  <c r="F11" i="16"/>
  <c r="G11" i="16"/>
  <c r="H11" i="16"/>
  <c r="I11" i="16"/>
  <c r="J11" i="16"/>
  <c r="K11" i="16"/>
  <c r="B17" i="16"/>
  <c r="C17" i="16"/>
  <c r="D17" i="16"/>
  <c r="E17" i="16"/>
  <c r="F17" i="16"/>
  <c r="F22" i="16" s="1"/>
  <c r="G17" i="16"/>
  <c r="H17" i="16"/>
  <c r="I17" i="16"/>
  <c r="J17" i="16"/>
  <c r="K17" i="16"/>
  <c r="K22" i="16" s="1"/>
  <c r="K31" i="16" s="1"/>
  <c r="K34" i="16" s="1"/>
  <c r="K38" i="16" s="1"/>
  <c r="C22" i="16"/>
  <c r="C31" i="16" s="1"/>
  <c r="C34" i="16" s="1"/>
  <c r="C38" i="16" s="1"/>
  <c r="L11" i="16"/>
  <c r="AV24" i="2"/>
  <c r="AV17" i="2"/>
  <c r="AV11" i="2"/>
  <c r="AU24" i="2"/>
  <c r="AU22" i="2"/>
  <c r="AU17" i="2"/>
  <c r="AU11" i="2"/>
  <c r="AV28" i="9"/>
  <c r="AV20" i="9"/>
  <c r="AV11" i="9"/>
  <c r="AU41" i="9"/>
  <c r="AU11" i="9"/>
  <c r="AU20" i="9"/>
  <c r="AU31" i="2" l="1"/>
  <c r="AU34" i="2" s="1"/>
  <c r="AU38" i="2" s="1"/>
  <c r="J22" i="16"/>
  <c r="J31" i="16" s="1"/>
  <c r="J34" i="16" s="1"/>
  <c r="J38" i="16" s="1"/>
  <c r="B22" i="16"/>
  <c r="B31" i="16" s="1"/>
  <c r="B34" i="16" s="1"/>
  <c r="B38" i="16" s="1"/>
  <c r="H22" i="16"/>
  <c r="H31" i="16" s="1"/>
  <c r="H34" i="16" s="1"/>
  <c r="H38" i="16" s="1"/>
  <c r="F31" i="16"/>
  <c r="F34" i="16" s="1"/>
  <c r="F38" i="16" s="1"/>
  <c r="AV22" i="2"/>
  <c r="AV31" i="2" s="1"/>
  <c r="AV34" i="2" s="1"/>
  <c r="AV38" i="2" s="1"/>
  <c r="G22" i="16"/>
  <c r="G31" i="16" s="1"/>
  <c r="G34" i="16" s="1"/>
  <c r="G38" i="16" s="1"/>
  <c r="G39" i="19"/>
  <c r="H45" i="19"/>
  <c r="H51" i="19" s="1"/>
  <c r="H39" i="19"/>
  <c r="G26" i="19"/>
  <c r="G29" i="19" s="1"/>
  <c r="G31" i="19" s="1"/>
  <c r="G51" i="19"/>
  <c r="AV25" i="9"/>
  <c r="I22" i="16"/>
  <c r="I31" i="16" s="1"/>
  <c r="I34" i="16" s="1"/>
  <c r="I38" i="16" s="1"/>
  <c r="E22" i="16"/>
  <c r="E31" i="16" s="1"/>
  <c r="E34" i="16" s="1"/>
  <c r="E38" i="16" s="1"/>
  <c r="D22" i="16"/>
  <c r="D31" i="16" s="1"/>
  <c r="D34" i="16" s="1"/>
  <c r="D38" i="16" s="1"/>
  <c r="AU25" i="9"/>
  <c r="B11" i="17" l="1"/>
  <c r="B16" i="17" s="1"/>
  <c r="B27" i="17" s="1"/>
  <c r="C11" i="17"/>
  <c r="D11" i="17"/>
  <c r="E11" i="17"/>
  <c r="F11" i="17"/>
  <c r="H11" i="17"/>
  <c r="I11" i="17"/>
  <c r="G16" i="17" l="1"/>
  <c r="G27" i="17" s="1"/>
  <c r="G30" i="17" s="1"/>
  <c r="J16" i="17"/>
  <c r="B30" i="17"/>
  <c r="I16" i="17"/>
  <c r="I27" i="17" s="1"/>
  <c r="I30" i="17" s="1"/>
  <c r="E16" i="17"/>
  <c r="E27" i="17" s="1"/>
  <c r="E30" i="17" s="1"/>
  <c r="C16" i="17"/>
  <c r="C27" i="17" s="1"/>
  <c r="C30" i="17" s="1"/>
  <c r="F16" i="17"/>
  <c r="F27" i="17" s="1"/>
  <c r="F30" i="17" s="1"/>
  <c r="H16" i="17"/>
  <c r="H27" i="17" s="1"/>
  <c r="H30" i="17" s="1"/>
  <c r="D16" i="17"/>
  <c r="D27" i="17" s="1"/>
  <c r="D30" i="17" s="1"/>
  <c r="S13" i="14"/>
  <c r="R13" i="14"/>
  <c r="Q13" i="14"/>
  <c r="P13" i="14"/>
  <c r="O13" i="14"/>
  <c r="N13" i="14"/>
  <c r="J27" i="17" l="1"/>
  <c r="J30" i="17" s="1"/>
  <c r="E13" i="14"/>
  <c r="D13" i="14"/>
  <c r="AT15" i="14"/>
  <c r="AT14" i="14" s="1"/>
  <c r="C16" i="14" l="1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B16" i="14"/>
  <c r="F21" i="20" l="1"/>
  <c r="F23" i="20" s="1"/>
  <c r="B21" i="20"/>
  <c r="B23" i="20" s="1"/>
  <c r="C21" i="20"/>
  <c r="C23" i="20" s="1"/>
  <c r="D21" i="20"/>
  <c r="D23" i="20" s="1"/>
  <c r="E21" i="20"/>
  <c r="E23" i="20" s="1"/>
  <c r="G21" i="20"/>
  <c r="G23" i="20" s="1"/>
  <c r="H21" i="20"/>
  <c r="H23" i="20" s="1"/>
  <c r="E15" i="21"/>
  <c r="B15" i="21"/>
  <c r="H14" i="21"/>
  <c r="G14" i="21"/>
  <c r="F14" i="21"/>
  <c r="E14" i="21"/>
  <c r="D14" i="21"/>
  <c r="D15" i="21" s="1"/>
  <c r="C14" i="21"/>
  <c r="C15" i="21" s="1"/>
  <c r="B14" i="21"/>
  <c r="F11" i="21"/>
  <c r="F15" i="21" s="1"/>
  <c r="G11" i="21"/>
  <c r="H11" i="21"/>
  <c r="H15" i="21" s="1"/>
  <c r="I11" i="21"/>
  <c r="J11" i="21"/>
  <c r="K11" i="21"/>
  <c r="L11" i="21"/>
  <c r="G15" i="21" l="1"/>
  <c r="K14" i="21"/>
  <c r="K15" i="21" s="1"/>
  <c r="L14" i="21"/>
  <c r="L15" i="21" s="1"/>
  <c r="I21" i="20" l="1"/>
  <c r="I23" i="20" s="1"/>
  <c r="J21" i="20"/>
  <c r="J23" i="20" s="1"/>
  <c r="K21" i="20"/>
  <c r="K23" i="20" s="1"/>
  <c r="L21" i="20"/>
  <c r="L23" i="20" s="1"/>
  <c r="B25" i="18" l="1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12" i="18"/>
  <c r="C12" i="18"/>
  <c r="D12" i="18"/>
  <c r="E12" i="18"/>
  <c r="F12" i="18"/>
  <c r="B16" i="18"/>
  <c r="C16" i="18"/>
  <c r="D16" i="18"/>
  <c r="E16" i="18"/>
  <c r="F16" i="18"/>
  <c r="B20" i="18"/>
  <c r="C20" i="18"/>
  <c r="D20" i="18"/>
  <c r="E20" i="18"/>
  <c r="F20" i="18"/>
  <c r="B35" i="18"/>
  <c r="C35" i="18"/>
  <c r="D35" i="18"/>
  <c r="E35" i="18"/>
  <c r="F35" i="18"/>
  <c r="B42" i="18"/>
  <c r="C42" i="18"/>
  <c r="D42" i="18"/>
  <c r="E42" i="18"/>
  <c r="F42" i="18"/>
  <c r="B49" i="18"/>
  <c r="C49" i="18"/>
  <c r="D49" i="18"/>
  <c r="E49" i="18"/>
  <c r="F49" i="18"/>
  <c r="C24" i="18" l="1"/>
  <c r="B24" i="18"/>
  <c r="D24" i="18"/>
  <c r="F24" i="18"/>
  <c r="E24" i="18"/>
  <c r="AV15" i="14" l="1"/>
  <c r="AV14" i="14" s="1"/>
  <c r="AU13" i="14"/>
  <c r="AV13" i="14"/>
  <c r="AU15" i="14"/>
  <c r="AU14" i="14" s="1"/>
  <c r="O15" i="13"/>
  <c r="O10" i="13" s="1"/>
  <c r="L15" i="13"/>
  <c r="L11" i="13"/>
  <c r="M11" i="13"/>
  <c r="L10" i="13" l="1"/>
  <c r="M15" i="13"/>
  <c r="M10" i="13" s="1"/>
  <c r="N15" i="13"/>
  <c r="N11" i="13"/>
  <c r="AV26" i="12"/>
  <c r="AU26" i="12"/>
  <c r="AT18" i="12"/>
  <c r="AO18" i="12"/>
  <c r="AV18" i="12"/>
  <c r="AU18" i="12"/>
  <c r="N10" i="13" l="1"/>
  <c r="H61" i="18"/>
  <c r="G16" i="18"/>
  <c r="H35" i="18"/>
  <c r="H25" i="18"/>
  <c r="H26" i="18"/>
  <c r="H27" i="18"/>
  <c r="G20" i="18"/>
  <c r="G12" i="18"/>
  <c r="C43" i="19"/>
  <c r="D43" i="19"/>
  <c r="E43" i="19"/>
  <c r="F43" i="19"/>
  <c r="C44" i="19"/>
  <c r="C45" i="19" s="1"/>
  <c r="D44" i="19"/>
  <c r="E44" i="19"/>
  <c r="E45" i="19" s="1"/>
  <c r="F44" i="19"/>
  <c r="D45" i="19"/>
  <c r="C46" i="19"/>
  <c r="D46" i="19"/>
  <c r="E46" i="19"/>
  <c r="F46" i="19"/>
  <c r="C47" i="19"/>
  <c r="D47" i="19"/>
  <c r="E47" i="19"/>
  <c r="F47" i="19"/>
  <c r="C48" i="19"/>
  <c r="D48" i="19"/>
  <c r="E48" i="19"/>
  <c r="F48" i="19"/>
  <c r="C49" i="19"/>
  <c r="D49" i="19"/>
  <c r="E49" i="19"/>
  <c r="F49" i="19"/>
  <c r="C50" i="19"/>
  <c r="D50" i="19"/>
  <c r="E50" i="19"/>
  <c r="F50" i="19"/>
  <c r="B43" i="19"/>
  <c r="B50" i="19"/>
  <c r="B49" i="19"/>
  <c r="B48" i="19"/>
  <c r="B47" i="19"/>
  <c r="B46" i="19"/>
  <c r="B44" i="19"/>
  <c r="F35" i="19"/>
  <c r="F36" i="19"/>
  <c r="F37" i="19"/>
  <c r="F38" i="19"/>
  <c r="E35" i="19"/>
  <c r="E36" i="19"/>
  <c r="E37" i="19"/>
  <c r="E38" i="19"/>
  <c r="D35" i="19"/>
  <c r="D39" i="19" s="1"/>
  <c r="D36" i="19"/>
  <c r="D37" i="19"/>
  <c r="D38" i="19"/>
  <c r="C35" i="19"/>
  <c r="C36" i="19"/>
  <c r="C37" i="19"/>
  <c r="C38" i="19"/>
  <c r="B38" i="19"/>
  <c r="B37" i="19"/>
  <c r="B36" i="19"/>
  <c r="B35" i="19"/>
  <c r="AV41" i="9"/>
  <c r="AA11" i="9"/>
  <c r="E39" i="19" l="1"/>
  <c r="D51" i="19"/>
  <c r="C51" i="19"/>
  <c r="B39" i="19"/>
  <c r="B45" i="19"/>
  <c r="B51" i="19" s="1"/>
  <c r="F39" i="19"/>
  <c r="F45" i="19"/>
  <c r="F51" i="19" s="1"/>
  <c r="E51" i="19"/>
  <c r="C39" i="19"/>
  <c r="G24" i="18"/>
  <c r="AU35" i="9" l="1"/>
  <c r="AU36" i="9"/>
  <c r="AU34" i="9"/>
  <c r="AU28" i="9" s="1"/>
  <c r="AU47" i="9" s="1"/>
  <c r="B59" i="10" l="1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S47" i="10" l="1"/>
  <c r="AT44" i="9" l="1"/>
  <c r="AT41" i="9" s="1"/>
  <c r="AT36" i="9"/>
  <c r="AT35" i="9"/>
  <c r="AT34" i="9"/>
  <c r="AT20" i="9"/>
  <c r="AT1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S28" i="9"/>
  <c r="AS47" i="9" s="1"/>
  <c r="AR28" i="9"/>
  <c r="AR47" i="9" s="1"/>
  <c r="AQ28" i="9"/>
  <c r="AP28" i="9"/>
  <c r="AP47" i="9" s="1"/>
  <c r="AO28" i="9"/>
  <c r="AO47" i="9" s="1"/>
  <c r="AN28" i="9"/>
  <c r="AN47" i="9" s="1"/>
  <c r="AM28" i="9"/>
  <c r="AL28" i="9"/>
  <c r="AL47" i="9" s="1"/>
  <c r="AK28" i="9"/>
  <c r="AK47" i="9" s="1"/>
  <c r="AJ28" i="9"/>
  <c r="AJ47" i="9" s="1"/>
  <c r="AI28" i="9"/>
  <c r="AH28" i="9"/>
  <c r="AH47" i="9" s="1"/>
  <c r="AG28" i="9"/>
  <c r="AG47" i="9" s="1"/>
  <c r="AF28" i="9"/>
  <c r="AF47" i="9" s="1"/>
  <c r="AE28" i="9"/>
  <c r="AD28" i="9"/>
  <c r="AD47" i="9" s="1"/>
  <c r="AC28" i="9"/>
  <c r="AC47" i="9" s="1"/>
  <c r="AB28" i="9"/>
  <c r="AB47" i="9" s="1"/>
  <c r="AA28" i="9"/>
  <c r="Z28" i="9"/>
  <c r="Z47" i="9" s="1"/>
  <c r="Y28" i="9"/>
  <c r="Y47" i="9" s="1"/>
  <c r="X28" i="9"/>
  <c r="X47" i="9" s="1"/>
  <c r="W28" i="9"/>
  <c r="V28" i="9"/>
  <c r="V47" i="9" s="1"/>
  <c r="U28" i="9"/>
  <c r="U47" i="9" s="1"/>
  <c r="T28" i="9"/>
  <c r="T47" i="9" s="1"/>
  <c r="S28" i="9"/>
  <c r="R28" i="9"/>
  <c r="R47" i="9" s="1"/>
  <c r="Q28" i="9"/>
  <c r="Q47" i="9" s="1"/>
  <c r="P28" i="9"/>
  <c r="P47" i="9" s="1"/>
  <c r="O28" i="9"/>
  <c r="N28" i="9"/>
  <c r="N47" i="9" s="1"/>
  <c r="M28" i="9"/>
  <c r="M47" i="9" s="1"/>
  <c r="L28" i="9"/>
  <c r="L47" i="9" s="1"/>
  <c r="K28" i="9"/>
  <c r="J28" i="9"/>
  <c r="J47" i="9" s="1"/>
  <c r="I28" i="9"/>
  <c r="I47" i="9" s="1"/>
  <c r="H28" i="9"/>
  <c r="H47" i="9" s="1"/>
  <c r="G28" i="9"/>
  <c r="F28" i="9"/>
  <c r="F47" i="9" s="1"/>
  <c r="E28" i="9"/>
  <c r="E47" i="9" s="1"/>
  <c r="D28" i="9"/>
  <c r="D47" i="9" s="1"/>
  <c r="C28" i="9"/>
  <c r="B28" i="9"/>
  <c r="B47" i="9" s="1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S11" i="9"/>
  <c r="AS25" i="9" s="1"/>
  <c r="AR11" i="9"/>
  <c r="AQ11" i="9"/>
  <c r="AP11" i="9"/>
  <c r="AP25" i="9" s="1"/>
  <c r="AO11" i="9"/>
  <c r="AO25" i="9" s="1"/>
  <c r="AN11" i="9"/>
  <c r="AM11" i="9"/>
  <c r="AL11" i="9"/>
  <c r="AL25" i="9" s="1"/>
  <c r="AK11" i="9"/>
  <c r="AK25" i="9" s="1"/>
  <c r="AJ11" i="9"/>
  <c r="AI11" i="9"/>
  <c r="AH11" i="9"/>
  <c r="AH25" i="9" s="1"/>
  <c r="AG11" i="9"/>
  <c r="AG25" i="9" s="1"/>
  <c r="AF11" i="9"/>
  <c r="AE11" i="9"/>
  <c r="AD11" i="9"/>
  <c r="AD25" i="9" s="1"/>
  <c r="AC11" i="9"/>
  <c r="AC25" i="9" s="1"/>
  <c r="AB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E25" i="9" l="1"/>
  <c r="I25" i="9"/>
  <c r="M25" i="9"/>
  <c r="Q25" i="9"/>
  <c r="U25" i="9"/>
  <c r="Y25" i="9"/>
  <c r="N25" i="9"/>
  <c r="R25" i="9"/>
  <c r="F25" i="9"/>
  <c r="B25" i="9"/>
  <c r="J25" i="9"/>
  <c r="AT25" i="9"/>
  <c r="V25" i="9"/>
  <c r="Z25" i="9"/>
  <c r="AT28" i="9"/>
  <c r="AT47" i="9" s="1"/>
  <c r="C47" i="9"/>
  <c r="G47" i="9"/>
  <c r="K47" i="9"/>
  <c r="O47" i="9"/>
  <c r="S47" i="9"/>
  <c r="W47" i="9"/>
  <c r="AA47" i="9"/>
  <c r="AE47" i="9"/>
  <c r="AI47" i="9"/>
  <c r="AM47" i="9"/>
  <c r="AQ47" i="9"/>
  <c r="D25" i="9"/>
  <c r="H25" i="9"/>
  <c r="L25" i="9"/>
  <c r="P25" i="9"/>
  <c r="T25" i="9"/>
  <c r="X25" i="9"/>
  <c r="AB25" i="9"/>
  <c r="AF25" i="9"/>
  <c r="AJ25" i="9"/>
  <c r="AN25" i="9"/>
  <c r="AR25" i="9"/>
  <c r="C25" i="9"/>
  <c r="G25" i="9"/>
  <c r="K25" i="9"/>
  <c r="O25" i="9"/>
  <c r="S25" i="9"/>
  <c r="W25" i="9"/>
  <c r="AA25" i="9"/>
  <c r="AE25" i="9"/>
  <c r="AI25" i="9"/>
  <c r="AM25" i="9"/>
  <c r="AQ25" i="9"/>
  <c r="AS18" i="12" l="1"/>
  <c r="AT47" i="10"/>
  <c r="L24" i="16"/>
  <c r="L17" i="16"/>
  <c r="L22" i="16" s="1"/>
  <c r="L31" i="16" l="1"/>
  <c r="L34" i="16" s="1"/>
  <c r="L38" i="16" s="1"/>
  <c r="AR47" i="10"/>
  <c r="J13" i="13" l="1"/>
  <c r="J14" i="13"/>
  <c r="J12" i="13"/>
  <c r="AL18" i="10" l="1"/>
  <c r="AO18" i="10"/>
  <c r="AP18" i="10"/>
  <c r="B46" i="11" l="1"/>
  <c r="B45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W41" i="11" l="1"/>
  <c r="W44" i="11" s="1"/>
  <c r="AM41" i="11"/>
  <c r="AM44" i="11" s="1"/>
  <c r="AL41" i="11"/>
  <c r="AL44" i="11" s="1"/>
  <c r="AK41" i="11"/>
  <c r="AK44" i="11" s="1"/>
  <c r="AJ41" i="11"/>
  <c r="AJ44" i="11" s="1"/>
  <c r="AI41" i="11"/>
  <c r="AI44" i="11" s="1"/>
  <c r="AH41" i="11"/>
  <c r="AH44" i="11" s="1"/>
  <c r="AG41" i="11"/>
  <c r="AG44" i="11" s="1"/>
  <c r="AF41" i="11"/>
  <c r="AF44" i="11" s="1"/>
  <c r="AE41" i="11"/>
  <c r="AE44" i="11" s="1"/>
  <c r="AD41" i="11"/>
  <c r="AD44" i="11" s="1"/>
  <c r="AC41" i="11"/>
  <c r="AC44" i="11" s="1"/>
  <c r="AB41" i="11"/>
  <c r="AB44" i="11" s="1"/>
  <c r="AA41" i="11"/>
  <c r="AA44" i="11" s="1"/>
  <c r="Z41" i="11"/>
  <c r="Z44" i="11" s="1"/>
  <c r="Y41" i="11"/>
  <c r="Y44" i="11" s="1"/>
  <c r="X41" i="11"/>
  <c r="X44" i="11" s="1"/>
  <c r="V41" i="11"/>
  <c r="V44" i="11" s="1"/>
  <c r="U41" i="11"/>
  <c r="U44" i="11" s="1"/>
  <c r="S41" i="11"/>
  <c r="S44" i="11" s="1"/>
  <c r="R41" i="11"/>
  <c r="R44" i="11" s="1"/>
  <c r="Q41" i="11"/>
  <c r="Q44" i="11" s="1"/>
  <c r="P41" i="11"/>
  <c r="P44" i="11" s="1"/>
  <c r="O41" i="11"/>
  <c r="O44" i="11" s="1"/>
  <c r="N41" i="11"/>
  <c r="N44" i="11" s="1"/>
  <c r="M41" i="11"/>
  <c r="M44" i="11" s="1"/>
  <c r="L41" i="11"/>
  <c r="L44" i="11" s="1"/>
  <c r="K41" i="11"/>
  <c r="K44" i="11" s="1"/>
  <c r="J41" i="11"/>
  <c r="J44" i="11" s="1"/>
  <c r="I41" i="11"/>
  <c r="I44" i="11" s="1"/>
  <c r="H41" i="11"/>
  <c r="H44" i="11" s="1"/>
  <c r="G41" i="11"/>
  <c r="G44" i="11" s="1"/>
  <c r="F41" i="11"/>
  <c r="F44" i="11" s="1"/>
  <c r="E41" i="11"/>
  <c r="E44" i="11" s="1"/>
  <c r="D41" i="11"/>
  <c r="D44" i="11" s="1"/>
  <c r="C41" i="11"/>
  <c r="C44" i="11" s="1"/>
  <c r="B41" i="11"/>
  <c r="B44" i="11" s="1"/>
  <c r="T41" i="11"/>
  <c r="T44" i="11" s="1"/>
  <c r="H15" i="19"/>
  <c r="H26" i="19" s="1"/>
  <c r="H29" i="19" s="1"/>
  <c r="H31" i="19" l="1"/>
  <c r="I14" i="21"/>
  <c r="I15" i="21" s="1"/>
  <c r="J14" i="21"/>
  <c r="J15" i="21" s="1"/>
  <c r="AV47" i="9"/>
  <c r="AW28" i="9"/>
  <c r="AW47" i="9" s="1"/>
  <c r="AX28" i="9" l="1"/>
</calcChain>
</file>

<file path=xl/comments1.xml><?xml version="1.0" encoding="utf-8"?>
<comments xmlns="http://schemas.openxmlformats.org/spreadsheetml/2006/main">
  <authors>
    <author>Enrico Andrade Quinzani</author>
  </authors>
  <commentList>
    <comment ref="C20" authorId="0" shapeId="0">
      <text>
        <r>
          <rPr>
            <sz val="9"/>
            <color indexed="81"/>
            <rFont val="Segoe UI"/>
            <family val="2"/>
          </rPr>
          <t>(Conceito Novo - a partir de Jun/19)</t>
        </r>
      </text>
    </comment>
    <comment ref="C22" authorId="0" shapeId="0">
      <text>
        <r>
          <rPr>
            <sz val="9"/>
            <color indexed="81"/>
            <rFont val="Segoe UI"/>
            <family val="2"/>
          </rPr>
          <t>(Nova Segmentação de Clientes - Mai/19)</t>
        </r>
      </text>
    </comment>
    <comment ref="C24" authorId="0" shapeId="0">
      <text>
        <r>
          <rPr>
            <sz val="9"/>
            <color indexed="81"/>
            <rFont val="Segoe UI"/>
            <family val="2"/>
          </rPr>
          <t>Nova Quebra de "Depósitos a Prazo + LCA + LCI + COE + LF + Titulos" - Set/19</t>
        </r>
      </text>
    </comment>
  </commentList>
</comments>
</file>

<file path=xl/sharedStrings.xml><?xml version="1.0" encoding="utf-8"?>
<sst xmlns="http://schemas.openxmlformats.org/spreadsheetml/2006/main" count="1161" uniqueCount="379">
  <si>
    <t>1.</t>
  </si>
  <si>
    <t>2.</t>
  </si>
  <si>
    <t>3.</t>
  </si>
  <si>
    <t>4.</t>
  </si>
  <si>
    <t>Balanço Patrimonial</t>
  </si>
  <si>
    <t>DRE Contábil</t>
  </si>
  <si>
    <t>DRE Gerencial</t>
  </si>
  <si>
    <t>Captação</t>
  </si>
  <si>
    <t>Eficiência</t>
  </si>
  <si>
    <t>Adequação de Capital</t>
  </si>
  <si>
    <t>5.</t>
  </si>
  <si>
    <t>6.</t>
  </si>
  <si>
    <t>7.</t>
  </si>
  <si>
    <t>Data da última atualização:</t>
  </si>
  <si>
    <t>Clique no título para acessar a respectiva planilha:</t>
  </si>
  <si>
    <t>Banco ABC Brasil S.A.</t>
  </si>
  <si>
    <t>Planilha de Séries Históricas</t>
  </si>
  <si>
    <t>ri@abcbrasil.com.br</t>
  </si>
  <si>
    <t>Em caso de dúvidas, contate:</t>
  </si>
  <si>
    <t>Índice</t>
  </si>
  <si>
    <t>Mar/08</t>
  </si>
  <si>
    <t>Jun/08</t>
  </si>
  <si>
    <t>Set/08</t>
  </si>
  <si>
    <t>Dez/08</t>
  </si>
  <si>
    <t>Mar/09</t>
  </si>
  <si>
    <t>Jun/09</t>
  </si>
  <si>
    <t>Set/09</t>
  </si>
  <si>
    <t>Dez/09</t>
  </si>
  <si>
    <t>Mar/10</t>
  </si>
  <si>
    <t>Jun/10</t>
  </si>
  <si>
    <t>Set/10</t>
  </si>
  <si>
    <t>Dez/10</t>
  </si>
  <si>
    <t>Mar/11</t>
  </si>
  <si>
    <t>Jun/11</t>
  </si>
  <si>
    <t>Set/11</t>
  </si>
  <si>
    <t>Dez/11</t>
  </si>
  <si>
    <t>Mar/12</t>
  </si>
  <si>
    <t>Jun/12</t>
  </si>
  <si>
    <t>Set/12</t>
  </si>
  <si>
    <t>Dez/12</t>
  </si>
  <si>
    <t>Mar/13</t>
  </si>
  <si>
    <t>Jun/13</t>
  </si>
  <si>
    <t>Set/13</t>
  </si>
  <si>
    <t>Dez/13</t>
  </si>
  <si>
    <t>Mar/14</t>
  </si>
  <si>
    <t>Jun/14</t>
  </si>
  <si>
    <t>Set/14</t>
  </si>
  <si>
    <t>Dez/14</t>
  </si>
  <si>
    <t>Mar/15</t>
  </si>
  <si>
    <t>Jun/15</t>
  </si>
  <si>
    <t>Set/15</t>
  </si>
  <si>
    <t>Dez/15</t>
  </si>
  <si>
    <t>Mar/16</t>
  </si>
  <si>
    <t>Jun/16</t>
  </si>
  <si>
    <t>Set/16</t>
  </si>
  <si>
    <t>Dez/16</t>
  </si>
  <si>
    <t>Mar/17</t>
  </si>
  <si>
    <t>CIRCULANTE E REALIZÁVEL A LONGO PRAZO</t>
  </si>
  <si>
    <t>Disponibilidades</t>
  </si>
  <si>
    <t>PERMANENTE</t>
  </si>
  <si>
    <t>Investimentos</t>
  </si>
  <si>
    <t>Imobilizado de Uso</t>
  </si>
  <si>
    <t>Intangível</t>
  </si>
  <si>
    <t>-</t>
  </si>
  <si>
    <t>Diferido</t>
  </si>
  <si>
    <t>TOTAL DO ATIVO</t>
  </si>
  <si>
    <t>CIRCULANTE E EXIGÍVEL A LONGO PRAZO</t>
  </si>
  <si>
    <t>Depósitos</t>
  </si>
  <si>
    <t>RESULTADO DE EXERCÍCIOS FUTUROS</t>
  </si>
  <si>
    <t>PATRIMÔNIO LÍQUIDO</t>
  </si>
  <si>
    <t>Capital Social</t>
  </si>
  <si>
    <t>Ajustes de Avaliação Patrimonial</t>
  </si>
  <si>
    <t>Lucros Acumulados</t>
  </si>
  <si>
    <t>TOTAL DO PASSIVO</t>
  </si>
  <si>
    <t>(R$ mil)</t>
  </si>
  <si>
    <t xml:space="preserve">ATIVO </t>
  </si>
  <si>
    <t>PASSIVO</t>
  </si>
  <si>
    <t>1T08</t>
  </si>
  <si>
    <t>2T08</t>
  </si>
  <si>
    <t>3T08</t>
  </si>
  <si>
    <t>4T08</t>
  </si>
  <si>
    <t>2008</t>
  </si>
  <si>
    <t>1T09</t>
  </si>
  <si>
    <t>2T09</t>
  </si>
  <si>
    <t>3T09</t>
  </si>
  <si>
    <t>4T09</t>
  </si>
  <si>
    <t>2009</t>
  </si>
  <si>
    <t>1T10</t>
  </si>
  <si>
    <t>2T10</t>
  </si>
  <si>
    <t>3T10</t>
  </si>
  <si>
    <t>4T10</t>
  </si>
  <si>
    <t>2010</t>
  </si>
  <si>
    <t>1T11</t>
  </si>
  <si>
    <t>2T11</t>
  </si>
  <si>
    <t>3T11</t>
  </si>
  <si>
    <t>4T11</t>
  </si>
  <si>
    <t>2011</t>
  </si>
  <si>
    <t>1T12</t>
  </si>
  <si>
    <t>2T12</t>
  </si>
  <si>
    <t>3T12</t>
  </si>
  <si>
    <t>4T12</t>
  </si>
  <si>
    <t>1T13</t>
  </si>
  <si>
    <t>2T13</t>
  </si>
  <si>
    <t>3T13</t>
  </si>
  <si>
    <t>4T13</t>
  </si>
  <si>
    <t>2013</t>
  </si>
  <si>
    <t>1T14</t>
  </si>
  <si>
    <t>2T14</t>
  </si>
  <si>
    <t>3T14</t>
  </si>
  <si>
    <t>4T14</t>
  </si>
  <si>
    <t>2014</t>
  </si>
  <si>
    <t>1T15</t>
  </si>
  <si>
    <t>2T15</t>
  </si>
  <si>
    <t>3T15</t>
  </si>
  <si>
    <t>4T15</t>
  </si>
  <si>
    <t>2015</t>
  </si>
  <si>
    <t>1T16</t>
  </si>
  <si>
    <t>2T16</t>
  </si>
  <si>
    <t>3T16</t>
  </si>
  <si>
    <t>4T16</t>
  </si>
  <si>
    <t>2016</t>
  </si>
  <si>
    <t>1T17</t>
  </si>
  <si>
    <t>Operações de Crédito</t>
  </si>
  <si>
    <t>Resultado de Operações com Títulos e Valores Mobiliários</t>
  </si>
  <si>
    <t>Operações de Venda ou de Transferência de Ativos Financeiros</t>
  </si>
  <si>
    <t>RESULTADO BRUTO DA INTERMEDIAÇÃO FINANCEIRA</t>
  </si>
  <si>
    <t>RESULTADO OPERACIONAL</t>
  </si>
  <si>
    <t>RESULTADO ANTES DA TRIB. SOBRE O LUCRO E PART.</t>
  </si>
  <si>
    <t>LUCRO LÍQUIDO</t>
  </si>
  <si>
    <t>DEMONSTRAÇÃO DO RESULTADO</t>
  </si>
  <si>
    <t>Margem Financeira com Clientes</t>
  </si>
  <si>
    <t>Margem Financeira com Mercado</t>
  </si>
  <si>
    <t>Provisão para Devedores Duvidosos (PDD)</t>
  </si>
  <si>
    <t>Receitas de Prestação de Serviços</t>
  </si>
  <si>
    <t>   Efeito de Contribuições Incentivadas</t>
  </si>
  <si>
    <t>Despesas Tributárias</t>
  </si>
  <si>
    <t>Resultado não Operacional Gerencial</t>
  </si>
  <si>
    <t>Participação nos Lucros</t>
  </si>
  <si>
    <t>Garantias Prestadas</t>
  </si>
  <si>
    <t>Fees Mercado de Capitais e M&amp;A</t>
  </si>
  <si>
    <t>Tarifas</t>
  </si>
  <si>
    <t>Pessoal</t>
  </si>
  <si>
    <t>Outras Despesas Administrativas</t>
  </si>
  <si>
    <t>Margem Financeira Gerencial antes da PDD</t>
  </si>
  <si>
    <t>Margem Financeira Gerencial após PDD</t>
  </si>
  <si>
    <t>Despesas Pessoal &amp; Outras Administrativas</t>
  </si>
  <si>
    <t>DEMONSTRAÇÃO DO RESULTADO GERENCIAL</t>
  </si>
  <si>
    <t>Large Corporate</t>
  </si>
  <si>
    <t>Total de Clientes</t>
  </si>
  <si>
    <t>São Paulo - Capital</t>
  </si>
  <si>
    <t>São Paulo - Interior</t>
  </si>
  <si>
    <t>Rio de Janeiro</t>
  </si>
  <si>
    <t>Sul</t>
  </si>
  <si>
    <t>Minas Gerais e Centro Oeste</t>
  </si>
  <si>
    <t>Corporate</t>
  </si>
  <si>
    <t>Consignado (cessão)</t>
  </si>
  <si>
    <t>0 - 500 mil</t>
  </si>
  <si>
    <t>500 mil - 2 mi</t>
  </si>
  <si>
    <t>2 mi - 5 mi</t>
  </si>
  <si>
    <t>5 mi - 10 mi</t>
  </si>
  <si>
    <t>&gt; 10 mi</t>
  </si>
  <si>
    <t>Em até 3 meses</t>
  </si>
  <si>
    <t>De 3 a 12 meses</t>
  </si>
  <si>
    <t>De 1 a 3 anos</t>
  </si>
  <si>
    <t>Acima de 3 anos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</si>
  <si>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</si>
  <si>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</si>
  <si>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</si>
  <si>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</si>
  <si>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</si>
  <si>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</si>
  <si>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</si>
  <si>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</si>
  <si>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</si>
  <si>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Depósitos Interfinanceiros</t>
  </si>
  <si>
    <t>Eurobonus Subordinado (Venc. Abr/2020)</t>
  </si>
  <si>
    <t>Patrimônio Líquido</t>
  </si>
  <si>
    <t>CAPTAÇÃO</t>
  </si>
  <si>
    <t>(R$ milhões)</t>
  </si>
  <si>
    <t>CARTEIRA DE CRÉDITO</t>
  </si>
  <si>
    <t>LARGE CORPORATE</t>
  </si>
  <si>
    <t>CORPORATE</t>
  </si>
  <si>
    <t>ADEQUAÇÃO DE CAPITAL</t>
  </si>
  <si>
    <r>
      <t>Exposição Média por Cliente</t>
    </r>
    <r>
      <rPr>
        <sz val="10"/>
        <color theme="1"/>
        <rFont val="Calibri"/>
        <family val="2"/>
        <scheme val="minor"/>
      </rPr>
      <t xml:space="preserve"> (R$ milhões)</t>
    </r>
  </si>
  <si>
    <r>
      <t xml:space="preserve">Prazo Médio </t>
    </r>
    <r>
      <rPr>
        <sz val="10"/>
        <color theme="1"/>
        <rFont val="Calibri"/>
        <family val="2"/>
        <scheme val="minor"/>
      </rPr>
      <t>(dias)</t>
    </r>
  </si>
  <si>
    <r>
      <t xml:space="preserve">Exposição Média por Cliente </t>
    </r>
    <r>
      <rPr>
        <sz val="10"/>
        <color theme="1"/>
        <rFont val="Calibri"/>
        <family val="2"/>
        <scheme val="minor"/>
      </rPr>
      <t>(R$ milhões)</t>
    </r>
  </si>
  <si>
    <t>   Despesas de Pessoal</t>
  </si>
  <si>
    <t>   Despesas Administrativas</t>
  </si>
  <si>
    <t>   PLR</t>
  </si>
  <si>
    <t>   Margem Financeira Gerencial antes da PDD</t>
  </si>
  <si>
    <t>ÍNDICE DE EFICIÊNCIA</t>
  </si>
  <si>
    <t>-4.4</t>
  </si>
  <si>
    <t>Jun/17</t>
  </si>
  <si>
    <t>2T17</t>
  </si>
  <si>
    <t>8.</t>
  </si>
  <si>
    <t>Dividendos e JCP</t>
  </si>
  <si>
    <t>Obs.: Até 2011 o JCP foi distribuído trimestralmente; a partir de 2012 o JCP passou a ser distribuído semestralmente.</t>
  </si>
  <si>
    <t>DIVIDENDOS E JCP</t>
  </si>
  <si>
    <t>Set/17</t>
  </si>
  <si>
    <t>3T17</t>
  </si>
  <si>
    <t>Dez/17</t>
  </si>
  <si>
    <t>4T17</t>
  </si>
  <si>
    <t>Mar/18</t>
  </si>
  <si>
    <t>1T18</t>
  </si>
  <si>
    <t xml:space="preserve">A partir do primeiro trimestre de 2018, foram feitas as seguintes reclassificações: (i) a porção das despesas de INSS referente à remuneração variável passou da linha “Despesa de Pessoal” para “Participação nos Lucros (PLR)”, onde a remuneração variável é contabilizada; e (ii) a porção das despesas que geram incentivos fiscais (Lei Rouanet, Lei do Incentivo ao Esporte e FUMCAD) passou da linha “Despesas Administrativas” para “Imposto de Renda e Contribuição Social”. Essa alteração foi aplicada para os dados desde o 1T16.
</t>
  </si>
  <si>
    <t>Jun/18</t>
  </si>
  <si>
    <t>2T18</t>
  </si>
  <si>
    <t>Set/18</t>
  </si>
  <si>
    <t>3T18</t>
  </si>
  <si>
    <t>Dez/18</t>
  </si>
  <si>
    <t>4T18</t>
  </si>
  <si>
    <t>Mar/19</t>
  </si>
  <si>
    <t>Reserva de lucros + Ações em Tesouraria</t>
  </si>
  <si>
    <t>1T19</t>
  </si>
  <si>
    <t>Jun/19</t>
  </si>
  <si>
    <t>2T19</t>
  </si>
  <si>
    <t>CAPTAÇÃO POR PRAZO DE VENCIMENTO  (COM TERCEIROS)</t>
  </si>
  <si>
    <t>MIDDLE</t>
  </si>
  <si>
    <t>Middle</t>
  </si>
  <si>
    <t>Centro-Oeste</t>
  </si>
  <si>
    <t>9.</t>
  </si>
  <si>
    <t>Patrimônio Líquido Remunerado a CDI</t>
  </si>
  <si>
    <t>Receita de Serviços</t>
  </si>
  <si>
    <t>Despesas de Pessoal</t>
  </si>
  <si>
    <t>Outras Administrativas</t>
  </si>
  <si>
    <t>Imposto de Renda e Contribuição Social</t>
  </si>
  <si>
    <t>Participação nos Lucros (PLR)</t>
  </si>
  <si>
    <t>Resultado não Operacional</t>
  </si>
  <si>
    <t xml:space="preserve">   Capital Principal</t>
  </si>
  <si>
    <t xml:space="preserve">   Capital Complementar</t>
  </si>
  <si>
    <t>Set/19</t>
  </si>
  <si>
    <t>3T19</t>
  </si>
  <si>
    <t>DESPESAS DE INTERMEDIAÇÃO FINANCEIRA</t>
  </si>
  <si>
    <t xml:space="preserve">RECEITAS DE INTERMEDIAÇÃO FINANCEIRA </t>
  </si>
  <si>
    <t xml:space="preserve">OUTRAS RECEITAS/DESPESAS OPERACIONAIS </t>
  </si>
  <si>
    <t>Resultado com Instrumentos Financeiros Derivativos</t>
  </si>
  <si>
    <t>Resultado de Operações de Câmbio</t>
  </si>
  <si>
    <t>Resultado de Aplicações Compulsórias</t>
  </si>
  <si>
    <t>Operações de Captação no Mercado</t>
  </si>
  <si>
    <t>Operações de Empréstimos e Repasses</t>
  </si>
  <si>
    <t>Constituição de Provisão para Créditos de Liquidação Duvidosa</t>
  </si>
  <si>
    <t>Outras Receitas/Despesas Operacionais</t>
  </si>
  <si>
    <t>Participações nos Lucros</t>
  </si>
  <si>
    <t>Impacto de Eventos Não-Recorrentes</t>
  </si>
  <si>
    <t>MARGEM FINANCEIRA</t>
  </si>
  <si>
    <t>PROVISÃO PARA DEVEDORES DUVIDOSOS (PDD)</t>
  </si>
  <si>
    <t>MARGEM FINANCEIRA APÓS PDD</t>
  </si>
  <si>
    <t>RECEITA DE SERVIÇOS</t>
  </si>
  <si>
    <t>DESPESAS DE PESSOAL &amp; OUTRAS ADMINISTRATIVAS</t>
  </si>
  <si>
    <t>RESULTADO ANTES DA TRIBUTAÇÃO SOBRE LUCROS E PARTICIPAÇÕES</t>
  </si>
  <si>
    <t>LUCRO LÍQUIDO RECORRENTE</t>
  </si>
  <si>
    <t>LUCRO LÍQUIDO CONTÁBIL</t>
  </si>
  <si>
    <t xml:space="preserve">DESPESAS   </t>
  </si>
  <si>
    <t>TOTAL</t>
  </si>
  <si>
    <t>RESULTADO ANTES DO IR &amp; PLR</t>
  </si>
  <si>
    <t>Clientes com Exposição de Crédito</t>
  </si>
  <si>
    <r>
      <t>Ticket Médio por Cliente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(R$ milhões)</t>
    </r>
  </si>
  <si>
    <r>
      <t>Prazo Médio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(dias)</t>
    </r>
  </si>
  <si>
    <t>Carteira de Crédito Expandida
Nova Segmentação de Clientes (Maio/19)</t>
  </si>
  <si>
    <t>DISTRIBUIÇÃO GEOGRÁFICA - MIDDLE (%)</t>
  </si>
  <si>
    <t>DISTRIBUIÇÃO GEOGRÁFICA - CORPORATE (%)</t>
  </si>
  <si>
    <t>DISTRIBUIÇÃO GEOGRÁFICA - LARGE CORPORATE (%)</t>
  </si>
  <si>
    <t>CLASSIFICAÇÃO DA CARTEIRA DE EMPRÉSTIMOS</t>
  </si>
  <si>
    <t xml:space="preserve">GARANTIAS PRESTADAS POR PRAZO DE VENCIMENTO </t>
  </si>
  <si>
    <t xml:space="preserve">CARTEIRA DE CRÉDITO POR PRAZO DE VENCIMENTO </t>
  </si>
  <si>
    <t>EMPRÉSTIMOS POR TICKET</t>
  </si>
  <si>
    <t>TOTAL CARTEIRA DE CRÉDITO EXPANDIDA</t>
  </si>
  <si>
    <t>TÍTULOS PRIVADOS</t>
  </si>
  <si>
    <t>GARANTIAS PRESTADAS</t>
  </si>
  <si>
    <t>EMPRÉSTIMOS</t>
  </si>
  <si>
    <t xml:space="preserve">CARTEIRA DE CRÉDITO EXPANDIDA </t>
  </si>
  <si>
    <t>São Paulo</t>
  </si>
  <si>
    <t>Minas Gerais + Nordeste</t>
  </si>
  <si>
    <t>Outras Receitas/Despesas Operacionais + Variação de PDD de Garantias Prestadas</t>
  </si>
  <si>
    <t>Patrimônio de Referência</t>
  </si>
  <si>
    <t>NÍVEL II</t>
  </si>
  <si>
    <t>NÍVEL I</t>
  </si>
  <si>
    <t>ÍNDICE DE BASILÉIA</t>
  </si>
  <si>
    <t>Sep/19</t>
  </si>
  <si>
    <t>Carteira de Crédito Expandida
Velha Segmentação</t>
  </si>
  <si>
    <t>DESPESAS TRIBUTÁRIAS</t>
  </si>
  <si>
    <t>RESULTADO NÃO OPERACIONAL</t>
  </si>
  <si>
    <t>OUTRAS RECEITAS/DESPESAS OPERACIONAIS</t>
  </si>
  <si>
    <t>Receita de Prestação de Serviço</t>
  </si>
  <si>
    <t>Obrigações por Empréstimos &amp; Repasses no Exterior</t>
  </si>
  <si>
    <t>Patrimônio de Referência Exigido</t>
  </si>
  <si>
    <t>Excesso de Patrimônio em Relação ao Exigido</t>
  </si>
  <si>
    <r>
      <t xml:space="preserve">Total de JCP distribuído </t>
    </r>
    <r>
      <rPr>
        <i/>
        <sz val="11"/>
        <color theme="1"/>
        <rFont val="Calibri"/>
        <family val="2"/>
        <scheme val="minor"/>
      </rPr>
      <t>(R$ milhões)</t>
    </r>
  </si>
  <si>
    <t>RECEITAS DA INTERMEDIAÇÃO FINANCEIRA</t>
  </si>
  <si>
    <t>OUTRAS RECEITAS (DESPESAS) OPERACIONAIS</t>
  </si>
  <si>
    <t>MARGEM FINANCEIRA GERENCIAL ANTES PDD</t>
  </si>
  <si>
    <t>MARGEM GERENCIAL APÓS PDD</t>
  </si>
  <si>
    <t>RECEITAS DE PRESTAÇÃO DE SERVIÇOS</t>
  </si>
  <si>
    <t>DESPESAS</t>
  </si>
  <si>
    <t>OUTRAS RECEITAS (DESPESAS) OPERACIONAIS AJUSTADA</t>
  </si>
  <si>
    <t>RESULTADO NÃO OPERACIONAL GERENCIAL</t>
  </si>
  <si>
    <t>RES. ANTES DA TRIBUTAÇÃO SOBRE O LUCRO E PARTICIPAÇÕES</t>
  </si>
  <si>
    <t>IMPOSTO DE RENDA E CONTRIBUIÇÃO SOCIAL AJUSTADO</t>
  </si>
  <si>
    <t>PARTICIPAÇÃO NOS LUCROS</t>
  </si>
  <si>
    <t xml:space="preserve">RECEITAS DE PRESTAÇÃO DE SERVIÇOS </t>
  </si>
  <si>
    <t xml:space="preserve">DESPESAS </t>
  </si>
  <si>
    <t xml:space="preserve">RESULTADO OPERACIONAL GERENCIAL </t>
  </si>
  <si>
    <t>   Despesas de Pessoal &amp; Outras Administrativas (Publicada)</t>
  </si>
  <si>
    <t>   Cessão do Consignado</t>
  </si>
  <si>
    <t>Efeitos Líquidos de Imposto De Renda</t>
  </si>
  <si>
    <t>Adesão à Anistia Fiscal</t>
  </si>
  <si>
    <t>Eventos não Recorrentes</t>
  </si>
  <si>
    <t>Outras Receitas/Despesas Operacionais Ajustada</t>
  </si>
  <si>
    <t>Venda de Participação na CETIP</t>
  </si>
  <si>
    <t>TOTAL DE CLIENTES</t>
  </si>
  <si>
    <t xml:space="preserve">CLASSIFICAÇÃO DA CARTEIRA DE CRÉDITO </t>
  </si>
  <si>
    <t>CARTEIRA DE CRÉDITO EXPANDIDA</t>
  </si>
  <si>
    <t>GARANTIAS PRESTADAS POR PRAZO DE VENCIMENTO</t>
  </si>
  <si>
    <r>
      <t xml:space="preserve">JCP Distribuído por Ação </t>
    </r>
    <r>
      <rPr>
        <i/>
        <sz val="11"/>
        <color theme="1"/>
        <rFont val="Calibri"/>
        <family val="2"/>
        <scheme val="minor"/>
      </rPr>
      <t>(R$)</t>
    </r>
  </si>
  <si>
    <t xml:space="preserve">DESPESAS  </t>
  </si>
  <si>
    <t xml:space="preserve">RECEITAS </t>
  </si>
  <si>
    <t>Depósitos à Vista</t>
  </si>
  <si>
    <t>Depósitos a Prazo</t>
  </si>
  <si>
    <t>Obrigações por Repasses (BNDES e FINAME)</t>
  </si>
  <si>
    <t>Depósitos a Prazo + LCA + LCI + COE + LF + Titulos</t>
  </si>
  <si>
    <t>LCA, LCI &amp; COE</t>
  </si>
  <si>
    <t>Letras Financeiras</t>
  </si>
  <si>
    <t>Letras Financeiras Subordinadas</t>
  </si>
  <si>
    <t>Letras Financeiras Subordinas Perpétuas</t>
  </si>
  <si>
    <t>SUBTOTAL (CAPTAÇÃO COM TERCEIROS)</t>
  </si>
  <si>
    <t>NIM</t>
  </si>
  <si>
    <t>Margem Financeira Gerencial antes de PDD</t>
  </si>
  <si>
    <t>Empréstimos (média)</t>
  </si>
  <si>
    <t>Outros Ativos Remuneráveis (média)</t>
  </si>
  <si>
    <t>Ativos Remuneráveis Médios</t>
  </si>
  <si>
    <t>NIM (% a.a.)</t>
  </si>
  <si>
    <t>RWA</t>
  </si>
  <si>
    <t>DRE Gerencial (Conceito Antigo - até Mar/19)</t>
  </si>
  <si>
    <t>Carteira de Crédito (Conceito Antigo - até Mar/19)</t>
  </si>
  <si>
    <t>Captação (Abertura Antiga - até Set/19)</t>
  </si>
  <si>
    <t>Aberturas/Conceitos Antigos</t>
  </si>
  <si>
    <t>Reservas de Capital</t>
  </si>
  <si>
    <t>Relações Interfinanceiras</t>
  </si>
  <si>
    <t>Obrigações por Empréstimos no Exterior</t>
  </si>
  <si>
    <t>Captações no Mercado Aberto</t>
  </si>
  <si>
    <t>Recursos de Aceites e Emissão de Títulos</t>
  </si>
  <si>
    <t>Relações Interdependências</t>
  </si>
  <si>
    <t>Obrigações por Repasses do País - Instituições Oficiais</t>
  </si>
  <si>
    <t>Obrigações por Repasses no Exterior</t>
  </si>
  <si>
    <t>Outras Obrigações</t>
  </si>
  <si>
    <t>Outros Valores e Bens</t>
  </si>
  <si>
    <t>Outros Créditos</t>
  </si>
  <si>
    <t>Títulos e Valores Mobiliários &amp; Instrumentos Financeiros Derivativos</t>
  </si>
  <si>
    <t>Aplicações Interfinanceiras de Liquidez</t>
  </si>
  <si>
    <t>DESPESAS DA INTERMEDIAÇÃO FINANCEIRA</t>
  </si>
  <si>
    <t>Patrimônio Líquido Remunerado a CDI ¹</t>
  </si>
  <si>
    <t>¹ Só passamos a abrir a linha de Patrimônio Líquido Remunerado a CDI a partir de 2011</t>
  </si>
  <si>
    <t>Saldo</t>
  </si>
  <si>
    <t>Recuperados</t>
  </si>
  <si>
    <t>RENEGOCIAÇÕES (2.682)</t>
  </si>
  <si>
    <t>WRITE OFF GERENCIAL (2.682)</t>
  </si>
  <si>
    <r>
      <t xml:space="preserve">TOTAL </t>
    </r>
    <r>
      <rPr>
        <b/>
        <sz val="9"/>
        <color theme="1"/>
        <rFont val="Calibri"/>
        <family val="2"/>
        <scheme val="minor"/>
      </rPr>
      <t>(EX PATRIMÔNIO LÍQUIDO)</t>
    </r>
  </si>
  <si>
    <t xml:space="preserve">CARTEIRA DE EMPRÉSTIMOS POR PRAZO DE VENCIMENTO </t>
  </si>
  <si>
    <t>OUTRAS RECEITAS/DESPESAS OPERACIONAIS AJUSTADA</t>
  </si>
  <si>
    <t>Carteira de Crédito (Nova)</t>
  </si>
  <si>
    <t>Captação (Nova)</t>
  </si>
  <si>
    <t>Adequação de Capital (Nova)</t>
  </si>
  <si>
    <t>Dez/19</t>
  </si>
  <si>
    <t>4T19</t>
  </si>
  <si>
    <t>Banco de Investimentos</t>
  </si>
  <si>
    <t>Imposto De Renda E Contribuição Social Ajustado</t>
  </si>
  <si>
    <t>Participação Nos Lucros (PLR)</t>
  </si>
  <si>
    <t>Rio de Janeiro + Minas Gerais</t>
  </si>
  <si>
    <t>CAPTAÇÃO POR PRAZO DE VENCIMENTO (COM TERCEIROS)</t>
  </si>
  <si>
    <t>n/d</t>
  </si>
  <si>
    <t>Mar/20</t>
  </si>
  <si>
    <t>1T20</t>
  </si>
  <si>
    <t>Eurobonus Subordinado¹</t>
  </si>
  <si>
    <t xml:space="preserve">¹Eurobonus Subordinado venceu em 8 de abril de 2020, totalizando US$126,3 milhões.  
</t>
  </si>
  <si>
    <t>30 de junho de 2020</t>
  </si>
  <si>
    <t>Jun/20</t>
  </si>
  <si>
    <t>2T20</t>
  </si>
  <si>
    <t>Outras Receitas/Despesas Operacionais Ajustadas</t>
  </si>
  <si>
    <r>
      <t xml:space="preserve">Prazo Médio </t>
    </r>
    <r>
      <rPr>
        <i/>
        <sz val="10"/>
        <color theme="1"/>
        <rFont val="Calibri"/>
        <family val="2"/>
        <scheme val="minor"/>
      </rPr>
      <t>(dias)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</si>
</sst>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_-* #,##0.0_-;\-* #,##0.0_-;_-* &quot;-&quot;?_-;_-@_-"/>
    <numFmt numFmtId="168" formatCode="0.0%"/>
    <numFmt numFmtId="169" formatCode="#,##0.0_ ;[Red]\-#,##0.0\ "/>
    <numFmt numFmtId="170" formatCode="_(* #,##0.0_);_(* \(#,##0.0\);_(* &quot;-&quot;??_);_(@_)"/>
    <numFmt numFmtId="171" formatCode="_(* #,##0_);_(* \(#,##0\);_(* &quot;-&quot;??_);_(@_)"/>
    <numFmt numFmtId="172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b/>
      <sz val="8"/>
      <color rgb="FFF7F7F7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1" applyNumberFormat="1" applyFont="1" applyAlignment="1">
      <alignment horizontal="right"/>
    </xf>
    <xf numFmtId="0" fontId="7" fillId="0" borderId="0" xfId="3" applyAlignment="1">
      <alignment horizontal="center"/>
    </xf>
    <xf numFmtId="166" fontId="0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0" xfId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9" fontId="1" fillId="0" borderId="0" xfId="2" applyFont="1" applyFill="1" applyAlignment="1">
      <alignment horizontal="right"/>
    </xf>
    <xf numFmtId="43" fontId="1" fillId="0" borderId="0" xfId="1" applyNumberFormat="1" applyFont="1" applyFill="1" applyAlignment="1">
      <alignment horizontal="right"/>
    </xf>
    <xf numFmtId="0" fontId="0" fillId="0" borderId="0" xfId="0" applyFill="1"/>
    <xf numFmtId="166" fontId="2" fillId="0" borderId="1" xfId="1" applyNumberFormat="1" applyFont="1" applyFill="1" applyBorder="1" applyAlignment="1">
      <alignment horizontal="right"/>
    </xf>
    <xf numFmtId="166" fontId="0" fillId="0" borderId="0" xfId="1" applyNumberFormat="1" applyFont="1" applyFill="1"/>
    <xf numFmtId="0" fontId="0" fillId="0" borderId="0" xfId="0" applyFont="1" applyFill="1" applyBorder="1" applyAlignment="1">
      <alignment horizontal="center"/>
    </xf>
    <xf numFmtId="43" fontId="1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1" fillId="0" borderId="0" xfId="2" applyFont="1" applyFill="1" applyBorder="1" applyAlignment="1">
      <alignment horizontal="righ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43" fontId="0" fillId="0" borderId="0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168" fontId="1" fillId="0" borderId="0" xfId="2" applyNumberFormat="1" applyFont="1" applyFill="1" applyBorder="1" applyAlignment="1">
      <alignment horizontal="right"/>
    </xf>
    <xf numFmtId="168" fontId="2" fillId="0" borderId="1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8" fontId="2" fillId="0" borderId="2" xfId="2" applyNumberFormat="1" applyFont="1" applyFill="1" applyBorder="1" applyAlignment="1">
      <alignment horizontal="right"/>
    </xf>
    <xf numFmtId="168" fontId="2" fillId="0" borderId="6" xfId="2" applyNumberFormat="1" applyFont="1" applyFill="1" applyBorder="1" applyAlignment="1">
      <alignment horizontal="right"/>
    </xf>
    <xf numFmtId="43" fontId="0" fillId="0" borderId="0" xfId="1" applyNumberFormat="1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43" fontId="2" fillId="0" borderId="1" xfId="1" applyNumberFormat="1" applyFont="1" applyFill="1" applyBorder="1" applyAlignment="1">
      <alignment horizontal="right"/>
    </xf>
    <xf numFmtId="166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center"/>
    </xf>
    <xf numFmtId="168" fontId="0" fillId="0" borderId="0" xfId="2" applyNumberFormat="1" applyFont="1" applyFill="1" applyAlignment="1">
      <alignment horizontal="right"/>
    </xf>
    <xf numFmtId="0" fontId="0" fillId="0" borderId="0" xfId="0" quotePrefix="1" applyFont="1" applyFill="1" applyBorder="1" applyAlignment="1">
      <alignment horizontal="center"/>
    </xf>
    <xf numFmtId="166" fontId="0" fillId="0" borderId="0" xfId="1" quotePrefix="1" applyNumberFormat="1" applyFont="1" applyFill="1" applyAlignment="1">
      <alignment horizontal="right"/>
    </xf>
    <xf numFmtId="0" fontId="0" fillId="0" borderId="0" xfId="0" applyFont="1"/>
    <xf numFmtId="166" fontId="0" fillId="0" borderId="0" xfId="0" applyNumberFormat="1"/>
    <xf numFmtId="169" fontId="1" fillId="0" borderId="0" xfId="1" applyNumberFormat="1" applyFont="1" applyFill="1" applyAlignment="1">
      <alignment horizontal="right"/>
    </xf>
    <xf numFmtId="169" fontId="2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3" fontId="0" fillId="0" borderId="0" xfId="0" applyNumberFormat="1"/>
    <xf numFmtId="3" fontId="0" fillId="0" borderId="0" xfId="0" applyNumberFormat="1" applyFill="1"/>
    <xf numFmtId="0" fontId="2" fillId="4" borderId="0" xfId="0" applyFont="1" applyFill="1" applyAlignment="1">
      <alignment horizontal="center"/>
    </xf>
    <xf numFmtId="0" fontId="17" fillId="0" borderId="0" xfId="0" applyFont="1" applyFill="1"/>
    <xf numFmtId="0" fontId="2" fillId="4" borderId="0" xfId="0" quotePrefix="1" applyFont="1" applyFill="1" applyAlignment="1">
      <alignment horizontal="center"/>
    </xf>
    <xf numFmtId="17" fontId="2" fillId="4" borderId="0" xfId="0" quotePrefix="1" applyNumberFormat="1" applyFont="1" applyFill="1" applyAlignment="1">
      <alignment horizontal="center"/>
    </xf>
    <xf numFmtId="0" fontId="0" fillId="0" borderId="0" xfId="0" applyBorder="1"/>
    <xf numFmtId="0" fontId="17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vertical="center"/>
    </xf>
    <xf numFmtId="0" fontId="13" fillId="0" borderId="0" xfId="0" applyFont="1" applyBorder="1"/>
    <xf numFmtId="0" fontId="18" fillId="0" borderId="0" xfId="0" applyFont="1" applyAlignment="1">
      <alignment horizontal="left" indent="1"/>
    </xf>
    <xf numFmtId="0" fontId="5" fillId="0" borderId="0" xfId="0" applyFont="1" applyAlignment="1">
      <alignment horizontal="left" indent="14"/>
    </xf>
    <xf numFmtId="169" fontId="2" fillId="4" borderId="1" xfId="1" applyNumberFormat="1" applyFont="1" applyFill="1" applyBorder="1" applyAlignment="1">
      <alignment horizontal="right"/>
    </xf>
    <xf numFmtId="165" fontId="0" fillId="4" borderId="0" xfId="1" applyNumberFormat="1" applyFont="1" applyFill="1" applyAlignment="1">
      <alignment horizontal="right"/>
    </xf>
    <xf numFmtId="171" fontId="0" fillId="0" borderId="0" xfId="0" applyNumberFormat="1"/>
    <xf numFmtId="170" fontId="1" fillId="0" borderId="0" xfId="1" applyNumberFormat="1" applyFont="1" applyFill="1" applyAlignment="1">
      <alignment horizontal="right"/>
    </xf>
    <xf numFmtId="171" fontId="17" fillId="0" borderId="0" xfId="1" applyNumberFormat="1" applyFont="1" applyFill="1" applyAlignment="1">
      <alignment horizontal="right"/>
    </xf>
    <xf numFmtId="171" fontId="1" fillId="0" borderId="0" xfId="1" applyNumberFormat="1" applyFont="1" applyFill="1" applyAlignment="1">
      <alignment horizontal="right"/>
    </xf>
    <xf numFmtId="171" fontId="0" fillId="0" borderId="0" xfId="1" applyNumberFormat="1" applyFont="1" applyFill="1" applyAlignment="1">
      <alignment horizontal="right"/>
    </xf>
    <xf numFmtId="170" fontId="2" fillId="0" borderId="0" xfId="1" applyNumberFormat="1" applyFont="1" applyFill="1" applyAlignment="1">
      <alignment horizontal="right"/>
    </xf>
    <xf numFmtId="170" fontId="19" fillId="0" borderId="0" xfId="1" applyNumberFormat="1" applyFont="1" applyFill="1" applyAlignment="1">
      <alignment horizontal="right"/>
    </xf>
    <xf numFmtId="170" fontId="2" fillId="4" borderId="1" xfId="1" applyNumberFormat="1" applyFont="1" applyFill="1" applyBorder="1" applyAlignment="1">
      <alignment horizontal="right"/>
    </xf>
    <xf numFmtId="171" fontId="2" fillId="4" borderId="1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4" borderId="1" xfId="0" applyFont="1" applyFill="1" applyBorder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0" fillId="0" borderId="0" xfId="0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170" fontId="2" fillId="4" borderId="1" xfId="1" applyNumberFormat="1" applyFont="1" applyFill="1" applyBorder="1" applyAlignment="1">
      <alignment horizontal="right" vertical="center"/>
    </xf>
    <xf numFmtId="170" fontId="17" fillId="4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indent="1"/>
    </xf>
    <xf numFmtId="17" fontId="0" fillId="0" borderId="0" xfId="0" applyNumberFormat="1" applyFill="1" applyAlignment="1">
      <alignment horizontal="center"/>
    </xf>
    <xf numFmtId="0" fontId="0" fillId="4" borderId="0" xfId="0" applyFont="1" applyFill="1"/>
    <xf numFmtId="165" fontId="2" fillId="4" borderId="0" xfId="1" applyNumberFormat="1" applyFont="1" applyFill="1" applyAlignment="1">
      <alignment horizontal="right"/>
    </xf>
    <xf numFmtId="165" fontId="0" fillId="4" borderId="0" xfId="0" applyNumberFormat="1" applyFont="1" applyFill="1"/>
    <xf numFmtId="0" fontId="13" fillId="0" borderId="0" xfId="0" applyFont="1" applyBorder="1" applyAlignment="1">
      <alignment wrapText="1"/>
    </xf>
    <xf numFmtId="165" fontId="17" fillId="0" borderId="1" xfId="1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9" fontId="1" fillId="0" borderId="1" xfId="2" applyFont="1" applyFill="1" applyBorder="1" applyAlignment="1">
      <alignment horizontal="right"/>
    </xf>
    <xf numFmtId="165" fontId="2" fillId="4" borderId="2" xfId="1" applyNumberFormat="1" applyFont="1" applyFill="1" applyBorder="1" applyAlignment="1">
      <alignment horizontal="right"/>
    </xf>
    <xf numFmtId="43" fontId="1" fillId="4" borderId="0" xfId="1" applyFont="1" applyFill="1" applyAlignment="1">
      <alignment horizontal="right"/>
    </xf>
    <xf numFmtId="165" fontId="17" fillId="4" borderId="2" xfId="1" applyNumberFormat="1" applyFont="1" applyFill="1" applyBorder="1" applyAlignment="1">
      <alignment horizontal="right"/>
    </xf>
    <xf numFmtId="166" fontId="1" fillId="0" borderId="0" xfId="1" applyNumberFormat="1" applyFont="1" applyFill="1" applyAlignment="1"/>
    <xf numFmtId="165" fontId="2" fillId="4" borderId="1" xfId="1" applyNumberFormat="1" applyFont="1" applyFill="1" applyBorder="1" applyAlignment="1">
      <alignment horizontal="right"/>
    </xf>
    <xf numFmtId="165" fontId="17" fillId="4" borderId="1" xfId="1" applyNumberFormat="1" applyFont="1" applyFill="1" applyBorder="1" applyAlignment="1">
      <alignment horizontal="right"/>
    </xf>
    <xf numFmtId="166" fontId="2" fillId="4" borderId="2" xfId="1" applyNumberFormat="1" applyFont="1" applyFill="1" applyBorder="1" applyAlignment="1">
      <alignment horizontal="right"/>
    </xf>
    <xf numFmtId="43" fontId="2" fillId="4" borderId="1" xfId="1" applyFont="1" applyFill="1" applyBorder="1" applyAlignment="1">
      <alignment horizontal="right"/>
    </xf>
    <xf numFmtId="9" fontId="1" fillId="4" borderId="0" xfId="2" applyFont="1" applyFill="1" applyAlignment="1">
      <alignment horizontal="right"/>
    </xf>
    <xf numFmtId="2" fontId="0" fillId="0" borderId="0" xfId="0" applyNumberFormat="1" applyFont="1" applyFill="1"/>
    <xf numFmtId="0" fontId="2" fillId="4" borderId="5" xfId="0" applyFont="1" applyFill="1" applyBorder="1" applyAlignment="1">
      <alignment horizontal="center"/>
    </xf>
    <xf numFmtId="168" fontId="2" fillId="0" borderId="0" xfId="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0" fontId="2" fillId="0" borderId="1" xfId="2" applyNumberFormat="1" applyFont="1" applyFill="1" applyBorder="1" applyAlignment="1">
      <alignment horizontal="right"/>
    </xf>
    <xf numFmtId="10" fontId="1" fillId="0" borderId="1" xfId="2" applyNumberFormat="1" applyFont="1" applyFill="1" applyBorder="1" applyAlignment="1">
      <alignment horizontal="right"/>
    </xf>
    <xf numFmtId="10" fontId="2" fillId="0" borderId="2" xfId="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7" fillId="0" borderId="0" xfId="3" applyFill="1"/>
    <xf numFmtId="43" fontId="2" fillId="4" borderId="2" xfId="1" applyFont="1" applyFill="1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Font="1" applyFill="1" applyAlignment="1">
      <alignment horizontal="left" vertical="center" indent="2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0" fillId="0" borderId="0" xfId="0" applyFill="1" applyAlignment="1">
      <alignment horizontal="left" indent="2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170" fontId="17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left" indent="2"/>
    </xf>
    <xf numFmtId="0" fontId="1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70" fontId="2" fillId="0" borderId="0" xfId="0" applyNumberFormat="1" applyFont="1" applyFill="1" applyAlignment="1">
      <alignment horizontal="center"/>
    </xf>
    <xf numFmtId="170" fontId="2" fillId="2" borderId="0" xfId="1" applyNumberFormat="1" applyFont="1" applyFill="1" applyAlignment="1">
      <alignment horizontal="right"/>
    </xf>
    <xf numFmtId="170" fontId="1" fillId="2" borderId="0" xfId="1" applyNumberFormat="1" applyFont="1" applyFill="1" applyAlignment="1">
      <alignment horizontal="right"/>
    </xf>
    <xf numFmtId="170" fontId="0" fillId="0" borderId="0" xfId="1" applyNumberFormat="1" applyFont="1" applyFill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0" fontId="0" fillId="0" borderId="0" xfId="0" applyNumberFormat="1" applyFont="1" applyFill="1"/>
    <xf numFmtId="170" fontId="1" fillId="4" borderId="0" xfId="1" applyNumberFormat="1" applyFont="1" applyFill="1" applyAlignment="1">
      <alignment horizontal="right"/>
    </xf>
    <xf numFmtId="170" fontId="0" fillId="4" borderId="0" xfId="1" applyNumberFormat="1" applyFont="1" applyFill="1" applyAlignment="1">
      <alignment horizontal="right"/>
    </xf>
    <xf numFmtId="170" fontId="0" fillId="0" borderId="0" xfId="1" applyNumberFormat="1" applyFont="1" applyAlignment="1">
      <alignment horizontal="right"/>
    </xf>
    <xf numFmtId="170" fontId="1" fillId="0" borderId="0" xfId="1" applyNumberFormat="1" applyFont="1" applyFill="1" applyBorder="1" applyAlignment="1">
      <alignment horizontal="right"/>
    </xf>
    <xf numFmtId="170" fontId="0" fillId="0" borderId="0" xfId="1" applyNumberFormat="1" applyFont="1" applyFill="1" applyBorder="1" applyAlignment="1">
      <alignment horizontal="right"/>
    </xf>
    <xf numFmtId="171" fontId="2" fillId="0" borderId="0" xfId="1" applyNumberFormat="1" applyFont="1" applyFill="1" applyBorder="1" applyAlignment="1">
      <alignment horizontal="right"/>
    </xf>
    <xf numFmtId="171" fontId="1" fillId="0" borderId="0" xfId="1" applyNumberFormat="1" applyFont="1" applyFill="1" applyBorder="1" applyAlignment="1">
      <alignment horizontal="right"/>
    </xf>
    <xf numFmtId="171" fontId="0" fillId="0" borderId="0" xfId="1" applyNumberFormat="1" applyFont="1" applyFill="1" applyBorder="1" applyAlignment="1">
      <alignment horizontal="right"/>
    </xf>
    <xf numFmtId="43" fontId="1" fillId="0" borderId="0" xfId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17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70" fontId="2" fillId="0" borderId="2" xfId="1" applyNumberFormat="1" applyFont="1" applyFill="1" applyBorder="1" applyAlignment="1">
      <alignment horizontal="right"/>
    </xf>
    <xf numFmtId="170" fontId="2" fillId="0" borderId="4" xfId="1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170" fontId="1" fillId="0" borderId="5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right"/>
    </xf>
    <xf numFmtId="168" fontId="1" fillId="0" borderId="1" xfId="2" applyNumberFormat="1" applyFont="1" applyFill="1" applyBorder="1" applyAlignment="1">
      <alignment horizontal="right"/>
    </xf>
    <xf numFmtId="171" fontId="1" fillId="3" borderId="0" xfId="1" applyNumberFormat="1" applyFont="1" applyFill="1" applyAlignment="1">
      <alignment horizontal="right"/>
    </xf>
    <xf numFmtId="10" fontId="1" fillId="0" borderId="0" xfId="2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71" fontId="23" fillId="0" borderId="0" xfId="1" applyNumberFormat="1" applyFont="1" applyFill="1" applyBorder="1"/>
    <xf numFmtId="171" fontId="22" fillId="0" borderId="0" xfId="1" applyNumberFormat="1" applyFont="1" applyFill="1" applyBorder="1"/>
    <xf numFmtId="167" fontId="2" fillId="0" borderId="0" xfId="0" applyNumberFormat="1" applyFont="1" applyFill="1"/>
    <xf numFmtId="0" fontId="4" fillId="0" borderId="0" xfId="0" applyFont="1" applyFill="1"/>
    <xf numFmtId="0" fontId="14" fillId="0" borderId="0" xfId="0" applyFont="1" applyAlignment="1">
      <alignment wrapText="1"/>
    </xf>
    <xf numFmtId="2" fontId="2" fillId="4" borderId="0" xfId="0" applyNumberFormat="1" applyFont="1" applyFill="1"/>
    <xf numFmtId="171" fontId="2" fillId="4" borderId="1" xfId="1" applyNumberFormat="1" applyFont="1" applyFill="1" applyBorder="1"/>
    <xf numFmtId="170" fontId="1" fillId="0" borderId="0" xfId="1" applyNumberFormat="1" applyFont="1" applyFill="1" applyBorder="1" applyAlignment="1">
      <alignment horizontal="left" indent="1"/>
    </xf>
    <xf numFmtId="168" fontId="0" fillId="0" borderId="0" xfId="2" applyNumberFormat="1" applyFont="1"/>
    <xf numFmtId="43" fontId="0" fillId="4" borderId="0" xfId="1" applyFont="1" applyFill="1"/>
    <xf numFmtId="172" fontId="0" fillId="4" borderId="0" xfId="2" applyNumberFormat="1" applyFont="1" applyFill="1"/>
    <xf numFmtId="0" fontId="25" fillId="0" borderId="0" xfId="0" applyFont="1" applyFill="1"/>
    <xf numFmtId="171" fontId="19" fillId="0" borderId="0" xfId="1" applyNumberFormat="1" applyFont="1" applyFill="1" applyAlignment="1">
      <alignment horizontal="right"/>
    </xf>
    <xf numFmtId="170" fontId="2" fillId="0" borderId="0" xfId="0" applyNumberFormat="1" applyFont="1" applyFill="1"/>
    <xf numFmtId="165" fontId="0" fillId="0" borderId="0" xfId="1" applyNumberFormat="1" applyFont="1" applyFill="1" applyBorder="1" applyAlignment="1">
      <alignment horizontal="right"/>
    </xf>
    <xf numFmtId="165" fontId="0" fillId="0" borderId="0" xfId="0" applyNumberFormat="1"/>
    <xf numFmtId="165" fontId="1" fillId="0" borderId="0" xfId="1" applyNumberFormat="1" applyFont="1" applyFill="1" applyBorder="1" applyAlignment="1">
      <alignment horizontal="right"/>
    </xf>
    <xf numFmtId="168" fontId="0" fillId="0" borderId="0" xfId="2" applyNumberFormat="1" applyFont="1" applyFill="1" applyBorder="1" applyAlignment="1">
      <alignment horizontal="right"/>
    </xf>
    <xf numFmtId="168" fontId="1" fillId="0" borderId="0" xfId="2" applyNumberFormat="1" applyFont="1" applyFill="1" applyAlignment="1">
      <alignment horizontal="right"/>
    </xf>
    <xf numFmtId="168" fontId="0" fillId="0" borderId="0" xfId="2" applyNumberFormat="1" applyFont="1" applyFill="1"/>
    <xf numFmtId="166" fontId="16" fillId="0" borderId="0" xfId="0" applyNumberFormat="1" applyFont="1" applyFill="1"/>
    <xf numFmtId="0" fontId="0" fillId="2" borderId="0" xfId="0" applyFill="1"/>
    <xf numFmtId="167" fontId="0" fillId="0" borderId="0" xfId="0" applyNumberFormat="1" applyFont="1" applyFill="1"/>
    <xf numFmtId="0" fontId="0" fillId="0" borderId="0" xfId="0" applyFont="1" applyFill="1" applyAlignment="1">
      <alignment wrapText="1"/>
    </xf>
    <xf numFmtId="165" fontId="2" fillId="0" borderId="0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21" fillId="0" borderId="0" xfId="3" applyFont="1" applyFill="1" applyAlignment="1">
      <alignment horizontal="left"/>
    </xf>
    <xf numFmtId="0" fontId="14" fillId="0" borderId="0" xfId="0" applyFont="1" applyFill="1" applyAlignment="1">
      <alignment horizontal="left" wrapText="1"/>
    </xf>
  </cellXfs>
  <cellStyles count="6">
    <cellStyle name="Hiperlink" xfId="3" builtinId="8"/>
    <cellStyle name="Normal" xfId="0" builtinId="0"/>
    <cellStyle name="Porcentagem" xfId="2" builtinId="5"/>
    <cellStyle name="Separador de milhares 2" xfId="4"/>
    <cellStyle name="Vírgula" xfId="1" builtinId="3"/>
    <cellStyle name="Vírgula 2" xfId="5"/>
  </cellStyles>
  <dxfs count="0"/>
  <tableStyles count="0" defaultTableStyle="TableStyleMedium2" defaultPivotStyle="PivotStyleLight16"/>
  <colors>
    <mruColors>
      <color rgb="FFF7F7F7"/>
      <color rgb="FFFF531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350891</xdr:colOff>
      <xdr:row>0</xdr:row>
      <xdr:rowOff>142875</xdr:rowOff>
    </xdr:from>
    <xdr:to>
      <xdr:col>2</xdr:col>
      <xdr:colOff>803103</xdr:colOff>
      <xdr:row>6</xdr:row>
      <xdr:rowOff>28334</xdr:rowOff>
    </xdr:to>
    <xdr:pic>
      <xdr:nvPicPr>
        <xdr:cNvPr id="3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350891" y="142875"/>
          <a:ext cx="1252312" cy="1085609"/>
        </a:xfrm>
        <a:prstGeom prst="rect">
          <a:avLst/>
        </a:prstGeom>
      </xdr:spPr>
    </xdr:pic>
    <xdr:clientData/>
  </xdr:twoCellAnchor>
  <xdr:twoCellAnchor>
    <xdr:from>
      <xdr:col>0</xdr:col>
      <xdr:colOff>352425</xdr:colOff>
      <xdr:row>9</xdr:row>
      <xdr:rowOff>314325</xdr:rowOff>
    </xdr:from>
    <xdr:to>
      <xdr:col>6</xdr:col>
      <xdr:colOff>600075</xdr:colOff>
      <xdr:row>34</xdr:row>
      <xdr:rowOff>19050</xdr:rowOff>
    </xdr:to>
    <xdr:sp macro="" textlink="">
      <xdr:nvSpPr>
        <xdr:cNvPr id="5" name="Retângulo 4"/>
        <xdr:cNvSpPr/>
      </xdr:nvSpPr>
      <xdr:spPr>
        <a:xfrm>
          <a:off x="352425" y="2228850"/>
          <a:ext cx="3848100" cy="43624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352425</xdr:colOff>
      <xdr:row>35</xdr:row>
      <xdr:rowOff>142875</xdr:rowOff>
    </xdr:from>
    <xdr:to>
      <xdr:col>8</xdr:col>
      <xdr:colOff>38100</xdr:colOff>
      <xdr:row>43</xdr:row>
      <xdr:rowOff>180975</xdr:rowOff>
    </xdr:to>
    <xdr:sp macro="" textlink="">
      <xdr:nvSpPr>
        <xdr:cNvPr id="6" name="Retângulo 5"/>
        <xdr:cNvSpPr/>
      </xdr:nvSpPr>
      <xdr:spPr>
        <a:xfrm>
          <a:off x="352425" y="6953250"/>
          <a:ext cx="4505325" cy="1676400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21496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4</xdr:row>
      <xdr:rowOff>28575</xdr:rowOff>
    </xdr:from>
    <xdr:to>
      <xdr:col>15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50339625" y="762000"/>
          <a:ext cx="7810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31350</xdr:rowOff>
    </xdr:from>
    <xdr:to>
      <xdr:col>0</xdr:col>
      <xdr:colOff>893534</xdr:colOff>
      <xdr:row>4</xdr:row>
      <xdr:rowOff>57397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31350"/>
          <a:ext cx="873559" cy="75873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50</xdr:col>
      <xdr:colOff>8283</xdr:colOff>
      <xdr:row>4</xdr:row>
      <xdr:rowOff>30487</xdr:rowOff>
    </xdr:from>
    <xdr:to>
      <xdr:col>51</xdr:col>
      <xdr:colOff>17808</xdr:colOff>
      <xdr:row>6</xdr:row>
      <xdr:rowOff>68587</xdr:rowOff>
    </xdr:to>
    <xdr:sp macro="" textlink="">
      <xdr:nvSpPr>
        <xdr:cNvPr id="5" name="Retângulo de cantos arredondados 3"/>
        <xdr:cNvSpPr/>
      </xdr:nvSpPr>
      <xdr:spPr>
        <a:xfrm>
          <a:off x="40870533" y="763179"/>
          <a:ext cx="808160" cy="316523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49244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50</xdr:col>
      <xdr:colOff>9525</xdr:colOff>
      <xdr:row>4</xdr:row>
      <xdr:rowOff>47625</xdr:rowOff>
    </xdr:from>
    <xdr:to>
      <xdr:col>51</xdr:col>
      <xdr:colOff>19050</xdr:colOff>
      <xdr:row>6</xdr:row>
      <xdr:rowOff>85725</xdr:rowOff>
    </xdr:to>
    <xdr:sp macro="" textlink="">
      <xdr:nvSpPr>
        <xdr:cNvPr id="5" name="Retângulo de cantos arredondados 3"/>
        <xdr:cNvSpPr/>
      </xdr:nvSpPr>
      <xdr:spPr>
        <a:xfrm>
          <a:off x="40852725" y="78105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</xdr:row>
      <xdr:rowOff>38100</xdr:rowOff>
    </xdr:from>
    <xdr:to>
      <xdr:col>2</xdr:col>
      <xdr:colOff>28575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43375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45</xdr:col>
      <xdr:colOff>19050</xdr:colOff>
      <xdr:row>4</xdr:row>
      <xdr:rowOff>38100</xdr:rowOff>
    </xdr:from>
    <xdr:to>
      <xdr:col>46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38728650" y="771525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45</xdr:col>
      <xdr:colOff>0</xdr:colOff>
      <xdr:row>4</xdr:row>
      <xdr:rowOff>28575</xdr:rowOff>
    </xdr:from>
    <xdr:to>
      <xdr:col>46</xdr:col>
      <xdr:colOff>0</xdr:colOff>
      <xdr:row>6</xdr:row>
      <xdr:rowOff>66675</xdr:rowOff>
    </xdr:to>
    <xdr:sp macro="" textlink="">
      <xdr:nvSpPr>
        <xdr:cNvPr id="6" name="Retângulo de cantos arredondados 3"/>
        <xdr:cNvSpPr/>
      </xdr:nvSpPr>
      <xdr:spPr>
        <a:xfrm>
          <a:off x="41290875" y="762000"/>
          <a:ext cx="9239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47</xdr:col>
      <xdr:colOff>9525</xdr:colOff>
      <xdr:row>4</xdr:row>
      <xdr:rowOff>38100</xdr:rowOff>
    </xdr:from>
    <xdr:to>
      <xdr:col>48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4093845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18294</xdr:colOff>
      <xdr:row>0</xdr:row>
      <xdr:rowOff>26222</xdr:rowOff>
    </xdr:from>
    <xdr:to>
      <xdr:col>0</xdr:col>
      <xdr:colOff>891853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8294" y="26222"/>
          <a:ext cx="873559" cy="76343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5" name="Retângulo de cantos arredondados 4"/>
        <xdr:cNvSpPr/>
      </xdr:nvSpPr>
      <xdr:spPr>
        <a:xfrm>
          <a:off x="329279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49</xdr:col>
      <xdr:colOff>733425</xdr:colOff>
      <xdr:row>4</xdr:row>
      <xdr:rowOff>38100</xdr:rowOff>
    </xdr:from>
    <xdr:to>
      <xdr:col>51</xdr:col>
      <xdr:colOff>104775</xdr:colOff>
      <xdr:row>6</xdr:row>
      <xdr:rowOff>76200</xdr:rowOff>
    </xdr:to>
    <xdr:sp macro="" textlink="">
      <xdr:nvSpPr>
        <xdr:cNvPr id="8" name="Retângulo de cantos arredondados 2"/>
        <xdr:cNvSpPr/>
      </xdr:nvSpPr>
      <xdr:spPr>
        <a:xfrm>
          <a:off x="42394310" y="770792"/>
          <a:ext cx="968619" cy="316523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38100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5290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50</xdr:col>
      <xdr:colOff>9525</xdr:colOff>
      <xdr:row>4</xdr:row>
      <xdr:rowOff>38100</xdr:rowOff>
    </xdr:from>
    <xdr:to>
      <xdr:col>51</xdr:col>
      <xdr:colOff>9525</xdr:colOff>
      <xdr:row>6</xdr:row>
      <xdr:rowOff>76200</xdr:rowOff>
    </xdr:to>
    <xdr:sp macro="" textlink="">
      <xdr:nvSpPr>
        <xdr:cNvPr id="6" name="Retângulo de cantos arredondados 3"/>
        <xdr:cNvSpPr/>
      </xdr:nvSpPr>
      <xdr:spPr>
        <a:xfrm>
          <a:off x="40595550" y="771525"/>
          <a:ext cx="7715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63437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28575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4152900" y="762000"/>
          <a:ext cx="80010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13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43157775" y="762000"/>
          <a:ext cx="7143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13</xdr:col>
      <xdr:colOff>9525</xdr:colOff>
      <xdr:row>6</xdr:row>
      <xdr:rowOff>66675</xdr:rowOff>
    </xdr:to>
    <xdr:sp macro="" textlink="">
      <xdr:nvSpPr>
        <xdr:cNvPr id="5" name="Retângulo de cantos arredondados 4"/>
        <xdr:cNvSpPr/>
      </xdr:nvSpPr>
      <xdr:spPr>
        <a:xfrm>
          <a:off x="43157775" y="762000"/>
          <a:ext cx="7143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</xdr:row>
      <xdr:rowOff>38100</xdr:rowOff>
    </xdr:from>
    <xdr:to>
      <xdr:col>2</xdr:col>
      <xdr:colOff>19050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43375" y="771525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9525</xdr:colOff>
      <xdr:row>4</xdr:row>
      <xdr:rowOff>28575</xdr:rowOff>
    </xdr:from>
    <xdr:to>
      <xdr:col>11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7658100" y="762000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</xdr:row>
      <xdr:rowOff>28575</xdr:rowOff>
    </xdr:from>
    <xdr:to>
      <xdr:col>11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43091100" y="762000"/>
          <a:ext cx="7524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10</xdr:col>
      <xdr:colOff>9525</xdr:colOff>
      <xdr:row>4</xdr:row>
      <xdr:rowOff>38100</xdr:rowOff>
    </xdr:from>
    <xdr:to>
      <xdr:col>11</xdr:col>
      <xdr:colOff>9525</xdr:colOff>
      <xdr:row>6</xdr:row>
      <xdr:rowOff>76200</xdr:rowOff>
    </xdr:to>
    <xdr:sp macro="" textlink="">
      <xdr:nvSpPr>
        <xdr:cNvPr id="4" name="Retângulo de cantos arredondados 3"/>
        <xdr:cNvSpPr/>
      </xdr:nvSpPr>
      <xdr:spPr>
        <a:xfrm>
          <a:off x="8934450" y="771525"/>
          <a:ext cx="80010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9525</xdr:colOff>
      <xdr:row>4</xdr:row>
      <xdr:rowOff>38100</xdr:rowOff>
    </xdr:from>
    <xdr:to>
      <xdr:col>11</xdr:col>
      <xdr:colOff>9525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8954742" y="766970"/>
          <a:ext cx="803413" cy="311426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14</xdr:col>
      <xdr:colOff>9525</xdr:colOff>
      <xdr:row>4</xdr:row>
      <xdr:rowOff>38100</xdr:rowOff>
    </xdr:from>
    <xdr:to>
      <xdr:col>15</xdr:col>
      <xdr:colOff>19050</xdr:colOff>
      <xdr:row>6</xdr:row>
      <xdr:rowOff>76200</xdr:rowOff>
    </xdr:to>
    <xdr:sp macro="" textlink="">
      <xdr:nvSpPr>
        <xdr:cNvPr id="4" name="Retângulo de cantos arredondados 3"/>
        <xdr:cNvSpPr/>
      </xdr:nvSpPr>
      <xdr:spPr>
        <a:xfrm>
          <a:off x="4093845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9525</xdr:colOff>
      <xdr:row>4</xdr:row>
      <xdr:rowOff>38100</xdr:rowOff>
    </xdr:from>
    <xdr:to>
      <xdr:col>2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12971808" y="766970"/>
          <a:ext cx="812938" cy="311426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0</xdr:colOff>
      <xdr:row>4</xdr:row>
      <xdr:rowOff>28575</xdr:rowOff>
    </xdr:from>
    <xdr:to>
      <xdr:col>19</xdr:col>
      <xdr:colOff>9525</xdr:colOff>
      <xdr:row>6</xdr:row>
      <xdr:rowOff>66675</xdr:rowOff>
    </xdr:to>
    <xdr:sp macro="" textlink="">
      <xdr:nvSpPr>
        <xdr:cNvPr id="5" name="Retângulo de cantos arredondados 3"/>
        <xdr:cNvSpPr/>
      </xdr:nvSpPr>
      <xdr:spPr>
        <a:xfrm>
          <a:off x="49568100" y="762000"/>
          <a:ext cx="7810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@abcbrasil.com.b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M49"/>
  <sheetViews>
    <sheetView showGridLines="0" tabSelected="1" zoomScale="85" zoomScaleNormal="85" workbookViewId="0"/>
  </sheetViews>
  <sheetFormatPr defaultColWidth="9.140625" defaultRowHeight="15" x14ac:dyDescent="0.25"/>
  <cols>
    <col min="1" max="1" width="7.28515625" style="24" customWidth="1"/>
    <col min="2" max="2" width="4.7109375" style="119" customWidth="1"/>
    <col min="3" max="3" width="20.7109375" style="24" customWidth="1"/>
    <col min="4" max="4" width="11" style="24" customWidth="1"/>
    <col min="5" max="5" width="9.140625" style="24"/>
    <col min="6" max="6" width="2.7109375" style="24" customWidth="1"/>
    <col min="7" max="16384" width="9.140625" style="24"/>
  </cols>
  <sheetData>
    <row r="1" spans="1:12" ht="19.5" customHeight="1" x14ac:dyDescent="0.25"/>
    <row r="9" spans="1:12" ht="26.25" x14ac:dyDescent="0.4">
      <c r="B9" s="206" t="s">
        <v>15</v>
      </c>
      <c r="C9" s="206"/>
      <c r="D9" s="206"/>
      <c r="E9" s="206"/>
      <c r="F9" s="206"/>
      <c r="G9" s="206"/>
    </row>
    <row r="10" spans="1:12" ht="26.25" x14ac:dyDescent="0.4">
      <c r="B10" s="180"/>
      <c r="C10" s="180"/>
      <c r="D10" s="180"/>
      <c r="E10" s="180"/>
      <c r="F10" s="180"/>
      <c r="G10" s="180"/>
    </row>
    <row r="12" spans="1:12" ht="18.75" x14ac:dyDescent="0.3">
      <c r="B12" s="179" t="s">
        <v>16</v>
      </c>
      <c r="L12" s="126"/>
    </row>
    <row r="13" spans="1:12" x14ac:dyDescent="0.25">
      <c r="B13" s="121"/>
    </row>
    <row r="14" spans="1:12" x14ac:dyDescent="0.25">
      <c r="B14" s="122" t="s">
        <v>14</v>
      </c>
    </row>
    <row r="16" spans="1:12" s="126" customFormat="1" ht="18.75" x14ac:dyDescent="0.3">
      <c r="A16" s="123"/>
      <c r="B16" s="124" t="s">
        <v>0</v>
      </c>
      <c r="C16" s="125" t="s">
        <v>4</v>
      </c>
      <c r="D16" s="123"/>
      <c r="L16" s="24"/>
    </row>
    <row r="17" spans="1:13" s="126" customFormat="1" ht="8.25" customHeight="1" x14ac:dyDescent="0.3">
      <c r="A17" s="123"/>
      <c r="B17" s="124"/>
      <c r="C17" s="125"/>
      <c r="D17" s="123"/>
    </row>
    <row r="18" spans="1:13" s="126" customFormat="1" ht="18.75" x14ac:dyDescent="0.3">
      <c r="A18" s="123"/>
      <c r="B18" s="124" t="s">
        <v>1</v>
      </c>
      <c r="C18" s="125" t="s">
        <v>5</v>
      </c>
      <c r="D18" s="123"/>
    </row>
    <row r="19" spans="1:13" s="126" customFormat="1" ht="8.25" customHeight="1" x14ac:dyDescent="0.3">
      <c r="A19" s="123"/>
      <c r="B19" s="124"/>
      <c r="C19" s="125"/>
      <c r="D19" s="123"/>
    </row>
    <row r="20" spans="1:13" s="126" customFormat="1" ht="18.75" x14ac:dyDescent="0.3">
      <c r="A20" s="123"/>
      <c r="B20" s="124" t="s">
        <v>2</v>
      </c>
      <c r="C20" s="125" t="s">
        <v>6</v>
      </c>
      <c r="D20" s="123"/>
    </row>
    <row r="21" spans="1:13" s="126" customFormat="1" ht="8.25" customHeight="1" x14ac:dyDescent="0.3">
      <c r="A21" s="123"/>
      <c r="B21" s="124"/>
      <c r="C21" s="125"/>
      <c r="D21" s="123"/>
    </row>
    <row r="22" spans="1:13" s="126" customFormat="1" ht="18.75" x14ac:dyDescent="0.3">
      <c r="A22" s="123"/>
      <c r="B22" s="124" t="s">
        <v>3</v>
      </c>
      <c r="C22" s="207" t="s">
        <v>359</v>
      </c>
      <c r="D22" s="207"/>
    </row>
    <row r="23" spans="1:13" s="126" customFormat="1" ht="8.25" customHeight="1" x14ac:dyDescent="0.3">
      <c r="A23" s="123"/>
      <c r="B23" s="124"/>
      <c r="C23" s="125"/>
      <c r="D23" s="123"/>
    </row>
    <row r="24" spans="1:13" s="126" customFormat="1" ht="18.75" x14ac:dyDescent="0.3">
      <c r="A24" s="123"/>
      <c r="B24" s="124" t="s">
        <v>10</v>
      </c>
      <c r="C24" s="125" t="s">
        <v>360</v>
      </c>
      <c r="D24" s="123"/>
      <c r="M24" s="127"/>
    </row>
    <row r="25" spans="1:13" s="126" customFormat="1" ht="8.25" customHeight="1" x14ac:dyDescent="0.3">
      <c r="A25" s="123"/>
      <c r="B25" s="124"/>
      <c r="C25" s="125"/>
      <c r="D25" s="123"/>
    </row>
    <row r="26" spans="1:13" s="126" customFormat="1" ht="18.75" x14ac:dyDescent="0.3">
      <c r="A26" s="123"/>
      <c r="B26" s="124" t="s">
        <v>11</v>
      </c>
      <c r="C26" s="125" t="s">
        <v>8</v>
      </c>
      <c r="D26" s="123"/>
      <c r="M26" s="127"/>
    </row>
    <row r="27" spans="1:13" s="126" customFormat="1" ht="8.25" customHeight="1" x14ac:dyDescent="0.3">
      <c r="A27" s="123"/>
      <c r="B27" s="124"/>
      <c r="C27" s="125"/>
      <c r="D27" s="123"/>
    </row>
    <row r="28" spans="1:13" s="126" customFormat="1" ht="18.75" x14ac:dyDescent="0.3">
      <c r="A28" s="123"/>
      <c r="B28" s="124" t="s">
        <v>12</v>
      </c>
      <c r="C28" s="125" t="s">
        <v>325</v>
      </c>
      <c r="D28" s="123"/>
    </row>
    <row r="29" spans="1:13" s="126" customFormat="1" ht="8.25" customHeight="1" x14ac:dyDescent="0.3">
      <c r="A29" s="123"/>
      <c r="B29" s="128"/>
      <c r="C29" s="125"/>
      <c r="D29" s="123"/>
    </row>
    <row r="30" spans="1:13" s="126" customFormat="1" ht="18.75" x14ac:dyDescent="0.3">
      <c r="A30" s="123"/>
      <c r="B30" s="124" t="s">
        <v>194</v>
      </c>
      <c r="C30" s="125" t="s">
        <v>361</v>
      </c>
      <c r="D30" s="123"/>
    </row>
    <row r="31" spans="1:13" s="126" customFormat="1" ht="8.25" customHeight="1" x14ac:dyDescent="0.3">
      <c r="A31" s="123"/>
      <c r="B31" s="128"/>
      <c r="C31" s="125"/>
      <c r="D31" s="123"/>
    </row>
    <row r="32" spans="1:13" s="126" customFormat="1" ht="18.75" x14ac:dyDescent="0.3">
      <c r="A32" s="123"/>
      <c r="B32" s="124" t="s">
        <v>220</v>
      </c>
      <c r="C32" s="125" t="s">
        <v>195</v>
      </c>
      <c r="D32" s="123"/>
    </row>
    <row r="33" spans="2:7" ht="8.25" customHeight="1" x14ac:dyDescent="0.25">
      <c r="B33" s="128"/>
      <c r="C33" s="3"/>
    </row>
    <row r="34" spans="2:7" ht="18.75" x14ac:dyDescent="0.3">
      <c r="B34" s="124"/>
    </row>
    <row r="35" spans="2:7" ht="18.75" x14ac:dyDescent="0.3">
      <c r="B35" s="124"/>
    </row>
    <row r="36" spans="2:7" ht="18.75" x14ac:dyDescent="0.3">
      <c r="B36" s="124"/>
      <c r="C36" s="125"/>
    </row>
    <row r="37" spans="2:7" ht="18.75" x14ac:dyDescent="0.3">
      <c r="B37" s="179" t="s">
        <v>335</v>
      </c>
      <c r="C37" s="125"/>
    </row>
    <row r="38" spans="2:7" ht="18.75" x14ac:dyDescent="0.3">
      <c r="B38" s="124"/>
      <c r="C38" s="125"/>
    </row>
    <row r="39" spans="2:7" ht="18.75" x14ac:dyDescent="0.3">
      <c r="B39" s="124" t="s">
        <v>0</v>
      </c>
      <c r="C39" s="125" t="s">
        <v>332</v>
      </c>
    </row>
    <row r="40" spans="2:7" ht="8.25" customHeight="1" x14ac:dyDescent="0.3">
      <c r="B40" s="124"/>
      <c r="C40" s="125"/>
    </row>
    <row r="41" spans="2:7" ht="18.75" x14ac:dyDescent="0.3">
      <c r="B41" s="124" t="s">
        <v>1</v>
      </c>
      <c r="C41" s="125" t="s">
        <v>333</v>
      </c>
    </row>
    <row r="42" spans="2:7" ht="8.25" customHeight="1" x14ac:dyDescent="0.3">
      <c r="B42" s="124"/>
      <c r="C42" s="125"/>
    </row>
    <row r="43" spans="2:7" ht="18.75" x14ac:dyDescent="0.3">
      <c r="B43" s="124" t="s">
        <v>2</v>
      </c>
      <c r="C43" s="125" t="s">
        <v>334</v>
      </c>
    </row>
    <row r="44" spans="2:7" ht="18.75" x14ac:dyDescent="0.3">
      <c r="B44" s="124"/>
      <c r="C44" s="125"/>
    </row>
    <row r="45" spans="2:7" ht="18.75" x14ac:dyDescent="0.3">
      <c r="B45" s="124"/>
      <c r="C45" s="125"/>
    </row>
    <row r="46" spans="2:7" ht="15.75" thickBot="1" x14ac:dyDescent="0.3">
      <c r="B46" s="129"/>
      <c r="C46" s="130"/>
      <c r="D46" s="130"/>
      <c r="E46" s="130"/>
      <c r="F46" s="130"/>
      <c r="G46" s="130"/>
    </row>
    <row r="47" spans="2:7" ht="16.5" customHeight="1" thickTop="1" x14ac:dyDescent="0.25">
      <c r="B47" s="131" t="s">
        <v>13</v>
      </c>
      <c r="D47" s="132" t="s">
        <v>374</v>
      </c>
    </row>
    <row r="48" spans="2:7" ht="6" customHeight="1" x14ac:dyDescent="0.25">
      <c r="B48" s="131"/>
      <c r="D48" s="132"/>
    </row>
    <row r="49" spans="2:4" x14ac:dyDescent="0.25">
      <c r="B49" s="131" t="s">
        <v>18</v>
      </c>
      <c r="D49" s="133" t="s">
        <v>17</v>
      </c>
    </row>
  </sheetData>
  <sheetProtection algorithmName="SHA-512" hashValue="YfUUthWIe/1olXrO1vDv+FgkVMDkgBumweiP+rQmywEaaIhOmyqhUU8IgMdx0N48vDj9cyqsgIG4zwDDeDzvYA==" saltValue="owhedxj2okxPx3UGNSup5A==" spinCount="100000" sheet="1" objects="1" scenarios="1"/>
  <mergeCells count="2">
    <mergeCell ref="B9:G9"/>
    <mergeCell ref="C22:D22"/>
  </mergeCells>
  <hyperlinks>
    <hyperlink ref="D49" r:id="rId1"/>
    <hyperlink ref="C16" location="'Balanço Patrimonial'!A1" display="Balanço Patrimonial"/>
    <hyperlink ref="C18" location="'DRE Contábil (Trimestral)'!A1" display="DRE Contábil"/>
    <hyperlink ref="C26" location="Eficiência!A1" display="Eficiência"/>
    <hyperlink ref="C30" location="'Adequação de Capital'!A1" display="Adequação de Capital"/>
    <hyperlink ref="C39" location="'DRE Gerencial (conceito antigo)'!A1" display="DRE Gerencial (conceito antigo - até Mar/19)"/>
    <hyperlink ref="C32" location="'Dividendos e JCP'!A1" display="Dividendos e JCP"/>
    <hyperlink ref="C22" location="'Cart. de Crédito (Nova Seg.)'!A1" display="Carteira de Crédito (Nova Segmentação de Clientes - Mai/19)"/>
    <hyperlink ref="C20" location="'DRE Gerencial (Trimestral)'!A1" display="DRE Gerencial"/>
    <hyperlink ref="C41" location="'Cart. de Crédito (Antiga Seg.)'!A1" display="Carteira de Crédito (até Mar/19)"/>
    <hyperlink ref="C24" location="Captação!A1" display="Captação"/>
    <hyperlink ref="C43" location="'Captação (Antiga)'!A1" display="Captação (Abertura Antiga - até Set/19)"/>
    <hyperlink ref="C22:D22" location="'Cart. de Crédito'!A1" display="Carteira de Crédito"/>
    <hyperlink ref="C28" location="NIM!A1" display="NIM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theme="4" tint="0.79998168889431442"/>
  </sheetPr>
  <dimension ref="A1:P83"/>
  <sheetViews>
    <sheetView showGridLines="0" zoomScale="130" zoomScaleNormal="130" workbookViewId="0">
      <pane xSplit="1" ySplit="9" topLeftCell="K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5703125" defaultRowHeight="15" x14ac:dyDescent="0.25"/>
  <cols>
    <col min="1" max="1" width="76.140625" style="4" bestFit="1" customWidth="1"/>
    <col min="2" max="16384" width="11.5703125" style="4"/>
  </cols>
  <sheetData>
    <row r="1" spans="1:16" customFormat="1" x14ac:dyDescent="0.25"/>
    <row r="2" spans="1:16" customFormat="1" ht="21" x14ac:dyDescent="0.35">
      <c r="A2" s="7" t="s">
        <v>15</v>
      </c>
    </row>
    <row r="3" spans="1:16" customFormat="1" ht="6.75" customHeight="1" x14ac:dyDescent="0.25">
      <c r="A3" s="6"/>
    </row>
    <row r="4" spans="1:16" customFormat="1" x14ac:dyDescent="0.25">
      <c r="A4" s="5" t="s">
        <v>16</v>
      </c>
    </row>
    <row r="5" spans="1:16" customFormat="1" ht="6.75" customHeight="1" x14ac:dyDescent="0.25"/>
    <row r="6" spans="1:16" customFormat="1" x14ac:dyDescent="0.25">
      <c r="A6" s="64"/>
      <c r="B6" s="4"/>
      <c r="C6" s="4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9" t="s">
        <v>19</v>
      </c>
      <c r="P6" s="4"/>
    </row>
    <row r="7" spans="1:16" customFormat="1" ht="17.25" customHeight="1" x14ac:dyDescent="0.3">
      <c r="A7" s="68" t="s">
        <v>325</v>
      </c>
    </row>
    <row r="8" spans="1:16" customFormat="1" x14ac:dyDescent="0.25">
      <c r="A8" s="69" t="s">
        <v>178</v>
      </c>
      <c r="M8" s="202"/>
    </row>
    <row r="9" spans="1:16" s="6" customFormat="1" x14ac:dyDescent="0.25">
      <c r="A9" s="60"/>
      <c r="B9" s="60" t="s">
        <v>121</v>
      </c>
      <c r="C9" s="60" t="s">
        <v>193</v>
      </c>
      <c r="D9" s="60" t="s">
        <v>199</v>
      </c>
      <c r="E9" s="60" t="s">
        <v>201</v>
      </c>
      <c r="F9" s="60" t="s">
        <v>203</v>
      </c>
      <c r="G9" s="60" t="s">
        <v>206</v>
      </c>
      <c r="H9" s="60" t="s">
        <v>208</v>
      </c>
      <c r="I9" s="60" t="s">
        <v>210</v>
      </c>
      <c r="J9" s="60" t="s">
        <v>213</v>
      </c>
      <c r="K9" s="60" t="s">
        <v>215</v>
      </c>
      <c r="L9" s="60" t="s">
        <v>231</v>
      </c>
      <c r="M9" s="60" t="s">
        <v>363</v>
      </c>
      <c r="N9" s="60" t="s">
        <v>371</v>
      </c>
      <c r="O9" s="60" t="s">
        <v>376</v>
      </c>
    </row>
    <row r="10" spans="1:16" s="38" customFormat="1" ht="15.75" x14ac:dyDescent="0.25">
      <c r="A10" s="174" t="s">
        <v>325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6" s="39" customFormat="1" x14ac:dyDescent="0.25">
      <c r="A11" s="116" t="s">
        <v>326</v>
      </c>
      <c r="B11" s="175">
        <v>265.82240964893515</v>
      </c>
      <c r="C11" s="175">
        <v>275.82380844368078</v>
      </c>
      <c r="D11" s="175">
        <v>260.15016782143027</v>
      </c>
      <c r="E11" s="175">
        <v>220.41031131</v>
      </c>
      <c r="F11" s="175">
        <f>'DRE Gerencial (Trimestral)'!B10</f>
        <v>230.23561643713529</v>
      </c>
      <c r="G11" s="175">
        <f>'DRE Gerencial (Trimestral)'!C10</f>
        <v>253.57556110236138</v>
      </c>
      <c r="H11" s="175">
        <f>'DRE Gerencial (Trimestral)'!D10</f>
        <v>235.19392546582387</v>
      </c>
      <c r="I11" s="175">
        <f>'DRE Gerencial (Trimestral)'!E10</f>
        <v>239.59407398902263</v>
      </c>
      <c r="J11" s="175">
        <f>'DRE Gerencial (Trimestral)'!F10</f>
        <v>233.93399999999997</v>
      </c>
      <c r="K11" s="175">
        <f>'DRE Gerencial (Trimestral)'!G10</f>
        <v>239.84299999999999</v>
      </c>
      <c r="L11" s="175">
        <f>'DRE Gerencial (Trimestral)'!H10</f>
        <v>262.66044617509095</v>
      </c>
      <c r="M11" s="175">
        <f>'DRE Gerencial (Trimestral)'!I10</f>
        <v>258.48581152932593</v>
      </c>
      <c r="N11" s="175">
        <f>'DRE Gerencial (Trimestral)'!J10</f>
        <v>253.31737973151459</v>
      </c>
      <c r="O11" s="175">
        <f>'DRE Gerencial (Trimestral)'!K10</f>
        <v>285.1058408720674</v>
      </c>
    </row>
    <row r="12" spans="1:16" s="39" customFormat="1" ht="18" customHeight="1" x14ac:dyDescent="0.25">
      <c r="A12" s="116" t="s">
        <v>327</v>
      </c>
      <c r="B12" s="156">
        <v>11573.89493221544</v>
      </c>
      <c r="C12" s="156">
        <v>11670.789041624999</v>
      </c>
      <c r="D12" s="156">
        <v>11744.248444054891</v>
      </c>
      <c r="E12" s="156">
        <v>11862.466130744901</v>
      </c>
      <c r="F12" s="156">
        <v>12010.349655224993</v>
      </c>
      <c r="G12" s="156">
        <v>12138.977420465002</v>
      </c>
      <c r="H12" s="156">
        <v>12394.591936779998</v>
      </c>
      <c r="I12" s="156">
        <v>12707.867900915</v>
      </c>
      <c r="J12" s="156">
        <v>13021.896141745019</v>
      </c>
      <c r="K12" s="156">
        <v>13349.073399850011</v>
      </c>
      <c r="L12" s="156">
        <v>14412.564124110009</v>
      </c>
      <c r="M12" s="156">
        <v>16195.584117324999</v>
      </c>
      <c r="N12" s="156">
        <v>17527.98423808501</v>
      </c>
      <c r="O12" s="156">
        <v>18037.685915654998</v>
      </c>
    </row>
    <row r="13" spans="1:16" s="39" customFormat="1" x14ac:dyDescent="0.25">
      <c r="A13" s="115" t="s">
        <v>328</v>
      </c>
      <c r="B13" s="156">
        <v>13603.139499999997</v>
      </c>
      <c r="C13" s="156">
        <v>13791.821999999998</v>
      </c>
      <c r="D13" s="156">
        <v>13917.776</v>
      </c>
      <c r="E13" s="156">
        <v>13512.403999999999</v>
      </c>
      <c r="F13" s="156">
        <v>13128.710999999999</v>
      </c>
      <c r="G13" s="156">
        <v>13494.297500000001</v>
      </c>
      <c r="H13" s="156">
        <v>14259.407500000001</v>
      </c>
      <c r="I13" s="156">
        <v>15198.155499999997</v>
      </c>
      <c r="J13" s="156">
        <v>15711.874999999996</v>
      </c>
      <c r="K13" s="156">
        <v>15385.699499999995</v>
      </c>
      <c r="L13" s="156">
        <v>15042.586499999998</v>
      </c>
      <c r="M13" s="156">
        <v>14319.428</v>
      </c>
      <c r="N13" s="156">
        <v>16437.908000000003</v>
      </c>
      <c r="O13" s="156">
        <v>19512.407999999999</v>
      </c>
    </row>
    <row r="14" spans="1:16" s="39" customFormat="1" x14ac:dyDescent="0.25">
      <c r="A14" s="115" t="s">
        <v>329</v>
      </c>
      <c r="B14" s="156">
        <f t="shared" ref="B14:H14" si="0">SUM(B12:B13)</f>
        <v>25177.034432215438</v>
      </c>
      <c r="C14" s="156">
        <f t="shared" si="0"/>
        <v>25462.611041624998</v>
      </c>
      <c r="D14" s="156">
        <f t="shared" si="0"/>
        <v>25662.024444054892</v>
      </c>
      <c r="E14" s="156">
        <f t="shared" si="0"/>
        <v>25374.870130744901</v>
      </c>
      <c r="F14" s="156">
        <f t="shared" si="0"/>
        <v>25139.060655224992</v>
      </c>
      <c r="G14" s="156">
        <f t="shared" si="0"/>
        <v>25633.274920465003</v>
      </c>
      <c r="H14" s="156">
        <f t="shared" si="0"/>
        <v>26653.999436779999</v>
      </c>
      <c r="I14" s="156">
        <f t="shared" ref="I14:K14" si="1">SUM(I12:I13)</f>
        <v>27906.023400914997</v>
      </c>
      <c r="J14" s="156">
        <f t="shared" si="1"/>
        <v>28733.771141745015</v>
      </c>
      <c r="K14" s="156">
        <f t="shared" si="1"/>
        <v>28734.772899850006</v>
      </c>
      <c r="L14" s="156">
        <f>SUM(L12:L13)</f>
        <v>29455.150624110007</v>
      </c>
      <c r="M14" s="156">
        <f>SUM(M12:M13)</f>
        <v>30515.012117325001</v>
      </c>
      <c r="N14" s="156">
        <f>SUM(N12:N13)</f>
        <v>33965.892238085013</v>
      </c>
      <c r="O14" s="156">
        <f>SUM(O12:O13)</f>
        <v>37550.093915655001</v>
      </c>
    </row>
    <row r="15" spans="1:16" s="38" customFormat="1" x14ac:dyDescent="0.25">
      <c r="A15" s="146" t="s">
        <v>330</v>
      </c>
      <c r="B15" s="110">
        <f t="shared" ref="B15:I15" si="2">(B11*4)/B14</f>
        <v>4.2232521127873637E-2</v>
      </c>
      <c r="C15" s="110">
        <f t="shared" si="2"/>
        <v>4.3330011677557789E-2</v>
      </c>
      <c r="D15" s="110">
        <f t="shared" si="2"/>
        <v>4.0550217445015198E-2</v>
      </c>
      <c r="E15" s="110">
        <f t="shared" si="2"/>
        <v>3.474466039421336E-2</v>
      </c>
      <c r="F15" s="110">
        <f t="shared" si="2"/>
        <v>3.6633925124689541E-2</v>
      </c>
      <c r="G15" s="110">
        <f t="shared" si="2"/>
        <v>3.9569748600466595E-2</v>
      </c>
      <c r="H15" s="110">
        <f t="shared" si="2"/>
        <v>3.5295855096519356E-2</v>
      </c>
      <c r="I15" s="110">
        <f t="shared" si="2"/>
        <v>3.434299047870313E-2</v>
      </c>
      <c r="J15" s="110">
        <f t="shared" ref="J15" si="3">(J11*4)/J14</f>
        <v>3.2565721895116764E-2</v>
      </c>
      <c r="K15" s="110">
        <f>(K11*4)/K14</f>
        <v>3.3387143978611637E-2</v>
      </c>
      <c r="L15" s="110">
        <f>(L11*4)/L14</f>
        <v>3.5669204279688151E-2</v>
      </c>
      <c r="M15" s="110">
        <f>(M11*4)/M14</f>
        <v>3.3883101279526574E-2</v>
      </c>
      <c r="N15" s="110">
        <f>(N11*4)/N14</f>
        <v>2.9831971196973516E-2</v>
      </c>
      <c r="O15" s="110">
        <f>(O11*4)/O14</f>
        <v>3.0370719339607721E-2</v>
      </c>
    </row>
    <row r="16" spans="1:16" s="38" customFormat="1" x14ac:dyDescent="0.25">
      <c r="A16" s="146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s="39" customFormat="1" x14ac:dyDescent="0.25">
      <c r="A17" s="11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s="39" customFormat="1" x14ac:dyDescent="0.25">
      <c r="A18" s="11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13" s="39" customFormat="1" x14ac:dyDescent="0.25">
      <c r="A19" s="11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s="39" customFormat="1" x14ac:dyDescent="0.25">
      <c r="A20" s="11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3" s="39" customFormat="1" x14ac:dyDescent="0.25">
      <c r="A21" s="111"/>
      <c r="B21" s="156"/>
      <c r="C21" s="156"/>
      <c r="D21" s="156"/>
      <c r="E21" s="156"/>
      <c r="F21" s="156"/>
      <c r="G21" s="156"/>
      <c r="H21" s="156"/>
      <c r="I21" s="156"/>
      <c r="J21" s="156"/>
      <c r="K21" s="157"/>
      <c r="L21" s="157"/>
      <c r="M21" s="157"/>
    </row>
    <row r="22" spans="1:13" s="29" customFormat="1" x14ac:dyDescent="0.25">
      <c r="J22" s="28"/>
      <c r="K22" s="28"/>
      <c r="L22" s="28"/>
      <c r="M22" s="28"/>
    </row>
    <row r="23" spans="1:13" s="29" customFormat="1" x14ac:dyDescent="0.25">
      <c r="J23" s="28"/>
      <c r="K23" s="28"/>
      <c r="L23" s="28"/>
      <c r="M23" s="28"/>
    </row>
    <row r="24" spans="1:13" s="29" customFormat="1" x14ac:dyDescent="0.25">
      <c r="A24" s="208"/>
      <c r="J24" s="28"/>
      <c r="K24" s="28"/>
      <c r="L24" s="28"/>
      <c r="M24" s="28"/>
    </row>
    <row r="25" spans="1:13" s="29" customFormat="1" ht="19.5" customHeight="1" x14ac:dyDescent="0.25">
      <c r="A25" s="208"/>
      <c r="J25" s="28"/>
      <c r="K25" s="28"/>
      <c r="L25" s="28"/>
      <c r="M25" s="28"/>
    </row>
    <row r="26" spans="1:13" s="29" customFormat="1" x14ac:dyDescent="0.25">
      <c r="A26" s="208"/>
      <c r="J26" s="28"/>
      <c r="K26" s="28"/>
      <c r="L26" s="28"/>
      <c r="M26" s="28"/>
    </row>
    <row r="27" spans="1:13" x14ac:dyDescent="0.25">
      <c r="A27" s="208"/>
      <c r="J27" s="12"/>
      <c r="K27" s="12"/>
      <c r="L27" s="12"/>
      <c r="M27" s="12"/>
    </row>
    <row r="28" spans="1:13" x14ac:dyDescent="0.25">
      <c r="A28" s="208"/>
      <c r="J28" s="12"/>
      <c r="K28" s="12"/>
      <c r="L28" s="12"/>
      <c r="M28" s="12"/>
    </row>
    <row r="29" spans="1:13" x14ac:dyDescent="0.25">
      <c r="A29" s="208"/>
      <c r="J29" s="12"/>
      <c r="K29" s="12"/>
      <c r="L29" s="12"/>
      <c r="M29" s="12"/>
    </row>
    <row r="30" spans="1:13" x14ac:dyDescent="0.25">
      <c r="A30" s="208"/>
      <c r="J30" s="12"/>
      <c r="K30" s="12"/>
      <c r="L30" s="12"/>
      <c r="M30" s="12"/>
    </row>
    <row r="31" spans="1:13" x14ac:dyDescent="0.25">
      <c r="J31" s="12"/>
      <c r="K31" s="12"/>
      <c r="L31" s="12"/>
      <c r="M31" s="12"/>
    </row>
    <row r="32" spans="1:13" x14ac:dyDescent="0.25">
      <c r="J32" s="12"/>
      <c r="K32" s="12"/>
      <c r="L32" s="12"/>
      <c r="M32" s="12"/>
    </row>
    <row r="33" spans="1:13" x14ac:dyDescent="0.25">
      <c r="J33" s="12"/>
      <c r="K33" s="12"/>
      <c r="L33" s="12"/>
      <c r="M33" s="12"/>
    </row>
    <row r="34" spans="1:13" x14ac:dyDescent="0.25">
      <c r="J34" s="12"/>
      <c r="K34" s="12"/>
      <c r="L34" s="12"/>
      <c r="M34" s="12"/>
    </row>
    <row r="35" spans="1:13" x14ac:dyDescent="0.25">
      <c r="J35" s="12"/>
      <c r="K35" s="12"/>
      <c r="L35" s="12"/>
      <c r="M35" s="12"/>
    </row>
    <row r="36" spans="1:13" x14ac:dyDescent="0.25">
      <c r="J36" s="12"/>
      <c r="K36" s="12"/>
      <c r="L36" s="12"/>
      <c r="M36" s="12"/>
    </row>
    <row r="37" spans="1:13" x14ac:dyDescent="0.25">
      <c r="A37" s="3"/>
      <c r="J37" s="12"/>
      <c r="K37" s="12"/>
      <c r="L37" s="12"/>
      <c r="M37" s="12"/>
    </row>
    <row r="38" spans="1:13" x14ac:dyDescent="0.25">
      <c r="A38" s="3"/>
      <c r="J38" s="14"/>
      <c r="K38" s="14"/>
      <c r="L38" s="14"/>
      <c r="M38" s="14"/>
    </row>
    <row r="39" spans="1:13" x14ac:dyDescent="0.25">
      <c r="J39" s="12"/>
      <c r="K39" s="12"/>
      <c r="L39" s="12"/>
      <c r="M39" s="12"/>
    </row>
    <row r="40" spans="1:13" x14ac:dyDescent="0.25">
      <c r="J40" s="12"/>
      <c r="K40" s="12"/>
      <c r="L40" s="12"/>
      <c r="M40" s="12"/>
    </row>
    <row r="41" spans="1:13" x14ac:dyDescent="0.25">
      <c r="J41" s="12"/>
      <c r="K41" s="12"/>
      <c r="L41" s="12"/>
      <c r="M41" s="12"/>
    </row>
    <row r="42" spans="1:13" x14ac:dyDescent="0.25">
      <c r="A42" s="3"/>
      <c r="J42" s="12"/>
      <c r="K42" s="12"/>
      <c r="L42" s="12"/>
      <c r="M42" s="12"/>
    </row>
    <row r="43" spans="1:13" x14ac:dyDescent="0.25">
      <c r="J43" s="14"/>
      <c r="K43" s="14"/>
      <c r="L43" s="14"/>
      <c r="M43" s="14"/>
    </row>
    <row r="44" spans="1:13" x14ac:dyDescent="0.25">
      <c r="J44" s="14"/>
      <c r="K44" s="14"/>
      <c r="L44" s="14"/>
      <c r="M44" s="14"/>
    </row>
    <row r="45" spans="1:13" x14ac:dyDescent="0.25">
      <c r="J45" s="14"/>
      <c r="K45" s="14"/>
      <c r="L45" s="14"/>
      <c r="M45" s="14"/>
    </row>
    <row r="46" spans="1:13" x14ac:dyDescent="0.25">
      <c r="A46" s="3"/>
      <c r="J46" s="12"/>
      <c r="K46" s="12"/>
      <c r="L46" s="12"/>
      <c r="M46" s="12"/>
    </row>
    <row r="47" spans="1:13" x14ac:dyDescent="0.25">
      <c r="J47" s="12"/>
      <c r="K47" s="12"/>
      <c r="L47" s="12"/>
      <c r="M47" s="12"/>
    </row>
    <row r="48" spans="1:13" x14ac:dyDescent="0.25">
      <c r="J48" s="12"/>
      <c r="K48" s="12"/>
      <c r="L48" s="12"/>
      <c r="M48" s="12"/>
    </row>
    <row r="49" spans="1:13" x14ac:dyDescent="0.25">
      <c r="J49" s="12"/>
      <c r="K49" s="12"/>
      <c r="L49" s="12"/>
      <c r="M49" s="12"/>
    </row>
    <row r="50" spans="1:13" x14ac:dyDescent="0.25">
      <c r="J50" s="14"/>
      <c r="K50" s="14"/>
      <c r="L50" s="14"/>
      <c r="M50" s="14"/>
    </row>
    <row r="51" spans="1:13" x14ac:dyDescent="0.25">
      <c r="A51" s="3"/>
      <c r="J51" s="14"/>
      <c r="K51" s="14"/>
      <c r="L51" s="14"/>
      <c r="M51" s="14"/>
    </row>
    <row r="52" spans="1:13" x14ac:dyDescent="0.25">
      <c r="J52" s="12"/>
      <c r="K52" s="12"/>
      <c r="L52" s="12"/>
      <c r="M52" s="12"/>
    </row>
    <row r="53" spans="1:13" x14ac:dyDescent="0.25">
      <c r="J53" s="12"/>
      <c r="K53" s="12"/>
      <c r="L53" s="12"/>
      <c r="M53" s="12"/>
    </row>
    <row r="54" spans="1:13" x14ac:dyDescent="0.25">
      <c r="J54" s="12"/>
      <c r="K54" s="12"/>
      <c r="L54" s="12"/>
      <c r="M54" s="12"/>
    </row>
    <row r="55" spans="1:13" x14ac:dyDescent="0.25">
      <c r="J55" s="12"/>
      <c r="K55" s="12"/>
      <c r="L55" s="12"/>
      <c r="M55" s="12"/>
    </row>
    <row r="56" spans="1:13" x14ac:dyDescent="0.25">
      <c r="J56" s="12"/>
      <c r="K56" s="12"/>
      <c r="L56" s="12"/>
      <c r="M56" s="12"/>
    </row>
    <row r="57" spans="1:13" x14ac:dyDescent="0.25">
      <c r="J57" s="14"/>
      <c r="K57" s="14"/>
      <c r="L57" s="14"/>
      <c r="M57" s="14"/>
    </row>
    <row r="58" spans="1:13" x14ac:dyDescent="0.25">
      <c r="J58" s="14"/>
      <c r="K58" s="14"/>
      <c r="L58" s="14"/>
      <c r="M58" s="14"/>
    </row>
    <row r="59" spans="1:13" x14ac:dyDescent="0.25">
      <c r="A59" s="3"/>
      <c r="J59" s="12"/>
      <c r="K59" s="12"/>
      <c r="L59" s="12"/>
      <c r="M59" s="12"/>
    </row>
    <row r="60" spans="1:13" x14ac:dyDescent="0.25">
      <c r="J60" s="12"/>
      <c r="K60" s="12"/>
      <c r="L60" s="12"/>
      <c r="M60" s="12"/>
    </row>
    <row r="61" spans="1:13" x14ac:dyDescent="0.25">
      <c r="J61" s="12"/>
      <c r="K61" s="12"/>
      <c r="L61" s="12"/>
      <c r="M61" s="12"/>
    </row>
    <row r="62" spans="1:13" x14ac:dyDescent="0.25">
      <c r="J62" s="12"/>
      <c r="K62" s="12"/>
      <c r="L62" s="12"/>
      <c r="M62" s="12"/>
    </row>
    <row r="63" spans="1:13" x14ac:dyDescent="0.25">
      <c r="J63" s="12"/>
      <c r="K63" s="12"/>
      <c r="L63" s="12"/>
      <c r="M63" s="12"/>
    </row>
    <row r="64" spans="1:13" x14ac:dyDescent="0.25">
      <c r="J64" s="12"/>
      <c r="K64" s="12"/>
      <c r="L64" s="12"/>
      <c r="M64" s="12"/>
    </row>
    <row r="65" spans="1:13" x14ac:dyDescent="0.25">
      <c r="J65" s="12"/>
      <c r="K65" s="12"/>
      <c r="L65" s="12"/>
      <c r="M65" s="12"/>
    </row>
    <row r="66" spans="1:13" x14ac:dyDescent="0.25">
      <c r="A66" s="3"/>
      <c r="J66" s="12"/>
      <c r="K66" s="12"/>
      <c r="L66" s="12"/>
      <c r="M66" s="12"/>
    </row>
    <row r="67" spans="1:13" x14ac:dyDescent="0.25">
      <c r="J67" s="14"/>
      <c r="K67" s="14"/>
      <c r="L67" s="14"/>
      <c r="M67" s="14"/>
    </row>
    <row r="68" spans="1:13" x14ac:dyDescent="0.25">
      <c r="J68" s="14"/>
      <c r="K68" s="14"/>
      <c r="L68" s="14"/>
      <c r="M68" s="14"/>
    </row>
    <row r="69" spans="1:13" x14ac:dyDescent="0.25">
      <c r="J69" s="14"/>
      <c r="K69" s="14"/>
      <c r="L69" s="14"/>
      <c r="M69" s="14"/>
    </row>
    <row r="73" spans="1:13" x14ac:dyDescent="0.25">
      <c r="A73" s="3"/>
    </row>
    <row r="83" s="3" customFormat="1" x14ac:dyDescent="0.25"/>
  </sheetData>
  <sheetProtection algorithmName="SHA-512" hashValue="L7W00dDD+jbqHIOTXxxhALeHZlmGyof58db39kY7Lzq0VsvqwJ0FSoXQ8cTZmMAQdR9PqO4yzs/Z5c1p/54Zgw==" saltValue="4asn1Mrbgg8Wijo/+fzp6A==" spinCount="100000" sheet="1" objects="1" scenarios="1"/>
  <mergeCells count="1">
    <mergeCell ref="A24:A30"/>
  </mergeCells>
  <hyperlinks>
    <hyperlink ref="O6" location="Índice!A1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>
    <tabColor theme="4" tint="0.79998168889431442"/>
  </sheetPr>
  <dimension ref="A1:AZ85"/>
  <sheetViews>
    <sheetView showGridLines="0" zoomScale="130" zoomScaleNormal="130"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2" defaultRowHeight="15" x14ac:dyDescent="0.25"/>
  <cols>
    <col min="1" max="1" width="61.85546875" style="4" bestFit="1" customWidth="1"/>
    <col min="2" max="16384" width="12" style="4"/>
  </cols>
  <sheetData>
    <row r="1" spans="1:52" customFormat="1" x14ac:dyDescent="0.25"/>
    <row r="2" spans="1:52" customFormat="1" ht="21" x14ac:dyDescent="0.35">
      <c r="A2" s="7" t="s">
        <v>15</v>
      </c>
    </row>
    <row r="3" spans="1:52" customFormat="1" ht="6.75" customHeight="1" x14ac:dyDescent="0.25">
      <c r="A3" s="6"/>
    </row>
    <row r="4" spans="1:52" customFormat="1" x14ac:dyDescent="0.25">
      <c r="A4" s="5" t="s">
        <v>16</v>
      </c>
    </row>
    <row r="5" spans="1:52" customFormat="1" ht="6.75" customHeight="1" x14ac:dyDescent="0.25"/>
    <row r="6" spans="1:52" customFormat="1" x14ac:dyDescent="0.25">
      <c r="A6" s="64"/>
      <c r="B6" s="9" t="s">
        <v>19</v>
      </c>
      <c r="C6" s="4"/>
      <c r="AL6" s="4"/>
      <c r="AM6" s="4"/>
      <c r="AN6" s="4"/>
      <c r="AO6" s="4"/>
      <c r="AP6" s="9"/>
      <c r="AQ6" s="9"/>
      <c r="AR6" s="4"/>
      <c r="AS6" s="9"/>
      <c r="AT6" s="4"/>
      <c r="AU6" s="4"/>
      <c r="AV6" s="4"/>
      <c r="AW6" s="4"/>
      <c r="AX6" s="4"/>
      <c r="AY6" s="9" t="s">
        <v>19</v>
      </c>
      <c r="AZ6" s="4"/>
    </row>
    <row r="7" spans="1:52" customFormat="1" ht="17.25" customHeight="1" x14ac:dyDescent="0.3">
      <c r="A7" s="68" t="s">
        <v>9</v>
      </c>
    </row>
    <row r="8" spans="1:52" customFormat="1" x14ac:dyDescent="0.25">
      <c r="A8" s="69" t="s">
        <v>178</v>
      </c>
      <c r="AW8" s="202"/>
    </row>
    <row r="9" spans="1:52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3" t="s">
        <v>209</v>
      </c>
      <c r="AT9" s="63" t="s">
        <v>211</v>
      </c>
      <c r="AU9" s="62" t="s">
        <v>214</v>
      </c>
      <c r="AV9" s="62" t="s">
        <v>230</v>
      </c>
      <c r="AW9" s="62" t="s">
        <v>362</v>
      </c>
      <c r="AX9" s="62" t="s">
        <v>370</v>
      </c>
      <c r="AY9" s="62" t="s">
        <v>375</v>
      </c>
    </row>
    <row r="10" spans="1:52" s="15" customFormat="1" ht="15.75" x14ac:dyDescent="0.25">
      <c r="A10" s="120" t="s">
        <v>182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2" s="27" customFormat="1" x14ac:dyDescent="0.25">
      <c r="A11" s="115" t="s">
        <v>274</v>
      </c>
      <c r="B11" s="195">
        <v>1105.9000000000001</v>
      </c>
      <c r="C11" s="195">
        <v>1134.2</v>
      </c>
      <c r="D11" s="195">
        <v>1161.1859999999999</v>
      </c>
      <c r="E11" s="196">
        <v>1182.019</v>
      </c>
      <c r="F11" s="195">
        <v>1195.2</v>
      </c>
      <c r="G11" s="195">
        <v>1184.0999999999999</v>
      </c>
      <c r="H11" s="195">
        <v>1198.5999999999999</v>
      </c>
      <c r="I11" s="195">
        <v>1228.3</v>
      </c>
      <c r="J11" s="195">
        <v>1257.2</v>
      </c>
      <c r="K11" s="195">
        <v>1821.8</v>
      </c>
      <c r="L11" s="195">
        <v>1833</v>
      </c>
      <c r="M11" s="195">
        <v>1841.8</v>
      </c>
      <c r="N11" s="195">
        <v>1866.1379999999999</v>
      </c>
      <c r="O11" s="195">
        <v>1886.4079999999999</v>
      </c>
      <c r="P11" s="195">
        <v>2025.71</v>
      </c>
      <c r="Q11" s="195">
        <v>2072.4749999999999</v>
      </c>
      <c r="R11" s="195">
        <v>2092.0230000000001</v>
      </c>
      <c r="S11" s="195">
        <v>2180.777</v>
      </c>
      <c r="T11" s="195">
        <v>2257.1999999999998</v>
      </c>
      <c r="U11" s="195">
        <v>2507.3000000000002</v>
      </c>
      <c r="V11" s="195">
        <v>2573.6999999999998</v>
      </c>
      <c r="W11" s="195">
        <v>2690.8</v>
      </c>
      <c r="X11" s="195">
        <v>2767.9</v>
      </c>
      <c r="Y11" s="195">
        <v>2662.7</v>
      </c>
      <c r="Z11" s="195">
        <v>2611.3000000000002</v>
      </c>
      <c r="AA11" s="195">
        <v>2693.2</v>
      </c>
      <c r="AB11" s="195">
        <v>2789.1</v>
      </c>
      <c r="AC11" s="195">
        <v>2900.1</v>
      </c>
      <c r="AD11" s="195">
        <v>2933</v>
      </c>
      <c r="AE11" s="195">
        <v>3045.3</v>
      </c>
      <c r="AF11" s="195">
        <v>3089.9</v>
      </c>
      <c r="AG11" s="195">
        <v>3217.7</v>
      </c>
      <c r="AH11" s="195">
        <v>3274.2</v>
      </c>
      <c r="AI11" s="195">
        <v>3355.4</v>
      </c>
      <c r="AJ11" s="195">
        <v>3532.414207794</v>
      </c>
      <c r="AK11" s="195">
        <v>3612.5751291900001</v>
      </c>
      <c r="AL11" s="195">
        <v>3292.14</v>
      </c>
      <c r="AM11" s="195">
        <v>3449.8691014760002</v>
      </c>
      <c r="AN11" s="195">
        <v>3631.47</v>
      </c>
      <c r="AO11" s="195">
        <v>3807.0568174700002</v>
      </c>
      <c r="AP11" s="195">
        <v>3952.7904794999999</v>
      </c>
      <c r="AQ11" s="195">
        <v>4153.2094958199996</v>
      </c>
      <c r="AR11" s="195">
        <v>4249.7250000000004</v>
      </c>
      <c r="AS11" s="195">
        <v>4651.28</v>
      </c>
      <c r="AT11" s="195">
        <v>4772.226095</v>
      </c>
      <c r="AU11" s="195">
        <v>5136.4870000000001</v>
      </c>
      <c r="AV11" s="195">
        <v>5299.5020000000004</v>
      </c>
      <c r="AW11" s="195">
        <v>5387.0089999999991</v>
      </c>
      <c r="AX11" s="195">
        <v>5227.2361414795005</v>
      </c>
      <c r="AY11" s="195">
        <v>5370.6569594000002</v>
      </c>
    </row>
    <row r="12" spans="1:52" s="27" customFormat="1" x14ac:dyDescent="0.25">
      <c r="A12" s="116" t="s">
        <v>285</v>
      </c>
      <c r="B12" s="197">
        <v>588.1</v>
      </c>
      <c r="C12" s="197">
        <v>650.6</v>
      </c>
      <c r="D12" s="197">
        <v>792.16200000000003</v>
      </c>
      <c r="E12" s="197">
        <v>721.85299999999995</v>
      </c>
      <c r="F12" s="197">
        <v>724.7</v>
      </c>
      <c r="G12" s="197">
        <v>726.3</v>
      </c>
      <c r="H12" s="197">
        <v>854.3</v>
      </c>
      <c r="I12" s="197">
        <v>922.9</v>
      </c>
      <c r="J12" s="197">
        <v>1037.9000000000001</v>
      </c>
      <c r="K12" s="197">
        <v>1128</v>
      </c>
      <c r="L12" s="197">
        <v>1195.9000000000001</v>
      </c>
      <c r="M12" s="197">
        <v>1263.4000000000001</v>
      </c>
      <c r="N12" s="197">
        <v>1305.809</v>
      </c>
      <c r="O12" s="197">
        <v>1348.087</v>
      </c>
      <c r="P12" s="197">
        <v>1410.8579999999999</v>
      </c>
      <c r="Q12" s="197">
        <v>1459.7380000000001</v>
      </c>
      <c r="R12" s="197">
        <v>1518.328</v>
      </c>
      <c r="S12" s="197">
        <v>1687.749</v>
      </c>
      <c r="T12" s="197">
        <v>1654.1</v>
      </c>
      <c r="U12" s="197">
        <v>1735.4</v>
      </c>
      <c r="V12" s="197">
        <v>1791.9</v>
      </c>
      <c r="W12" s="197">
        <v>1819.9</v>
      </c>
      <c r="X12" s="197">
        <v>1750.2</v>
      </c>
      <c r="Y12" s="197">
        <v>1982.7</v>
      </c>
      <c r="Z12" s="197">
        <v>2033.7</v>
      </c>
      <c r="AA12" s="197">
        <v>2119.1</v>
      </c>
      <c r="AB12" s="197">
        <v>2089.1</v>
      </c>
      <c r="AC12" s="197">
        <v>2217</v>
      </c>
      <c r="AD12" s="197">
        <v>2275.5</v>
      </c>
      <c r="AE12" s="197">
        <v>2263.5</v>
      </c>
      <c r="AF12" s="197">
        <v>2332.6999999999998</v>
      </c>
      <c r="AG12" s="197">
        <v>2187.6999999999998</v>
      </c>
      <c r="AH12" s="197">
        <v>1885</v>
      </c>
      <c r="AI12" s="197">
        <v>1833.8</v>
      </c>
      <c r="AJ12" s="197">
        <v>1893.93816844137</v>
      </c>
      <c r="AK12" s="197">
        <v>2001.51909286</v>
      </c>
      <c r="AL12" s="197">
        <v>1949.5429999999999</v>
      </c>
      <c r="AM12" s="197">
        <v>1972.8118726400101</v>
      </c>
      <c r="AN12" s="197">
        <v>1969.758</v>
      </c>
      <c r="AO12" s="197">
        <v>2159.1364206899998</v>
      </c>
      <c r="AP12" s="197">
        <v>2115.3640707975001</v>
      </c>
      <c r="AQ12" s="197">
        <v>2219.9538686324199</v>
      </c>
      <c r="AR12" s="197">
        <v>2267.2159999999999</v>
      </c>
      <c r="AS12" s="197">
        <v>2337.221</v>
      </c>
      <c r="AT12" s="197">
        <v>2204.9100928554199</v>
      </c>
      <c r="AU12" s="197">
        <v>2294.0149999999999</v>
      </c>
      <c r="AV12" s="197">
        <v>2435.1380000000004</v>
      </c>
      <c r="AW12" s="197">
        <v>2551.5075200000001</v>
      </c>
      <c r="AX12" s="197">
        <v>2853.3736546218447</v>
      </c>
      <c r="AY12" s="197">
        <v>2732.5203489380224</v>
      </c>
    </row>
    <row r="13" spans="1:52" s="29" customFormat="1" x14ac:dyDescent="0.25">
      <c r="A13" s="116" t="s">
        <v>286</v>
      </c>
      <c r="B13" s="197">
        <v>517.79999999999995</v>
      </c>
      <c r="C13" s="197">
        <v>483.6</v>
      </c>
      <c r="D13" s="197">
        <f>D11-D12</f>
        <v>369.02399999999989</v>
      </c>
      <c r="E13" s="197">
        <f>E11-E12</f>
        <v>460.16600000000005</v>
      </c>
      <c r="F13" s="197">
        <v>470.6</v>
      </c>
      <c r="G13" s="197">
        <v>457.8</v>
      </c>
      <c r="H13" s="197">
        <v>344.3</v>
      </c>
      <c r="I13" s="197">
        <v>305.39999999999998</v>
      </c>
      <c r="J13" s="197">
        <v>219.4</v>
      </c>
      <c r="K13" s="197">
        <v>693.8</v>
      </c>
      <c r="L13" s="197">
        <v>637.1</v>
      </c>
      <c r="M13" s="197">
        <v>578.4</v>
      </c>
      <c r="N13" s="197">
        <f t="shared" ref="N13:S13" si="0">N11-N12</f>
        <v>560.32899999999995</v>
      </c>
      <c r="O13" s="197">
        <f t="shared" si="0"/>
        <v>538.32099999999991</v>
      </c>
      <c r="P13" s="197">
        <f t="shared" si="0"/>
        <v>614.85200000000009</v>
      </c>
      <c r="Q13" s="197">
        <f t="shared" si="0"/>
        <v>612.73699999999985</v>
      </c>
      <c r="R13" s="197">
        <f t="shared" si="0"/>
        <v>573.69500000000016</v>
      </c>
      <c r="S13" s="197">
        <f t="shared" si="0"/>
        <v>493.02800000000002</v>
      </c>
      <c r="T13" s="197">
        <v>603.20000000000005</v>
      </c>
      <c r="U13" s="197">
        <v>771.9</v>
      </c>
      <c r="V13" s="197">
        <v>781.8</v>
      </c>
      <c r="W13" s="197">
        <v>870.9</v>
      </c>
      <c r="X13" s="197">
        <v>1017.7</v>
      </c>
      <c r="Y13" s="197">
        <v>680</v>
      </c>
      <c r="Z13" s="197">
        <v>577.6</v>
      </c>
      <c r="AA13" s="197">
        <v>574.1</v>
      </c>
      <c r="AB13" s="197">
        <v>699.2</v>
      </c>
      <c r="AC13" s="197">
        <v>683.1</v>
      </c>
      <c r="AD13" s="197">
        <v>657.5</v>
      </c>
      <c r="AE13" s="197">
        <v>781.8</v>
      </c>
      <c r="AF13" s="197">
        <v>757.2</v>
      </c>
      <c r="AG13" s="197">
        <v>1030</v>
      </c>
      <c r="AH13" s="197">
        <v>1389.2</v>
      </c>
      <c r="AI13" s="197">
        <v>1389.2</v>
      </c>
      <c r="AJ13" s="197">
        <v>1638.4760393526301</v>
      </c>
      <c r="AK13" s="197">
        <v>1611.0560363300001</v>
      </c>
      <c r="AL13" s="197">
        <v>1342.597</v>
      </c>
      <c r="AM13" s="197">
        <v>1477.0572288359901</v>
      </c>
      <c r="AN13" s="197">
        <v>1661.7119999999998</v>
      </c>
      <c r="AO13" s="197">
        <v>1647.9203967800004</v>
      </c>
      <c r="AP13" s="197">
        <v>1837.4264087024999</v>
      </c>
      <c r="AQ13" s="197">
        <v>1933.2556271875796</v>
      </c>
      <c r="AR13" s="197">
        <v>1982.5090000000005</v>
      </c>
      <c r="AS13" s="197">
        <v>2314.0589999999997</v>
      </c>
      <c r="AT13" s="197">
        <v>2567.3160021445801</v>
      </c>
      <c r="AU13" s="197">
        <f>AU11-AU12</f>
        <v>2842.4720000000002</v>
      </c>
      <c r="AV13" s="197">
        <f>AV11-AV12</f>
        <v>2864.364</v>
      </c>
      <c r="AW13" s="197">
        <f>AW11-AW12</f>
        <v>2835.501479999999</v>
      </c>
      <c r="AX13" s="197">
        <f>AX11-AX12</f>
        <v>2373.8624868576558</v>
      </c>
      <c r="AY13" s="197">
        <f>AY11-AY12</f>
        <v>2638.1366104619779</v>
      </c>
    </row>
    <row r="14" spans="1:52" s="31" customFormat="1" x14ac:dyDescent="0.25">
      <c r="A14" s="34" t="s">
        <v>277</v>
      </c>
      <c r="B14" s="37">
        <v>0.2069</v>
      </c>
      <c r="C14" s="37">
        <v>0.1918</v>
      </c>
      <c r="D14" s="37">
        <v>0.16120000000000001</v>
      </c>
      <c r="E14" s="37">
        <v>0.18010000000000001</v>
      </c>
      <c r="F14" s="37">
        <v>0.18099999999999999</v>
      </c>
      <c r="G14" s="37">
        <v>0.17899999999999999</v>
      </c>
      <c r="H14" s="37">
        <v>0.154</v>
      </c>
      <c r="I14" s="37">
        <v>0.14599999999999999</v>
      </c>
      <c r="J14" s="37">
        <v>0.13300000000000001</v>
      </c>
      <c r="K14" s="37">
        <v>0.17799999999999999</v>
      </c>
      <c r="L14" s="37">
        <v>0.16900000000000001</v>
      </c>
      <c r="M14" s="37">
        <v>0.16</v>
      </c>
      <c r="N14" s="37">
        <v>0.15720000000000001</v>
      </c>
      <c r="O14" s="37">
        <v>0.15390000000000001</v>
      </c>
      <c r="P14" s="37">
        <v>0.15790000000000001</v>
      </c>
      <c r="Q14" s="37">
        <v>0.15620000000000001</v>
      </c>
      <c r="R14" s="37">
        <v>0.15160000000000001</v>
      </c>
      <c r="S14" s="37">
        <v>0.1421</v>
      </c>
      <c r="T14" s="37">
        <v>0.15</v>
      </c>
      <c r="U14" s="37">
        <v>0.159</v>
      </c>
      <c r="V14" s="37">
        <v>0.158</v>
      </c>
      <c r="W14" s="37">
        <v>0.16300000000000001</v>
      </c>
      <c r="X14" s="37">
        <v>0.17399999999999999</v>
      </c>
      <c r="Y14" s="37">
        <v>0.14799999999999999</v>
      </c>
      <c r="Z14" s="37">
        <v>0.14099999999999999</v>
      </c>
      <c r="AA14" s="37">
        <v>0.14000000000000001</v>
      </c>
      <c r="AB14" s="37">
        <v>0.14699999999999999</v>
      </c>
      <c r="AC14" s="37">
        <v>0.14399999999999999</v>
      </c>
      <c r="AD14" s="37">
        <v>0.14199999999999999</v>
      </c>
      <c r="AE14" s="37">
        <v>0.14799999999999999</v>
      </c>
      <c r="AF14" s="37">
        <v>0.14599999999999999</v>
      </c>
      <c r="AG14" s="37">
        <v>0.16200000000000001</v>
      </c>
      <c r="AH14" s="37">
        <v>0.17150000000000001</v>
      </c>
      <c r="AI14" s="37">
        <v>0.18099999999999999</v>
      </c>
      <c r="AJ14" s="37">
        <v>0.18418019597056134</v>
      </c>
      <c r="AK14" s="37">
        <v>0.17823551885171324</v>
      </c>
      <c r="AL14" s="37">
        <v>0.15620000000000001</v>
      </c>
      <c r="AM14" s="37">
        <v>0.16175535858849746</v>
      </c>
      <c r="AN14" s="37">
        <v>0.17053413414236668</v>
      </c>
      <c r="AO14" s="37">
        <v>0.16309999999999999</v>
      </c>
      <c r="AP14" s="37">
        <v>0.16120000000000001</v>
      </c>
      <c r="AQ14" s="37">
        <v>0.16141115442576709</v>
      </c>
      <c r="AR14" s="37">
        <v>0.16166910486252747</v>
      </c>
      <c r="AS14" s="37">
        <v>0.17164525733766728</v>
      </c>
      <c r="AT14" s="37">
        <f t="shared" ref="AT14:AY14" si="1">AT15+AT18</f>
        <v>0.17314904986990465</v>
      </c>
      <c r="AU14" s="112">
        <f t="shared" si="1"/>
        <v>0.17912647280618033</v>
      </c>
      <c r="AV14" s="112">
        <f t="shared" si="1"/>
        <v>0.17410108174567518</v>
      </c>
      <c r="AW14" s="112">
        <f t="shared" si="1"/>
        <v>0.16890435031913995</v>
      </c>
      <c r="AX14" s="112">
        <f t="shared" si="1"/>
        <v>0.14645725023854084</v>
      </c>
      <c r="AY14" s="112">
        <f t="shared" si="1"/>
        <v>0.15723672775152234</v>
      </c>
    </row>
    <row r="15" spans="1:52" s="31" customFormat="1" x14ac:dyDescent="0.25">
      <c r="A15" s="34" t="s">
        <v>276</v>
      </c>
      <c r="B15" s="37">
        <v>0.20699999999999999</v>
      </c>
      <c r="C15" s="37">
        <v>0.192</v>
      </c>
      <c r="D15" s="37">
        <v>0.16120000000000001</v>
      </c>
      <c r="E15" s="37">
        <v>0.18</v>
      </c>
      <c r="F15" s="37">
        <v>0.18099999999999999</v>
      </c>
      <c r="G15" s="37">
        <v>0.17899999999999999</v>
      </c>
      <c r="H15" s="37">
        <v>0.154</v>
      </c>
      <c r="I15" s="37">
        <v>0.14599999999999999</v>
      </c>
      <c r="J15" s="37">
        <v>0.13300000000000001</v>
      </c>
      <c r="K15" s="37">
        <v>0.125</v>
      </c>
      <c r="L15" s="37">
        <v>0.121</v>
      </c>
      <c r="M15" s="37">
        <v>0.11700000000000001</v>
      </c>
      <c r="N15" s="37">
        <v>0.11600000000000001</v>
      </c>
      <c r="O15" s="37">
        <v>0.11600000000000001</v>
      </c>
      <c r="P15" s="37">
        <v>0.114</v>
      </c>
      <c r="Q15" s="37">
        <v>0.113</v>
      </c>
      <c r="R15" s="37">
        <v>0.111</v>
      </c>
      <c r="S15" s="37">
        <v>0.10199999999999999</v>
      </c>
      <c r="T15" s="37">
        <v>0.109</v>
      </c>
      <c r="U15" s="37">
        <v>0.106</v>
      </c>
      <c r="V15" s="37">
        <v>0.108</v>
      </c>
      <c r="W15" s="37">
        <v>0.109</v>
      </c>
      <c r="X15" s="37">
        <v>0.11700000000000001</v>
      </c>
      <c r="Y15" s="37">
        <v>0.107</v>
      </c>
      <c r="Z15" s="37">
        <v>0.105</v>
      </c>
      <c r="AA15" s="37">
        <v>0.106</v>
      </c>
      <c r="AB15" s="37">
        <v>0.112</v>
      </c>
      <c r="AC15" s="37">
        <v>0.109</v>
      </c>
      <c r="AD15" s="37">
        <v>0.104</v>
      </c>
      <c r="AE15" s="37">
        <v>0.113</v>
      </c>
      <c r="AF15" s="37">
        <v>0.112</v>
      </c>
      <c r="AG15" s="37">
        <v>0.126</v>
      </c>
      <c r="AH15" s="37">
        <v>0.1368</v>
      </c>
      <c r="AI15" s="37">
        <v>0.14399999999999999</v>
      </c>
      <c r="AJ15" s="37">
        <v>0.14722923025565215</v>
      </c>
      <c r="AK15" s="37">
        <v>0.14236241095405616</v>
      </c>
      <c r="AL15" s="37">
        <v>0.14330000000000001</v>
      </c>
      <c r="AM15" s="37">
        <v>0.14431476666643969</v>
      </c>
      <c r="AN15" s="37">
        <v>0.14681476767292731</v>
      </c>
      <c r="AO15" s="37">
        <v>0.1404</v>
      </c>
      <c r="AP15" s="37">
        <v>0.13827528762155131</v>
      </c>
      <c r="AQ15" s="37">
        <v>0.13083286157318302</v>
      </c>
      <c r="AR15" s="37">
        <v>0.13232635586993036</v>
      </c>
      <c r="AS15" s="37">
        <v>0.13432375778756056</v>
      </c>
      <c r="AT15" s="37">
        <f>AT16+AT17</f>
        <v>0.13678761836180509</v>
      </c>
      <c r="AU15" s="112">
        <f>SUM(AU16:AU17)</f>
        <v>0.14427488401821337</v>
      </c>
      <c r="AV15" s="112">
        <f>SUM(AV16:AV17)</f>
        <v>0.14320824528219755</v>
      </c>
      <c r="AW15" s="112">
        <f>SUM(AW16:AW17)</f>
        <v>0.14038637048579028</v>
      </c>
      <c r="AX15" s="112">
        <f>SUM(AX16:AX17)</f>
        <v>0.12163892460893301</v>
      </c>
      <c r="AY15" s="112">
        <f>SUM(AY16:AY17)</f>
        <v>0.13320561847294335</v>
      </c>
    </row>
    <row r="16" spans="1:52" s="29" customFormat="1" x14ac:dyDescent="0.25">
      <c r="A16" s="117" t="s">
        <v>228</v>
      </c>
      <c r="B16" s="176">
        <f>B15</f>
        <v>0.20699999999999999</v>
      </c>
      <c r="C16" s="176">
        <f t="shared" ref="C16:AS16" si="2">C15</f>
        <v>0.192</v>
      </c>
      <c r="D16" s="176">
        <f t="shared" si="2"/>
        <v>0.16120000000000001</v>
      </c>
      <c r="E16" s="176">
        <f t="shared" si="2"/>
        <v>0.18</v>
      </c>
      <c r="F16" s="176">
        <f t="shared" si="2"/>
        <v>0.18099999999999999</v>
      </c>
      <c r="G16" s="176">
        <f t="shared" si="2"/>
        <v>0.17899999999999999</v>
      </c>
      <c r="H16" s="176">
        <f t="shared" si="2"/>
        <v>0.154</v>
      </c>
      <c r="I16" s="176">
        <f t="shared" si="2"/>
        <v>0.14599999999999999</v>
      </c>
      <c r="J16" s="176">
        <f t="shared" si="2"/>
        <v>0.13300000000000001</v>
      </c>
      <c r="K16" s="176">
        <f t="shared" si="2"/>
        <v>0.125</v>
      </c>
      <c r="L16" s="176">
        <f t="shared" si="2"/>
        <v>0.121</v>
      </c>
      <c r="M16" s="176">
        <f t="shared" si="2"/>
        <v>0.11700000000000001</v>
      </c>
      <c r="N16" s="176">
        <f t="shared" si="2"/>
        <v>0.11600000000000001</v>
      </c>
      <c r="O16" s="176">
        <f t="shared" si="2"/>
        <v>0.11600000000000001</v>
      </c>
      <c r="P16" s="176">
        <f t="shared" si="2"/>
        <v>0.114</v>
      </c>
      <c r="Q16" s="176">
        <f t="shared" si="2"/>
        <v>0.113</v>
      </c>
      <c r="R16" s="176">
        <f t="shared" si="2"/>
        <v>0.111</v>
      </c>
      <c r="S16" s="176">
        <f t="shared" si="2"/>
        <v>0.10199999999999999</v>
      </c>
      <c r="T16" s="176">
        <f t="shared" si="2"/>
        <v>0.109</v>
      </c>
      <c r="U16" s="176">
        <f t="shared" si="2"/>
        <v>0.106</v>
      </c>
      <c r="V16" s="176">
        <f t="shared" si="2"/>
        <v>0.108</v>
      </c>
      <c r="W16" s="176">
        <f t="shared" si="2"/>
        <v>0.109</v>
      </c>
      <c r="X16" s="176">
        <f t="shared" si="2"/>
        <v>0.11700000000000001</v>
      </c>
      <c r="Y16" s="176">
        <f t="shared" si="2"/>
        <v>0.107</v>
      </c>
      <c r="Z16" s="176">
        <f t="shared" si="2"/>
        <v>0.105</v>
      </c>
      <c r="AA16" s="176">
        <f t="shared" si="2"/>
        <v>0.106</v>
      </c>
      <c r="AB16" s="176">
        <f t="shared" si="2"/>
        <v>0.112</v>
      </c>
      <c r="AC16" s="176">
        <f t="shared" si="2"/>
        <v>0.109</v>
      </c>
      <c r="AD16" s="176">
        <f t="shared" si="2"/>
        <v>0.104</v>
      </c>
      <c r="AE16" s="176">
        <f t="shared" si="2"/>
        <v>0.113</v>
      </c>
      <c r="AF16" s="176">
        <f t="shared" si="2"/>
        <v>0.112</v>
      </c>
      <c r="AG16" s="176">
        <f t="shared" si="2"/>
        <v>0.126</v>
      </c>
      <c r="AH16" s="176">
        <f t="shared" si="2"/>
        <v>0.1368</v>
      </c>
      <c r="AI16" s="176">
        <f t="shared" si="2"/>
        <v>0.14399999999999999</v>
      </c>
      <c r="AJ16" s="176">
        <f t="shared" si="2"/>
        <v>0.14722923025565215</v>
      </c>
      <c r="AK16" s="176">
        <f t="shared" si="2"/>
        <v>0.14236241095405616</v>
      </c>
      <c r="AL16" s="176">
        <f t="shared" si="2"/>
        <v>0.14330000000000001</v>
      </c>
      <c r="AM16" s="176">
        <f t="shared" si="2"/>
        <v>0.14431476666643969</v>
      </c>
      <c r="AN16" s="176">
        <f t="shared" si="2"/>
        <v>0.14681476767292731</v>
      </c>
      <c r="AO16" s="176">
        <f t="shared" si="2"/>
        <v>0.1404</v>
      </c>
      <c r="AP16" s="176">
        <f t="shared" si="2"/>
        <v>0.13827528762155131</v>
      </c>
      <c r="AQ16" s="176">
        <f t="shared" si="2"/>
        <v>0.13083286157318302</v>
      </c>
      <c r="AR16" s="176">
        <f t="shared" si="2"/>
        <v>0.13232635586993036</v>
      </c>
      <c r="AS16" s="176">
        <f t="shared" si="2"/>
        <v>0.13432375778756056</v>
      </c>
      <c r="AT16" s="176">
        <v>0.13310042946710723</v>
      </c>
      <c r="AU16" s="113">
        <v>0.13355049200716773</v>
      </c>
      <c r="AV16" s="113">
        <v>0.12767499829578446</v>
      </c>
      <c r="AW16" s="113">
        <v>0.12533434351782743</v>
      </c>
      <c r="AX16" s="113">
        <v>0.10739768101277741</v>
      </c>
      <c r="AY16" s="113">
        <v>0.11818878146894156</v>
      </c>
    </row>
    <row r="17" spans="1:51" s="29" customFormat="1" x14ac:dyDescent="0.25">
      <c r="A17" s="117" t="s">
        <v>229</v>
      </c>
      <c r="B17" s="176">
        <v>0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176">
        <v>0</v>
      </c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  <c r="AO17" s="176">
        <v>0</v>
      </c>
      <c r="AP17" s="176">
        <v>0</v>
      </c>
      <c r="AQ17" s="176">
        <v>0</v>
      </c>
      <c r="AR17" s="176">
        <v>0</v>
      </c>
      <c r="AS17" s="176">
        <v>0</v>
      </c>
      <c r="AT17" s="176">
        <v>3.6871888946978376E-3</v>
      </c>
      <c r="AU17" s="113">
        <v>1.0724392011045646E-2</v>
      </c>
      <c r="AV17" s="113">
        <v>1.5533246986413091E-2</v>
      </c>
      <c r="AW17" s="113">
        <v>1.5052026967962845E-2</v>
      </c>
      <c r="AX17" s="113">
        <v>1.4241243596155593E-2</v>
      </c>
      <c r="AY17" s="113">
        <v>1.5016837004001801E-2</v>
      </c>
    </row>
    <row r="18" spans="1:51" s="31" customFormat="1" x14ac:dyDescent="0.25">
      <c r="A18" s="35" t="s">
        <v>275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4.2000000000000003E-2</v>
      </c>
      <c r="L18" s="41">
        <v>4.8000000000000001E-2</v>
      </c>
      <c r="M18" s="41">
        <v>4.2999999999999997E-2</v>
      </c>
      <c r="N18" s="41">
        <v>4.1000000000000002E-2</v>
      </c>
      <c r="O18" s="41">
        <v>3.7999999999999999E-2</v>
      </c>
      <c r="P18" s="41">
        <v>4.3999999999999997E-2</v>
      </c>
      <c r="Q18" s="41">
        <v>4.2999999999999997E-2</v>
      </c>
      <c r="R18" s="41">
        <v>4.1000000000000002E-2</v>
      </c>
      <c r="S18" s="41">
        <v>0.04</v>
      </c>
      <c r="T18" s="41">
        <v>4.1000000000000002E-2</v>
      </c>
      <c r="U18" s="41">
        <v>5.2999999999999999E-2</v>
      </c>
      <c r="V18" s="41">
        <v>0.05</v>
      </c>
      <c r="W18" s="41">
        <v>5.3999999999999999E-2</v>
      </c>
      <c r="X18" s="41">
        <v>5.7000000000000002E-2</v>
      </c>
      <c r="Y18" s="41">
        <v>4.1000000000000002E-2</v>
      </c>
      <c r="Z18" s="41">
        <v>3.5999999999999997E-2</v>
      </c>
      <c r="AA18" s="41">
        <v>3.4000000000000002E-2</v>
      </c>
      <c r="AB18" s="41">
        <v>3.5000000000000003E-2</v>
      </c>
      <c r="AC18" s="41">
        <v>3.5000000000000003E-2</v>
      </c>
      <c r="AD18" s="41">
        <v>3.4000000000000002E-2</v>
      </c>
      <c r="AE18" s="41">
        <v>3.5000000000000003E-2</v>
      </c>
      <c r="AF18" s="41">
        <v>3.4000000000000002E-2</v>
      </c>
      <c r="AG18" s="41">
        <v>3.5999999999999997E-2</v>
      </c>
      <c r="AH18" s="41">
        <v>3.4700000000000002E-2</v>
      </c>
      <c r="AI18" s="41">
        <v>3.5999999999999997E-2</v>
      </c>
      <c r="AJ18" s="41">
        <v>3.695096571490919E-2</v>
      </c>
      <c r="AK18" s="41">
        <v>3.5873107897657075E-2</v>
      </c>
      <c r="AL18" s="41">
        <v>1.29E-2</v>
      </c>
      <c r="AM18" s="41">
        <v>1.7500000000000002E-2</v>
      </c>
      <c r="AN18" s="41">
        <v>2.3719366469439368E-2</v>
      </c>
      <c r="AO18" s="41">
        <v>2.2700000000000001E-2</v>
      </c>
      <c r="AP18" s="41">
        <v>2.2924712378448703E-2</v>
      </c>
      <c r="AQ18" s="41">
        <v>3.057829285258408E-2</v>
      </c>
      <c r="AR18" s="41">
        <v>2.9442748992597096E-2</v>
      </c>
      <c r="AS18" s="41">
        <v>3.7321499550106718E-2</v>
      </c>
      <c r="AT18" s="41">
        <v>3.6361431508099576E-2</v>
      </c>
      <c r="AU18" s="114">
        <v>3.4851588787966965E-2</v>
      </c>
      <c r="AV18" s="41">
        <v>3.0892836463477638E-2</v>
      </c>
      <c r="AW18" s="41">
        <v>2.8517979833349659E-2</v>
      </c>
      <c r="AX18" s="41">
        <v>2.4818325629607823E-2</v>
      </c>
      <c r="AY18" s="41">
        <v>2.4031109278578988E-2</v>
      </c>
    </row>
    <row r="19" spans="1:51" s="31" customFormat="1" x14ac:dyDescent="0.25">
      <c r="A19" s="35" t="s">
        <v>331</v>
      </c>
      <c r="B19" s="40">
        <v>5249.3440000000001</v>
      </c>
      <c r="C19" s="40">
        <v>5786.38</v>
      </c>
      <c r="D19" s="40">
        <v>7203.3870967741923</v>
      </c>
      <c r="E19" s="40">
        <v>6563.1260410882842</v>
      </c>
      <c r="F19" s="40">
        <v>6603.3149171270725</v>
      </c>
      <c r="G19" s="40">
        <v>6615.0837988826815</v>
      </c>
      <c r="H19" s="40">
        <v>7783.1168831168825</v>
      </c>
      <c r="I19" s="40">
        <v>8413.0136986301368</v>
      </c>
      <c r="J19" s="40">
        <v>9452.6315789473683</v>
      </c>
      <c r="K19" s="40">
        <v>10234.831460674157</v>
      </c>
      <c r="L19" s="40">
        <v>10846.153846153846</v>
      </c>
      <c r="M19" s="40">
        <v>11511.25</v>
      </c>
      <c r="N19" s="40">
        <v>11871.106870229007</v>
      </c>
      <c r="O19" s="40">
        <v>12257.361923326835</v>
      </c>
      <c r="P19" s="40">
        <v>12829.069031032299</v>
      </c>
      <c r="Q19" s="40">
        <v>13268.085787451984</v>
      </c>
      <c r="R19" s="40">
        <v>13799.624010554089</v>
      </c>
      <c r="S19" s="40">
        <v>15346.776917663617</v>
      </c>
      <c r="T19" s="40">
        <v>15036.8</v>
      </c>
      <c r="U19" s="40">
        <v>15776.2</v>
      </c>
      <c r="V19" s="40">
        <v>15776.2</v>
      </c>
      <c r="W19" s="40">
        <v>15776.2</v>
      </c>
      <c r="X19" s="40">
        <v>15776.2</v>
      </c>
      <c r="Y19" s="40">
        <v>15776.2</v>
      </c>
      <c r="Z19" s="40">
        <v>15776.2</v>
      </c>
      <c r="AA19" s="40">
        <v>15776.2</v>
      </c>
      <c r="AB19" s="40">
        <v>15776.2</v>
      </c>
      <c r="AC19" s="40">
        <v>15776.2</v>
      </c>
      <c r="AD19" s="40">
        <v>15776.2</v>
      </c>
      <c r="AE19" s="40">
        <v>15776.2</v>
      </c>
      <c r="AF19" s="40">
        <v>15776.2</v>
      </c>
      <c r="AG19" s="40">
        <v>15776.2</v>
      </c>
      <c r="AH19" s="40">
        <v>19091.54518950437</v>
      </c>
      <c r="AI19" s="40">
        <v>18538.121546961327</v>
      </c>
      <c r="AJ19" s="40">
        <v>19179.120693077162</v>
      </c>
      <c r="AK19" s="40">
        <v>20268.54777579747</v>
      </c>
      <c r="AL19" s="40">
        <v>21076.440460947502</v>
      </c>
      <c r="AM19" s="40">
        <v>21327.695920432543</v>
      </c>
      <c r="AN19" s="40">
        <v>21294.681081081086</v>
      </c>
      <c r="AO19" s="40">
        <v>23341.856636848563</v>
      </c>
      <c r="AP19" s="40">
        <v>24521.032751240691</v>
      </c>
      <c r="AQ19" s="40">
        <v>25730.622586743586</v>
      </c>
      <c r="AR19" s="40">
        <v>26286.562318840577</v>
      </c>
      <c r="AS19" s="40">
        <v>27098.214492753617</v>
      </c>
      <c r="AT19" s="40">
        <v>27561.37615878116</v>
      </c>
      <c r="AU19" s="40">
        <v>28675.19758264775</v>
      </c>
      <c r="AV19" s="40">
        <v>30443.070199165199</v>
      </c>
      <c r="AW19" s="40">
        <f>AW11/AW14</f>
        <v>31893.843999999997</v>
      </c>
      <c r="AX19" s="40">
        <f>AX11/AX14</f>
        <v>35691.207727618057</v>
      </c>
      <c r="AY19" s="40">
        <f>AY11/AY14</f>
        <v>34156.504248085912</v>
      </c>
    </row>
    <row r="20" spans="1:51" s="29" customFormat="1" x14ac:dyDescent="0.25">
      <c r="B20" s="28"/>
      <c r="C20" s="28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82"/>
      <c r="AG20" s="182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36"/>
      <c r="AW20" s="36"/>
    </row>
    <row r="21" spans="1:51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51" s="29" customFormat="1" x14ac:dyDescent="0.25">
      <c r="B22" s="28"/>
      <c r="C22" s="17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51" s="29" customFormat="1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51" s="29" customFormat="1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51" s="29" customForma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51" s="29" customForma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51" s="29" customForma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51" s="29" customFormat="1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5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5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5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51" x14ac:dyDescent="0.25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49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1:49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49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1:49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1:4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x14ac:dyDescent="0.25">
      <c r="A39" s="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x14ac:dyDescent="0.25">
      <c r="A40" s="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1:49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1:49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</row>
    <row r="43" spans="1:49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</row>
    <row r="44" spans="1:49" x14ac:dyDescent="0.25">
      <c r="A44" s="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</row>
    <row r="45" spans="1:49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1:49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49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1:49" x14ac:dyDescent="0.25">
      <c r="A48" s="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1:49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1:49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1:49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1:49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x14ac:dyDescent="0.25">
      <c r="A53" s="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1:49" x14ac:dyDescent="0.25">
      <c r="A61" s="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x14ac:dyDescent="0.25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5" spans="1:49" x14ac:dyDescent="0.25">
      <c r="A75" s="3"/>
    </row>
    <row r="76" spans="1:49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2:49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2:49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2:49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2:49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2:49" s="3" customFormat="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</row>
  </sheetData>
  <sheetProtection algorithmName="SHA-512" hashValue="zwqy2iekGaZqOn0M0tLzJQ7J+IUtwd4aqMope2NRoardyswrnrsf2jqZxocAUGiiCyncDPnm8BYjrjRoOLvxNw==" saltValue="oGa8iXrx3vm/GkivqjxP2w==" spinCount="100000" sheet="1" objects="1" scenarios="1"/>
  <hyperlinks>
    <hyperlink ref="B6" location="Índice!A1" display="Índice"/>
    <hyperlink ref="AY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12:M12 AG13:AK13 T12:AK1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>
    <tabColor theme="4" tint="0.79998168889431442"/>
  </sheetPr>
  <dimension ref="A1:AZ80"/>
  <sheetViews>
    <sheetView showGridLines="0" workbookViewId="0">
      <pane xSplit="1" ySplit="9" topLeftCell="AN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5703125" defaultRowHeight="15" x14ac:dyDescent="0.25"/>
  <cols>
    <col min="1" max="1" width="61.85546875" style="4" bestFit="1" customWidth="1"/>
    <col min="2" max="16384" width="11.5703125" style="4"/>
  </cols>
  <sheetData>
    <row r="1" spans="1:52" customFormat="1" x14ac:dyDescent="0.25"/>
    <row r="2" spans="1:52" customFormat="1" ht="21" x14ac:dyDescent="0.35">
      <c r="A2" s="7" t="s">
        <v>15</v>
      </c>
    </row>
    <row r="3" spans="1:52" customFormat="1" ht="6.75" customHeight="1" x14ac:dyDescent="0.25">
      <c r="A3" s="6"/>
    </row>
    <row r="4" spans="1:52" customFormat="1" x14ac:dyDescent="0.25">
      <c r="A4" s="5" t="s">
        <v>16</v>
      </c>
    </row>
    <row r="5" spans="1:52" customFormat="1" ht="6.75" customHeight="1" x14ac:dyDescent="0.25"/>
    <row r="6" spans="1:52" customFormat="1" x14ac:dyDescent="0.25">
      <c r="A6" s="135"/>
      <c r="C6" s="9" t="s">
        <v>19</v>
      </c>
      <c r="AL6" s="4"/>
      <c r="AM6" s="4"/>
      <c r="AN6" s="4"/>
      <c r="AO6" s="4"/>
      <c r="AP6" s="9"/>
      <c r="AQ6" s="4"/>
      <c r="AT6" s="4"/>
      <c r="AU6" s="4"/>
      <c r="AV6" s="4"/>
      <c r="AW6" s="4"/>
      <c r="AX6" s="4"/>
      <c r="AY6" s="9" t="s">
        <v>19</v>
      </c>
      <c r="AZ6" s="4"/>
    </row>
    <row r="7" spans="1:52" customFormat="1" ht="17.25" customHeight="1" x14ac:dyDescent="0.3">
      <c r="A7" s="145" t="s">
        <v>195</v>
      </c>
    </row>
    <row r="8" spans="1:52" customFormat="1" x14ac:dyDescent="0.25">
      <c r="A8" s="1"/>
      <c r="AW8" s="24"/>
    </row>
    <row r="9" spans="1:52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2" t="s">
        <v>209</v>
      </c>
      <c r="AT9" s="62" t="s">
        <v>211</v>
      </c>
      <c r="AU9" s="62" t="s">
        <v>214</v>
      </c>
      <c r="AV9" s="62" t="s">
        <v>278</v>
      </c>
      <c r="AW9" s="62" t="s">
        <v>362</v>
      </c>
      <c r="AX9" s="62" t="s">
        <v>370</v>
      </c>
      <c r="AY9" s="62" t="s">
        <v>375</v>
      </c>
    </row>
    <row r="10" spans="1:52" s="15" customFormat="1" ht="15.75" x14ac:dyDescent="0.25">
      <c r="A10" s="120" t="s">
        <v>197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2" s="27" customFormat="1" x14ac:dyDescent="0.25">
      <c r="A11" s="111" t="s">
        <v>287</v>
      </c>
      <c r="B11" s="33">
        <v>16.277999999999999</v>
      </c>
      <c r="C11" s="33">
        <v>16.277000000000001</v>
      </c>
      <c r="D11" s="33">
        <v>17.555</v>
      </c>
      <c r="E11" s="33">
        <v>17.483000000000001</v>
      </c>
      <c r="F11" s="33">
        <v>17.478000000000002</v>
      </c>
      <c r="G11" s="33">
        <v>17.478000000000002</v>
      </c>
      <c r="H11" s="33">
        <v>16.134</v>
      </c>
      <c r="I11" s="33">
        <v>17.478000000000002</v>
      </c>
      <c r="J11" s="33">
        <v>17.48</v>
      </c>
      <c r="K11" s="33">
        <v>17.48</v>
      </c>
      <c r="L11" s="33">
        <v>18.823</v>
      </c>
      <c r="M11" s="33">
        <v>18.823</v>
      </c>
      <c r="N11" s="33">
        <v>18.823</v>
      </c>
      <c r="O11" s="33">
        <v>20.167999999999999</v>
      </c>
      <c r="P11" s="33">
        <v>20.123000000000001</v>
      </c>
      <c r="Q11" s="33">
        <v>21.443000000000001</v>
      </c>
      <c r="R11" s="33">
        <v>0</v>
      </c>
      <c r="S11" s="33">
        <v>44.481999999999999</v>
      </c>
      <c r="T11" s="33">
        <v>0</v>
      </c>
      <c r="U11" s="33">
        <v>42.39</v>
      </c>
      <c r="V11" s="33">
        <v>0</v>
      </c>
      <c r="W11" s="33">
        <v>42.731999999999999</v>
      </c>
      <c r="X11" s="33">
        <v>0</v>
      </c>
      <c r="Y11" s="33">
        <v>42.914999999999999</v>
      </c>
      <c r="Z11" s="33">
        <v>0</v>
      </c>
      <c r="AA11" s="33">
        <v>47.765999999999998</v>
      </c>
      <c r="AB11" s="33">
        <v>0</v>
      </c>
      <c r="AC11" s="33">
        <v>50.121000000000002</v>
      </c>
      <c r="AD11" s="33">
        <v>0</v>
      </c>
      <c r="AE11" s="33">
        <v>62.046999999999997</v>
      </c>
      <c r="AF11" s="33">
        <v>0</v>
      </c>
      <c r="AG11" s="33">
        <v>73.971000000000004</v>
      </c>
      <c r="AH11" s="33">
        <v>0</v>
      </c>
      <c r="AI11" s="33">
        <v>92.647999999999996</v>
      </c>
      <c r="AJ11" s="33">
        <v>0</v>
      </c>
      <c r="AK11" s="33">
        <v>95.856999999999999</v>
      </c>
      <c r="AL11" s="33">
        <v>0</v>
      </c>
      <c r="AM11" s="33">
        <v>103.319</v>
      </c>
      <c r="AN11" s="33">
        <v>0</v>
      </c>
      <c r="AO11" s="33">
        <v>102.878</v>
      </c>
      <c r="AP11" s="33">
        <v>0</v>
      </c>
      <c r="AQ11" s="33">
        <v>102.9</v>
      </c>
      <c r="AR11" s="50" t="s">
        <v>63</v>
      </c>
      <c r="AS11" s="27">
        <v>112.4</v>
      </c>
      <c r="AT11" s="50" t="s">
        <v>63</v>
      </c>
      <c r="AU11" s="33">
        <v>120.2</v>
      </c>
      <c r="AV11" s="33">
        <v>0</v>
      </c>
      <c r="AW11" s="33">
        <v>105.09687864</v>
      </c>
      <c r="AX11" s="50" t="s">
        <v>63</v>
      </c>
      <c r="AY11" s="33">
        <v>33.870677690000001</v>
      </c>
    </row>
    <row r="12" spans="1:52" s="27" customFormat="1" x14ac:dyDescent="0.25">
      <c r="A12" s="168" t="s">
        <v>313</v>
      </c>
      <c r="B12" s="28">
        <v>0.1</v>
      </c>
      <c r="C12" s="28">
        <v>0.12</v>
      </c>
      <c r="D12" s="28">
        <v>0.13</v>
      </c>
      <c r="E12" s="28">
        <v>0.13</v>
      </c>
      <c r="F12" s="28">
        <v>0.13</v>
      </c>
      <c r="G12" s="28">
        <v>0.13</v>
      </c>
      <c r="H12" s="28">
        <v>0.12</v>
      </c>
      <c r="I12" s="28">
        <v>0.13</v>
      </c>
      <c r="J12" s="28">
        <v>0.13</v>
      </c>
      <c r="K12" s="28">
        <v>0.13</v>
      </c>
      <c r="L12" s="28">
        <v>0.14000000000000001</v>
      </c>
      <c r="M12" s="28">
        <v>0.14000000000000001</v>
      </c>
      <c r="N12" s="28">
        <v>0.14000000000000001</v>
      </c>
      <c r="O12" s="28">
        <v>0.15</v>
      </c>
      <c r="P12" s="28">
        <v>0.15</v>
      </c>
      <c r="Q12" s="28">
        <v>0.16</v>
      </c>
      <c r="R12" s="28">
        <v>0</v>
      </c>
      <c r="S12" s="28">
        <v>0.33</v>
      </c>
      <c r="T12" s="28">
        <v>0</v>
      </c>
      <c r="U12" s="28">
        <v>0.308</v>
      </c>
      <c r="V12" s="28">
        <v>0</v>
      </c>
      <c r="W12" s="28">
        <v>0.29659999999999997</v>
      </c>
      <c r="X12" s="28">
        <v>0</v>
      </c>
      <c r="Y12" s="28">
        <v>0.30299999999999999</v>
      </c>
      <c r="Z12" s="28">
        <v>0</v>
      </c>
      <c r="AA12" s="28">
        <v>0.32600000000000001</v>
      </c>
      <c r="AB12" s="28">
        <v>0</v>
      </c>
      <c r="AC12" s="28">
        <v>0.33300000000000002</v>
      </c>
      <c r="AD12" s="28">
        <v>0</v>
      </c>
      <c r="AE12" s="28">
        <v>0.40200000000000002</v>
      </c>
      <c r="AF12" s="28">
        <v>0</v>
      </c>
      <c r="AG12" s="28">
        <v>0.46300000000000002</v>
      </c>
      <c r="AH12" s="28">
        <v>0</v>
      </c>
      <c r="AI12" s="28">
        <v>0.54800000000000004</v>
      </c>
      <c r="AJ12" s="28">
        <v>0</v>
      </c>
      <c r="AK12" s="28">
        <v>0.53900000000000003</v>
      </c>
      <c r="AL12" s="28">
        <v>0</v>
      </c>
      <c r="AM12" s="28">
        <v>0.55400000000000005</v>
      </c>
      <c r="AN12" s="28">
        <v>0</v>
      </c>
      <c r="AO12" s="28">
        <v>0.53198351681562617</v>
      </c>
      <c r="AP12" s="28">
        <v>0</v>
      </c>
      <c r="AQ12" s="28">
        <v>0.53</v>
      </c>
      <c r="AR12" s="50" t="s">
        <v>63</v>
      </c>
      <c r="AS12" s="27">
        <v>0.54</v>
      </c>
      <c r="AT12" s="50" t="s">
        <v>63</v>
      </c>
      <c r="AU12" s="28">
        <v>0.55900000000000005</v>
      </c>
      <c r="AV12" s="28">
        <v>0</v>
      </c>
      <c r="AW12" s="28">
        <v>0.49100000001868754</v>
      </c>
      <c r="AX12" s="50" t="s">
        <v>63</v>
      </c>
      <c r="AY12" s="28">
        <v>0.15869000786776533</v>
      </c>
    </row>
    <row r="13" spans="1:52" s="29" customForma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1:52" s="29" customFormat="1" ht="30" x14ac:dyDescent="0.25">
      <c r="A14" s="44" t="s">
        <v>196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52" s="29" customFormat="1" x14ac:dyDescent="0.25">
      <c r="A15" s="4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28"/>
      <c r="AS15" s="28"/>
      <c r="AT15" s="28"/>
      <c r="AU15" s="36"/>
      <c r="AV15" s="36"/>
      <c r="AW15" s="36"/>
    </row>
    <row r="16" spans="1:52" s="29" customForma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s="29" customForma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 s="29" customFormat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8"/>
      <c r="AS18" s="28"/>
      <c r="AT18" s="28"/>
      <c r="AU18" s="30"/>
      <c r="AV18" s="30"/>
      <c r="AW18" s="30"/>
    </row>
    <row r="19" spans="1:49" s="29" customForma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s="29" customForma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</row>
    <row r="21" spans="1:49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49" s="29" customForma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49" s="29" customFormat="1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</row>
    <row r="24" spans="1:49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x14ac:dyDescent="0.2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12"/>
      <c r="AS28" s="12"/>
      <c r="AT28" s="12"/>
      <c r="AU28" s="22"/>
      <c r="AV28" s="22"/>
      <c r="AW28" s="22"/>
    </row>
    <row r="29" spans="1:49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12"/>
      <c r="AS29" s="12"/>
      <c r="AT29" s="12"/>
      <c r="AU29" s="22"/>
      <c r="AV29" s="22"/>
      <c r="AW29" s="22"/>
    </row>
    <row r="30" spans="1:49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2"/>
      <c r="AS30" s="12"/>
      <c r="AT30" s="12"/>
      <c r="AU30" s="22"/>
      <c r="AV30" s="22"/>
      <c r="AW30" s="22"/>
    </row>
    <row r="31" spans="1:49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2"/>
      <c r="AS31" s="12"/>
      <c r="AT31" s="12"/>
      <c r="AU31" s="22"/>
      <c r="AV31" s="22"/>
      <c r="AW31" s="22"/>
    </row>
    <row r="32" spans="1:49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12"/>
      <c r="AS32" s="12"/>
      <c r="AT32" s="12"/>
      <c r="AU32" s="22"/>
      <c r="AV32" s="22"/>
      <c r="AW32" s="22"/>
    </row>
    <row r="33" spans="1:4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x14ac:dyDescent="0.25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x14ac:dyDescent="0.25">
      <c r="A35" s="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14"/>
      <c r="AS35" s="14"/>
      <c r="AT35" s="14"/>
      <c r="AU35" s="23"/>
      <c r="AV35" s="23"/>
      <c r="AW35" s="23"/>
    </row>
    <row r="36" spans="1:49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12"/>
      <c r="AS36" s="12"/>
      <c r="AT36" s="12"/>
      <c r="AU36" s="23"/>
      <c r="AV36" s="23"/>
      <c r="AW36" s="23"/>
    </row>
    <row r="37" spans="1:49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12"/>
      <c r="AS37" s="12"/>
      <c r="AT37" s="12"/>
      <c r="AU37" s="23"/>
      <c r="AV37" s="23"/>
      <c r="AW37" s="23"/>
    </row>
    <row r="38" spans="1:49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12"/>
      <c r="AS38" s="12"/>
      <c r="AT38" s="12"/>
      <c r="AU38" s="23"/>
      <c r="AV38" s="23"/>
      <c r="AW38" s="23"/>
    </row>
    <row r="39" spans="1:49" x14ac:dyDescent="0.25">
      <c r="A39" s="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12"/>
      <c r="AS39" s="12"/>
      <c r="AT39" s="12"/>
      <c r="AU39" s="23"/>
      <c r="AV39" s="23"/>
      <c r="AW39" s="23"/>
    </row>
    <row r="40" spans="1:49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14"/>
      <c r="AS40" s="14"/>
      <c r="AT40" s="14"/>
      <c r="AU40" s="23"/>
      <c r="AV40" s="23"/>
      <c r="AW40" s="23"/>
    </row>
    <row r="41" spans="1:49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14"/>
      <c r="AS41" s="14"/>
      <c r="AT41" s="14"/>
      <c r="AU41" s="23"/>
      <c r="AV41" s="23"/>
      <c r="AW41" s="23"/>
    </row>
    <row r="42" spans="1:49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14"/>
      <c r="AS42" s="14"/>
      <c r="AT42" s="14"/>
      <c r="AU42" s="23"/>
      <c r="AV42" s="23"/>
      <c r="AW42" s="23"/>
    </row>
    <row r="43" spans="1:49" x14ac:dyDescent="0.25">
      <c r="A43" s="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12"/>
      <c r="AS43" s="12"/>
      <c r="AT43" s="12"/>
      <c r="AU43" s="23"/>
      <c r="AV43" s="23"/>
      <c r="AW43" s="23"/>
    </row>
    <row r="44" spans="1:49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12"/>
      <c r="AS44" s="12"/>
      <c r="AT44" s="12"/>
      <c r="AU44" s="23"/>
      <c r="AV44" s="23"/>
      <c r="AW44" s="23"/>
    </row>
    <row r="45" spans="1:49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12"/>
      <c r="AS45" s="12"/>
      <c r="AT45" s="12"/>
      <c r="AU45" s="23"/>
      <c r="AV45" s="23"/>
      <c r="AW45" s="23"/>
    </row>
    <row r="46" spans="1:49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12"/>
      <c r="AS46" s="12"/>
      <c r="AT46" s="12"/>
      <c r="AU46" s="23"/>
      <c r="AV46" s="23"/>
      <c r="AW46" s="23"/>
    </row>
    <row r="47" spans="1:49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x14ac:dyDescent="0.25">
      <c r="A48" s="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4"/>
      <c r="AS54" s="14"/>
      <c r="AT54" s="14"/>
      <c r="AU54" s="12"/>
      <c r="AV54" s="12"/>
      <c r="AW54" s="12"/>
    </row>
    <row r="55" spans="1:49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x14ac:dyDescent="0.25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x14ac:dyDescent="0.25">
      <c r="A63" s="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4"/>
      <c r="AS64" s="14"/>
      <c r="AT64" s="14"/>
      <c r="AU64" s="12"/>
      <c r="AV64" s="12"/>
      <c r="AW64" s="12"/>
    </row>
    <row r="65" spans="1:4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4"/>
      <c r="AS65" s="14"/>
      <c r="AT65" s="14"/>
      <c r="AU65" s="12"/>
      <c r="AV65" s="12"/>
      <c r="AW65" s="12"/>
    </row>
    <row r="66" spans="1:4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4"/>
      <c r="AS66" s="14"/>
      <c r="AT66" s="14"/>
      <c r="AU66" s="12"/>
      <c r="AV66" s="12"/>
      <c r="AW66" s="12"/>
    </row>
    <row r="67" spans="1:49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U67" s="19"/>
      <c r="AV67" s="19"/>
      <c r="AW67" s="19"/>
    </row>
    <row r="68" spans="1:49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U68" s="19"/>
      <c r="AV68" s="19"/>
      <c r="AW68" s="19"/>
    </row>
    <row r="70" spans="1:49" x14ac:dyDescent="0.25">
      <c r="A70" s="3"/>
    </row>
    <row r="71" spans="1:49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U71" s="19"/>
      <c r="AV71" s="19"/>
      <c r="AW71" s="19"/>
    </row>
    <row r="72" spans="1:49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U72" s="19"/>
      <c r="AV72" s="19"/>
      <c r="AW72" s="19"/>
    </row>
    <row r="73" spans="1:49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U73" s="19"/>
      <c r="AV73" s="19"/>
      <c r="AW73" s="19"/>
    </row>
    <row r="74" spans="1:49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U74" s="19"/>
      <c r="AV74" s="19"/>
      <c r="AW74" s="19"/>
    </row>
    <row r="75" spans="1:49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U75" s="19"/>
      <c r="AV75" s="19"/>
      <c r="AW75" s="19"/>
    </row>
    <row r="76" spans="1:49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U76" s="19"/>
      <c r="AV76" s="19"/>
      <c r="AW76" s="19"/>
    </row>
    <row r="77" spans="1:49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U77" s="19"/>
      <c r="AV77" s="19"/>
      <c r="AW77" s="19"/>
    </row>
    <row r="78" spans="1:49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U78" s="19"/>
      <c r="AV78" s="19"/>
      <c r="AW78" s="19"/>
    </row>
    <row r="79" spans="1:49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U79" s="19"/>
      <c r="AV79" s="19"/>
      <c r="AW79" s="19"/>
    </row>
    <row r="80" spans="1:49" s="3" customFormat="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U80" s="13"/>
      <c r="AV80" s="13"/>
      <c r="AW80" s="13"/>
    </row>
  </sheetData>
  <sheetProtection algorithmName="SHA-512" hashValue="Pe5olBiZdRNN1wTuXkwNLf0pJDdMB5jJrnfr41DHe9ypviw0Qq+df8KPIKoKIFXq599r0A5WzQc8upwP9Vq5uw==" saltValue="s840aFsSWyu3gxgPs9AAKg==" spinCount="100000" sheet="1" objects="1" scenarios="1"/>
  <hyperlinks>
    <hyperlink ref="C6" location="Índice!A1" display="Índice"/>
    <hyperlink ref="AY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theme="2" tint="-0.249977111117893"/>
  </sheetPr>
  <dimension ref="A2:AU67"/>
  <sheetViews>
    <sheetView showGridLines="0" zoomScaleNormal="100" workbookViewId="0">
      <pane xSplit="1" ySplit="9" topLeftCell="AF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RowHeight="15" x14ac:dyDescent="0.25"/>
  <cols>
    <col min="1" max="1" width="61.85546875" bestFit="1" customWidth="1"/>
    <col min="2" max="31" width="12" customWidth="1"/>
    <col min="32" max="32" width="13.28515625" bestFit="1" customWidth="1"/>
    <col min="33" max="40" width="11.5703125" bestFit="1" customWidth="1"/>
    <col min="41" max="42" width="10.5703125" bestFit="1" customWidth="1"/>
    <col min="43" max="43" width="10.5703125" customWidth="1"/>
    <col min="44" max="46" width="10.5703125" bestFit="1" customWidth="1"/>
  </cols>
  <sheetData>
    <row r="2" spans="1:46" ht="21" x14ac:dyDescent="0.35">
      <c r="A2" s="7" t="s">
        <v>15</v>
      </c>
    </row>
    <row r="3" spans="1:46" ht="6.75" customHeight="1" x14ac:dyDescent="0.25">
      <c r="A3" s="6"/>
    </row>
    <row r="4" spans="1:46" x14ac:dyDescent="0.25">
      <c r="A4" s="5" t="s">
        <v>16</v>
      </c>
    </row>
    <row r="5" spans="1:46" ht="6.75" customHeight="1" x14ac:dyDescent="0.25"/>
    <row r="6" spans="1:46" x14ac:dyDescent="0.25">
      <c r="A6" s="64"/>
      <c r="B6" s="9" t="s">
        <v>19</v>
      </c>
      <c r="AP6" s="9"/>
      <c r="AQ6" s="9"/>
      <c r="AS6" s="9"/>
      <c r="AT6" s="9" t="s">
        <v>19</v>
      </c>
    </row>
    <row r="7" spans="1:46" ht="17.25" customHeight="1" x14ac:dyDescent="0.3">
      <c r="A7" s="68" t="s">
        <v>6</v>
      </c>
    </row>
    <row r="8" spans="1:46" x14ac:dyDescent="0.25">
      <c r="A8" s="69" t="s">
        <v>178</v>
      </c>
    </row>
    <row r="9" spans="1:46" s="6" customFormat="1" x14ac:dyDescent="0.25">
      <c r="A9" s="60"/>
      <c r="B9" s="60" t="s">
        <v>77</v>
      </c>
      <c r="C9" s="60" t="s">
        <v>78</v>
      </c>
      <c r="D9" s="60" t="s">
        <v>79</v>
      </c>
      <c r="E9" s="60" t="s">
        <v>80</v>
      </c>
      <c r="F9" s="60" t="s">
        <v>82</v>
      </c>
      <c r="G9" s="60" t="s">
        <v>83</v>
      </c>
      <c r="H9" s="60" t="s">
        <v>84</v>
      </c>
      <c r="I9" s="60" t="s">
        <v>85</v>
      </c>
      <c r="J9" s="60" t="s">
        <v>87</v>
      </c>
      <c r="K9" s="60" t="s">
        <v>88</v>
      </c>
      <c r="L9" s="60" t="s">
        <v>89</v>
      </c>
      <c r="M9" s="60" t="s">
        <v>90</v>
      </c>
      <c r="N9" s="60" t="s">
        <v>92</v>
      </c>
      <c r="O9" s="60" t="s">
        <v>93</v>
      </c>
      <c r="P9" s="60" t="s">
        <v>94</v>
      </c>
      <c r="Q9" s="60" t="s">
        <v>95</v>
      </c>
      <c r="R9" s="60" t="s">
        <v>97</v>
      </c>
      <c r="S9" s="60" t="s">
        <v>98</v>
      </c>
      <c r="T9" s="60" t="s">
        <v>99</v>
      </c>
      <c r="U9" s="60" t="s">
        <v>100</v>
      </c>
      <c r="V9" s="60" t="s">
        <v>101</v>
      </c>
      <c r="W9" s="60" t="s">
        <v>102</v>
      </c>
      <c r="X9" s="60" t="s">
        <v>103</v>
      </c>
      <c r="Y9" s="60" t="s">
        <v>104</v>
      </c>
      <c r="Z9" s="60" t="s">
        <v>106</v>
      </c>
      <c r="AA9" s="60" t="s">
        <v>107</v>
      </c>
      <c r="AB9" s="60" t="s">
        <v>108</v>
      </c>
      <c r="AC9" s="60" t="s">
        <v>109</v>
      </c>
      <c r="AD9" s="60" t="s">
        <v>111</v>
      </c>
      <c r="AE9" s="60" t="s">
        <v>112</v>
      </c>
      <c r="AF9" s="60" t="s">
        <v>113</v>
      </c>
      <c r="AG9" s="60" t="s">
        <v>114</v>
      </c>
      <c r="AH9" s="60" t="s">
        <v>116</v>
      </c>
      <c r="AI9" s="60" t="s">
        <v>117</v>
      </c>
      <c r="AJ9" s="60" t="s">
        <v>118</v>
      </c>
      <c r="AK9" s="60" t="s">
        <v>119</v>
      </c>
      <c r="AL9" s="60" t="s">
        <v>121</v>
      </c>
      <c r="AM9" s="60" t="s">
        <v>193</v>
      </c>
      <c r="AN9" s="60" t="s">
        <v>199</v>
      </c>
      <c r="AO9" s="60" t="s">
        <v>201</v>
      </c>
      <c r="AP9" s="60" t="s">
        <v>203</v>
      </c>
      <c r="AQ9" s="60" t="s">
        <v>206</v>
      </c>
      <c r="AR9" s="60" t="s">
        <v>208</v>
      </c>
      <c r="AS9" s="60" t="s">
        <v>210</v>
      </c>
      <c r="AT9" s="60" t="s">
        <v>213</v>
      </c>
    </row>
    <row r="10" spans="1:46" s="15" customFormat="1" ht="15.75" x14ac:dyDescent="0.25">
      <c r="A10" s="67" t="s">
        <v>146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</row>
    <row r="11" spans="1:46" s="3" customFormat="1" x14ac:dyDescent="0.25">
      <c r="A11" s="83" t="s">
        <v>290</v>
      </c>
      <c r="B11" s="78">
        <v>86.9</v>
      </c>
      <c r="C11" s="78">
        <v>96.2</v>
      </c>
      <c r="D11" s="78">
        <v>104.5</v>
      </c>
      <c r="E11" s="78">
        <v>103</v>
      </c>
      <c r="F11" s="78">
        <v>88.9</v>
      </c>
      <c r="G11" s="78">
        <v>94.5</v>
      </c>
      <c r="H11" s="78">
        <v>93.8</v>
      </c>
      <c r="I11" s="78">
        <v>98.7</v>
      </c>
      <c r="J11" s="78">
        <v>108.5</v>
      </c>
      <c r="K11" s="78">
        <v>113.3</v>
      </c>
      <c r="L11" s="78">
        <v>116.9</v>
      </c>
      <c r="M11" s="78">
        <v>126.4</v>
      </c>
      <c r="N11" s="78">
        <v>135.4</v>
      </c>
      <c r="O11" s="78">
        <v>133.5</v>
      </c>
      <c r="P11" s="78">
        <v>146.80000000000001</v>
      </c>
      <c r="Q11" s="78">
        <v>143.80000000000001</v>
      </c>
      <c r="R11" s="78">
        <v>140.9</v>
      </c>
      <c r="S11" s="78">
        <v>144.4</v>
      </c>
      <c r="T11" s="78">
        <v>147.6</v>
      </c>
      <c r="U11" s="78">
        <v>148.1</v>
      </c>
      <c r="V11" s="78">
        <v>147.1</v>
      </c>
      <c r="W11" s="78">
        <v>145.30000000000001</v>
      </c>
      <c r="X11" s="78">
        <v>160.4</v>
      </c>
      <c r="Y11" s="78">
        <v>189.3</v>
      </c>
      <c r="Z11" s="78">
        <v>168.5</v>
      </c>
      <c r="AA11" s="78">
        <v>177.7</v>
      </c>
      <c r="AB11" s="78">
        <v>188.7</v>
      </c>
      <c r="AC11" s="78">
        <v>213.3</v>
      </c>
      <c r="AD11" s="78">
        <v>220.4</v>
      </c>
      <c r="AE11" s="78">
        <v>225.8</v>
      </c>
      <c r="AF11" s="78">
        <v>259.39999999999998</v>
      </c>
      <c r="AG11" s="78">
        <v>273</v>
      </c>
      <c r="AH11" s="78">
        <v>226.1</v>
      </c>
      <c r="AI11" s="78">
        <v>250.8</v>
      </c>
      <c r="AJ11" s="78">
        <v>256.3</v>
      </c>
      <c r="AK11" s="78">
        <v>283.3</v>
      </c>
      <c r="AL11" s="148">
        <v>265.8</v>
      </c>
      <c r="AM11" s="78">
        <v>275.82399999999996</v>
      </c>
      <c r="AN11" s="78">
        <v>260.15000000000003</v>
      </c>
      <c r="AO11" s="78">
        <v>276.55752517000002</v>
      </c>
      <c r="AP11" s="78">
        <v>233.51944919024439</v>
      </c>
      <c r="AQ11" s="78">
        <v>257.13100000000003</v>
      </c>
      <c r="AR11" s="78">
        <v>239.256</v>
      </c>
      <c r="AS11" s="78">
        <v>245.64599999999999</v>
      </c>
      <c r="AT11" s="78">
        <f>AT12+AT13</f>
        <v>240.727</v>
      </c>
    </row>
    <row r="12" spans="1:46" s="4" customFormat="1" x14ac:dyDescent="0.25">
      <c r="A12" s="66" t="s">
        <v>130</v>
      </c>
      <c r="B12" s="74">
        <v>75</v>
      </c>
      <c r="C12" s="74">
        <v>86.4</v>
      </c>
      <c r="D12" s="74">
        <v>100.1</v>
      </c>
      <c r="E12" s="74">
        <v>95.5</v>
      </c>
      <c r="F12" s="74">
        <v>88.7</v>
      </c>
      <c r="G12" s="74">
        <v>85.7</v>
      </c>
      <c r="H12" s="74">
        <v>86</v>
      </c>
      <c r="I12" s="74">
        <v>87.9</v>
      </c>
      <c r="J12" s="74">
        <v>93.8</v>
      </c>
      <c r="K12" s="74">
        <v>104.7</v>
      </c>
      <c r="L12" s="74">
        <v>109.7</v>
      </c>
      <c r="M12" s="74">
        <v>113.3</v>
      </c>
      <c r="N12" s="74">
        <v>121.8</v>
      </c>
      <c r="O12" s="74">
        <v>118.7</v>
      </c>
      <c r="P12" s="74">
        <v>137.19999999999999</v>
      </c>
      <c r="Q12" s="74">
        <v>131.1</v>
      </c>
      <c r="R12" s="74">
        <v>121.6</v>
      </c>
      <c r="S12" s="74">
        <v>121.6</v>
      </c>
      <c r="T12" s="74">
        <v>126.4</v>
      </c>
      <c r="U12" s="74">
        <v>125.4</v>
      </c>
      <c r="V12" s="74">
        <v>123.5</v>
      </c>
      <c r="W12" s="74">
        <v>128.4</v>
      </c>
      <c r="X12" s="74">
        <v>130.80000000000001</v>
      </c>
      <c r="Y12" s="74">
        <v>172.9</v>
      </c>
      <c r="Z12" s="74">
        <v>147.4</v>
      </c>
      <c r="AA12" s="74">
        <v>153.1</v>
      </c>
      <c r="AB12" s="74">
        <v>161.9</v>
      </c>
      <c r="AC12" s="74">
        <v>177.3</v>
      </c>
      <c r="AD12" s="74">
        <v>186.9</v>
      </c>
      <c r="AE12" s="74">
        <v>186.4</v>
      </c>
      <c r="AF12" s="74">
        <v>204.6</v>
      </c>
      <c r="AG12" s="74">
        <v>204.8</v>
      </c>
      <c r="AH12" s="74">
        <v>205.5</v>
      </c>
      <c r="AI12" s="74">
        <v>199</v>
      </c>
      <c r="AJ12" s="74">
        <v>210.8</v>
      </c>
      <c r="AK12" s="74">
        <v>232</v>
      </c>
      <c r="AL12" s="149">
        <v>220.5</v>
      </c>
      <c r="AM12" s="74">
        <v>219.4</v>
      </c>
      <c r="AN12" s="74">
        <v>209.56593364803962</v>
      </c>
      <c r="AO12" s="74">
        <v>203.05174644101317</v>
      </c>
      <c r="AP12" s="74">
        <v>183</v>
      </c>
      <c r="AQ12" s="74">
        <v>189.851</v>
      </c>
      <c r="AR12" s="74">
        <v>188.66191800096297</v>
      </c>
      <c r="AS12" s="74">
        <v>205.46199999999999</v>
      </c>
      <c r="AT12" s="74">
        <v>192.703</v>
      </c>
    </row>
    <row r="13" spans="1:46" s="4" customFormat="1" x14ac:dyDescent="0.25">
      <c r="A13" s="66" t="s">
        <v>131</v>
      </c>
      <c r="B13" s="74">
        <v>11.9</v>
      </c>
      <c r="C13" s="74">
        <v>9.8000000000000007</v>
      </c>
      <c r="D13" s="74">
        <v>4.5</v>
      </c>
      <c r="E13" s="74">
        <v>2.8</v>
      </c>
      <c r="F13" s="74">
        <v>0.2</v>
      </c>
      <c r="G13" s="74">
        <v>8.9</v>
      </c>
      <c r="H13" s="74">
        <v>7.8</v>
      </c>
      <c r="I13" s="74">
        <v>10.8</v>
      </c>
      <c r="J13" s="74">
        <v>14.7</v>
      </c>
      <c r="K13" s="74">
        <v>8.6</v>
      </c>
      <c r="L13" s="74">
        <v>7.2</v>
      </c>
      <c r="M13" s="74">
        <v>13.1</v>
      </c>
      <c r="N13" s="74">
        <v>13.5</v>
      </c>
      <c r="O13" s="74">
        <v>14.9</v>
      </c>
      <c r="P13" s="74">
        <v>9.6</v>
      </c>
      <c r="Q13" s="74">
        <v>12.7</v>
      </c>
      <c r="R13" s="74">
        <v>19.3</v>
      </c>
      <c r="S13" s="74">
        <v>22.7</v>
      </c>
      <c r="T13" s="74">
        <v>21.1</v>
      </c>
      <c r="U13" s="74">
        <v>22.7</v>
      </c>
      <c r="V13" s="74">
        <v>23.6</v>
      </c>
      <c r="W13" s="74">
        <v>16.899999999999999</v>
      </c>
      <c r="X13" s="74">
        <v>29.6</v>
      </c>
      <c r="Y13" s="74">
        <v>16.5</v>
      </c>
      <c r="Z13" s="74">
        <v>21.1</v>
      </c>
      <c r="AA13" s="74">
        <v>24.6</v>
      </c>
      <c r="AB13" s="74">
        <v>26.8</v>
      </c>
      <c r="AC13" s="74">
        <v>36.1</v>
      </c>
      <c r="AD13" s="74">
        <v>33.4</v>
      </c>
      <c r="AE13" s="74">
        <v>39.4</v>
      </c>
      <c r="AF13" s="74">
        <v>54.8</v>
      </c>
      <c r="AG13" s="74">
        <v>68.2</v>
      </c>
      <c r="AH13" s="74">
        <v>20.5</v>
      </c>
      <c r="AI13" s="74">
        <v>51.7</v>
      </c>
      <c r="AJ13" s="74">
        <v>45.5</v>
      </c>
      <c r="AK13" s="74">
        <v>51.2</v>
      </c>
      <c r="AL13" s="149">
        <v>45.3</v>
      </c>
      <c r="AM13" s="74">
        <v>56.460349189936153</v>
      </c>
      <c r="AN13" s="74">
        <v>50.584066351960402</v>
      </c>
      <c r="AO13" s="74">
        <v>73.505778728986868</v>
      </c>
      <c r="AP13" s="74">
        <v>50.526447093358222</v>
      </c>
      <c r="AQ13" s="74">
        <v>67.28</v>
      </c>
      <c r="AR13" s="74">
        <v>50.586870364978942</v>
      </c>
      <c r="AS13" s="74">
        <v>40.183999999999997</v>
      </c>
      <c r="AT13" s="74">
        <v>48.024000000000001</v>
      </c>
    </row>
    <row r="14" spans="1:46" s="3" customFormat="1" x14ac:dyDescent="0.25">
      <c r="A14" s="83" t="s">
        <v>245</v>
      </c>
      <c r="B14" s="78">
        <v>-7.9</v>
      </c>
      <c r="C14" s="78">
        <v>-6.5</v>
      </c>
      <c r="D14" s="78">
        <v>-11.3</v>
      </c>
      <c r="E14" s="78">
        <v>-54.1</v>
      </c>
      <c r="F14" s="78">
        <v>-25.6</v>
      </c>
      <c r="G14" s="78">
        <v>-14.9</v>
      </c>
      <c r="H14" s="78">
        <v>-8.6</v>
      </c>
      <c r="I14" s="78">
        <v>-4.0999999999999996</v>
      </c>
      <c r="J14" s="78">
        <v>-13.8</v>
      </c>
      <c r="K14" s="78">
        <v>-9</v>
      </c>
      <c r="L14" s="78">
        <v>-8.9</v>
      </c>
      <c r="M14" s="78">
        <v>-12.7</v>
      </c>
      <c r="N14" s="78">
        <v>-12.3</v>
      </c>
      <c r="O14" s="78">
        <v>-5.7</v>
      </c>
      <c r="P14" s="78">
        <v>-21.9</v>
      </c>
      <c r="Q14" s="78">
        <v>-13.8</v>
      </c>
      <c r="R14" s="78">
        <v>-23.7</v>
      </c>
      <c r="S14" s="78">
        <v>-28.7</v>
      </c>
      <c r="T14" s="78">
        <v>-32.799999999999997</v>
      </c>
      <c r="U14" s="78">
        <v>-25.6</v>
      </c>
      <c r="V14" s="78">
        <v>-16.899999999999999</v>
      </c>
      <c r="W14" s="78">
        <v>-31.3</v>
      </c>
      <c r="X14" s="78">
        <v>-18.600000000000001</v>
      </c>
      <c r="Y14" s="78">
        <v>-26</v>
      </c>
      <c r="Z14" s="78">
        <v>-25.5</v>
      </c>
      <c r="AA14" s="78">
        <v>-14.9</v>
      </c>
      <c r="AB14" s="78">
        <v>-16.8</v>
      </c>
      <c r="AC14" s="78">
        <v>-43.6</v>
      </c>
      <c r="AD14" s="78">
        <v>-43.3</v>
      </c>
      <c r="AE14" s="78">
        <v>-36.4</v>
      </c>
      <c r="AF14" s="78">
        <v>-90.4</v>
      </c>
      <c r="AG14" s="78">
        <v>-48.6</v>
      </c>
      <c r="AH14" s="78">
        <v>-48.9</v>
      </c>
      <c r="AI14" s="78">
        <v>-54.1</v>
      </c>
      <c r="AJ14" s="78">
        <v>-50.2</v>
      </c>
      <c r="AK14" s="78">
        <v>-55.3</v>
      </c>
      <c r="AL14" s="78">
        <v>-57.948</v>
      </c>
      <c r="AM14" s="78">
        <v>-56.613999999999997</v>
      </c>
      <c r="AN14" s="78">
        <v>-54.866</v>
      </c>
      <c r="AO14" s="78">
        <v>-50.795213860000004</v>
      </c>
      <c r="AP14" s="78">
        <v>-22.463000000000001</v>
      </c>
      <c r="AQ14" s="78">
        <v>-33.128</v>
      </c>
      <c r="AR14" s="78">
        <v>-33.128999999999998</v>
      </c>
      <c r="AS14" s="78">
        <v>-29.491</v>
      </c>
      <c r="AT14" s="78">
        <v>-29.876999999999999</v>
      </c>
    </row>
    <row r="15" spans="1:46" s="3" customFormat="1" x14ac:dyDescent="0.25">
      <c r="A15" s="83" t="s">
        <v>291</v>
      </c>
      <c r="B15" s="78">
        <v>78.900000000000006</v>
      </c>
      <c r="C15" s="78">
        <v>89.7</v>
      </c>
      <c r="D15" s="78">
        <v>93.2</v>
      </c>
      <c r="E15" s="78">
        <v>49</v>
      </c>
      <c r="F15" s="78">
        <v>63.3</v>
      </c>
      <c r="G15" s="78">
        <v>79.7</v>
      </c>
      <c r="H15" s="78">
        <v>85.2</v>
      </c>
      <c r="I15" s="78">
        <v>94.6</v>
      </c>
      <c r="J15" s="78">
        <v>94.7</v>
      </c>
      <c r="K15" s="78">
        <v>104.3</v>
      </c>
      <c r="L15" s="78">
        <v>108</v>
      </c>
      <c r="M15" s="78">
        <v>113.7</v>
      </c>
      <c r="N15" s="78">
        <v>123</v>
      </c>
      <c r="O15" s="78">
        <v>127.8</v>
      </c>
      <c r="P15" s="78">
        <v>124.9</v>
      </c>
      <c r="Q15" s="78">
        <v>130</v>
      </c>
      <c r="R15" s="78">
        <v>117.2</v>
      </c>
      <c r="S15" s="78">
        <v>115.7</v>
      </c>
      <c r="T15" s="78">
        <v>114.7</v>
      </c>
      <c r="U15" s="78">
        <v>122.5</v>
      </c>
      <c r="V15" s="78">
        <v>130.30000000000001</v>
      </c>
      <c r="W15" s="78">
        <v>113.9</v>
      </c>
      <c r="X15" s="78">
        <v>141.80000000000001</v>
      </c>
      <c r="Y15" s="78">
        <v>163.30000000000001</v>
      </c>
      <c r="Z15" s="78">
        <v>143</v>
      </c>
      <c r="AA15" s="78">
        <v>162.80000000000001</v>
      </c>
      <c r="AB15" s="78">
        <v>171.9</v>
      </c>
      <c r="AC15" s="78">
        <v>169.7</v>
      </c>
      <c r="AD15" s="78">
        <v>177.1</v>
      </c>
      <c r="AE15" s="78">
        <v>189.4</v>
      </c>
      <c r="AF15" s="78">
        <v>168.9</v>
      </c>
      <c r="AG15" s="78">
        <v>224.4</v>
      </c>
      <c r="AH15" s="78">
        <v>177.2</v>
      </c>
      <c r="AI15" s="78">
        <v>196.7</v>
      </c>
      <c r="AJ15" s="78">
        <v>206.1</v>
      </c>
      <c r="AK15" s="78">
        <v>227.9</v>
      </c>
      <c r="AL15" s="78">
        <v>207.9</v>
      </c>
      <c r="AM15" s="78">
        <v>219.20999999999995</v>
      </c>
      <c r="AN15" s="78">
        <v>205.28400000000005</v>
      </c>
      <c r="AO15" s="78">
        <v>225.76231131000003</v>
      </c>
      <c r="AP15" s="78">
        <v>211.05644919024439</v>
      </c>
      <c r="AQ15" s="78">
        <v>224.00300000000004</v>
      </c>
      <c r="AR15" s="78">
        <v>206.12700000000001</v>
      </c>
      <c r="AS15" s="78">
        <v>216.15499999999997</v>
      </c>
      <c r="AT15" s="78">
        <v>210.85</v>
      </c>
    </row>
    <row r="16" spans="1:46" s="3" customFormat="1" x14ac:dyDescent="0.25">
      <c r="A16" s="83" t="s">
        <v>292</v>
      </c>
      <c r="B16" s="78">
        <v>9.1</v>
      </c>
      <c r="C16" s="78">
        <v>10.8</v>
      </c>
      <c r="D16" s="78">
        <v>12.1</v>
      </c>
      <c r="E16" s="78">
        <v>11.2</v>
      </c>
      <c r="F16" s="78">
        <v>10.3</v>
      </c>
      <c r="G16" s="78">
        <v>13.4</v>
      </c>
      <c r="H16" s="78">
        <v>16.100000000000001</v>
      </c>
      <c r="I16" s="78">
        <v>19.8</v>
      </c>
      <c r="J16" s="78">
        <v>24.4</v>
      </c>
      <c r="K16" s="78">
        <v>26.2</v>
      </c>
      <c r="L16" s="78">
        <v>22.8</v>
      </c>
      <c r="M16" s="78">
        <v>34.700000000000003</v>
      </c>
      <c r="N16" s="78">
        <v>29.6</v>
      </c>
      <c r="O16" s="78">
        <v>30.9</v>
      </c>
      <c r="P16" s="78">
        <v>30</v>
      </c>
      <c r="Q16" s="78">
        <v>34.799999999999997</v>
      </c>
      <c r="R16" s="78">
        <v>29.3</v>
      </c>
      <c r="S16" s="78">
        <v>32.1</v>
      </c>
      <c r="T16" s="78">
        <v>35.200000000000003</v>
      </c>
      <c r="U16" s="78">
        <v>40.799999999999997</v>
      </c>
      <c r="V16" s="78">
        <v>33</v>
      </c>
      <c r="W16" s="78">
        <v>44.5</v>
      </c>
      <c r="X16" s="78">
        <v>37.200000000000003</v>
      </c>
      <c r="Y16" s="78">
        <v>42.3</v>
      </c>
      <c r="Z16" s="78">
        <v>41</v>
      </c>
      <c r="AA16" s="78">
        <v>41.9</v>
      </c>
      <c r="AB16" s="78">
        <v>44.7</v>
      </c>
      <c r="AC16" s="78">
        <v>44.7</v>
      </c>
      <c r="AD16" s="78">
        <v>45.3</v>
      </c>
      <c r="AE16" s="78">
        <v>50.5</v>
      </c>
      <c r="AF16" s="78">
        <v>45.1</v>
      </c>
      <c r="AG16" s="78">
        <v>58.2</v>
      </c>
      <c r="AH16" s="78">
        <v>56.1</v>
      </c>
      <c r="AI16" s="78">
        <v>64.900000000000006</v>
      </c>
      <c r="AJ16" s="78">
        <v>66</v>
      </c>
      <c r="AK16" s="78">
        <v>69.5</v>
      </c>
      <c r="AL16" s="78">
        <v>76.3</v>
      </c>
      <c r="AM16" s="78">
        <v>75.695000000000007</v>
      </c>
      <c r="AN16" s="78">
        <v>71.180999999999997</v>
      </c>
      <c r="AO16" s="78">
        <v>83.697000000000003</v>
      </c>
      <c r="AP16" s="78">
        <v>77.62</v>
      </c>
      <c r="AQ16" s="78">
        <v>91.466999999999985</v>
      </c>
      <c r="AR16" s="78">
        <v>95.998000000000005</v>
      </c>
      <c r="AS16" s="78">
        <v>94.370999999999995</v>
      </c>
      <c r="AT16" s="78">
        <v>77.721000000000004</v>
      </c>
    </row>
    <row r="17" spans="1:47" s="3" customFormat="1" x14ac:dyDescent="0.25">
      <c r="A17" s="83" t="s">
        <v>293</v>
      </c>
      <c r="B17" s="78">
        <v>-23.8</v>
      </c>
      <c r="C17" s="78">
        <v>-26.8</v>
      </c>
      <c r="D17" s="78">
        <v>-29.7</v>
      </c>
      <c r="E17" s="78">
        <v>-34.6</v>
      </c>
      <c r="F17" s="78">
        <v>-32.9</v>
      </c>
      <c r="G17" s="78">
        <v>-30.5</v>
      </c>
      <c r="H17" s="78">
        <v>-33.200000000000003</v>
      </c>
      <c r="I17" s="78">
        <v>-35.799999999999997</v>
      </c>
      <c r="J17" s="78">
        <v>-34.799999999999997</v>
      </c>
      <c r="K17" s="78">
        <v>-35.1</v>
      </c>
      <c r="L17" s="78">
        <v>-36.799999999999997</v>
      </c>
      <c r="M17" s="78">
        <v>-50.7</v>
      </c>
      <c r="N17" s="78">
        <v>-51.5</v>
      </c>
      <c r="O17" s="78">
        <v>-44.3</v>
      </c>
      <c r="P17" s="78">
        <v>-44.8</v>
      </c>
      <c r="Q17" s="78">
        <v>-48.3</v>
      </c>
      <c r="R17" s="78">
        <v>-46.8</v>
      </c>
      <c r="S17" s="78">
        <v>-51.8</v>
      </c>
      <c r="T17" s="78">
        <v>-48.7</v>
      </c>
      <c r="U17" s="78">
        <v>-54.7</v>
      </c>
      <c r="V17" s="78">
        <v>-50.3</v>
      </c>
      <c r="W17" s="78">
        <v>-53.1</v>
      </c>
      <c r="X17" s="78">
        <v>-53.4</v>
      </c>
      <c r="Y17" s="78">
        <v>-62.5</v>
      </c>
      <c r="Z17" s="78">
        <v>-56.4</v>
      </c>
      <c r="AA17" s="78">
        <v>-57</v>
      </c>
      <c r="AB17" s="78">
        <v>-59.7</v>
      </c>
      <c r="AC17" s="78">
        <v>-65.599999999999994</v>
      </c>
      <c r="AD17" s="78">
        <v>-63.5</v>
      </c>
      <c r="AE17" s="78">
        <v>-65.099999999999994</v>
      </c>
      <c r="AF17" s="78">
        <v>-69.900000000000006</v>
      </c>
      <c r="AG17" s="78">
        <v>-70.099999999999994</v>
      </c>
      <c r="AH17" s="78">
        <v>-69.3</v>
      </c>
      <c r="AI17" s="78">
        <v>-69.599999999999994</v>
      </c>
      <c r="AJ17" s="78">
        <v>-71.3</v>
      </c>
      <c r="AK17" s="78">
        <v>-78.3</v>
      </c>
      <c r="AL17" s="78">
        <v>-74.3</v>
      </c>
      <c r="AM17" s="78">
        <v>-77.936999999999998</v>
      </c>
      <c r="AN17" s="78">
        <v>-74.510999999999996</v>
      </c>
      <c r="AO17" s="78">
        <v>-81.988</v>
      </c>
      <c r="AP17" s="78">
        <v>-73.820999999999998</v>
      </c>
      <c r="AQ17" s="78">
        <v>-76.926000000000002</v>
      </c>
      <c r="AR17" s="78">
        <v>-77.359099999999998</v>
      </c>
      <c r="AS17" s="78">
        <v>-80.137</v>
      </c>
      <c r="AT17" s="78">
        <v>-81.174999999999997</v>
      </c>
    </row>
    <row r="18" spans="1:47" s="4" customFormat="1" x14ac:dyDescent="0.25">
      <c r="A18" s="47" t="s">
        <v>302</v>
      </c>
      <c r="B18" s="74">
        <v>-23.9</v>
      </c>
      <c r="C18" s="74">
        <v>-26.9</v>
      </c>
      <c r="D18" s="74">
        <v>-29.9</v>
      </c>
      <c r="E18" s="74">
        <v>-47.2</v>
      </c>
      <c r="F18" s="74">
        <v>-33</v>
      </c>
      <c r="G18" s="74">
        <v>-30.7</v>
      </c>
      <c r="H18" s="74">
        <v>-33.6</v>
      </c>
      <c r="I18" s="74">
        <v>-35.9</v>
      </c>
      <c r="J18" s="74">
        <v>-35.299999999999997</v>
      </c>
      <c r="K18" s="74">
        <v>-35.9</v>
      </c>
      <c r="L18" s="74">
        <v>-36.799999999999997</v>
      </c>
      <c r="M18" s="74">
        <v>-50.7</v>
      </c>
      <c r="N18" s="74">
        <v>-51.5</v>
      </c>
      <c r="O18" s="74">
        <v>-44.3</v>
      </c>
      <c r="P18" s="74">
        <v>-44.8</v>
      </c>
      <c r="Q18" s="74">
        <v>-48.3</v>
      </c>
      <c r="R18" s="74">
        <v>-46.8</v>
      </c>
      <c r="S18" s="74">
        <v>-51.8</v>
      </c>
      <c r="T18" s="74">
        <v>-48.7</v>
      </c>
      <c r="U18" s="74">
        <v>-54.7</v>
      </c>
      <c r="V18" s="74">
        <v>-50.3</v>
      </c>
      <c r="W18" s="74">
        <v>-53.1</v>
      </c>
      <c r="X18" s="74">
        <v>-53.4</v>
      </c>
      <c r="Y18" s="74">
        <v>-62.5</v>
      </c>
      <c r="Z18" s="74">
        <v>-56.4</v>
      </c>
      <c r="AA18" s="74">
        <v>-57</v>
      </c>
      <c r="AB18" s="74">
        <v>-59.7</v>
      </c>
      <c r="AC18" s="74">
        <v>-65.599999999999994</v>
      </c>
      <c r="AD18" s="74">
        <v>-63.5</v>
      </c>
      <c r="AE18" s="74">
        <v>-65.099999999999994</v>
      </c>
      <c r="AF18" s="74">
        <v>-69.900000000000006</v>
      </c>
      <c r="AG18" s="74">
        <v>-70.099999999999994</v>
      </c>
      <c r="AH18" s="74">
        <v>-69.3</v>
      </c>
      <c r="AI18" s="74">
        <v>-69.599999999999994</v>
      </c>
      <c r="AJ18" s="74">
        <v>-71.3</v>
      </c>
      <c r="AK18" s="74">
        <v>-78.3</v>
      </c>
      <c r="AL18" s="74">
        <f>AL17</f>
        <v>-74.3</v>
      </c>
      <c r="AM18" s="74">
        <v>-77.936999999999998</v>
      </c>
      <c r="AN18" s="74">
        <v>-74.510999999999996</v>
      </c>
      <c r="AO18" s="74">
        <f>AO17</f>
        <v>-81.988</v>
      </c>
      <c r="AP18" s="74">
        <f>AP17</f>
        <v>-73.820999999999998</v>
      </c>
      <c r="AQ18" s="74">
        <v>-76.926000000000002</v>
      </c>
      <c r="AR18" s="74">
        <v>-77.359099999999998</v>
      </c>
      <c r="AS18" s="74">
        <v>-80.137</v>
      </c>
      <c r="AT18" s="74">
        <v>-81.174999999999997</v>
      </c>
    </row>
    <row r="19" spans="1:47" s="4" customFormat="1" x14ac:dyDescent="0.25">
      <c r="A19" s="47" t="s">
        <v>303</v>
      </c>
      <c r="B19" s="74" t="s">
        <v>63</v>
      </c>
      <c r="C19" s="74" t="s">
        <v>63</v>
      </c>
      <c r="D19" s="74" t="s">
        <v>63</v>
      </c>
      <c r="E19" s="74">
        <v>11.9</v>
      </c>
      <c r="F19" s="74" t="s">
        <v>63</v>
      </c>
      <c r="G19" s="74" t="s">
        <v>63</v>
      </c>
      <c r="H19" s="74" t="s">
        <v>63</v>
      </c>
      <c r="I19" s="74" t="s">
        <v>63</v>
      </c>
      <c r="J19" s="74" t="s">
        <v>63</v>
      </c>
      <c r="K19" s="74" t="s">
        <v>63</v>
      </c>
      <c r="L19" s="74" t="s">
        <v>63</v>
      </c>
      <c r="M19" s="74" t="s">
        <v>63</v>
      </c>
      <c r="N19" s="74" t="s">
        <v>63</v>
      </c>
      <c r="O19" s="74" t="s">
        <v>63</v>
      </c>
      <c r="P19" s="74" t="s">
        <v>63</v>
      </c>
      <c r="Q19" s="74" t="s">
        <v>63</v>
      </c>
      <c r="R19" s="74" t="s">
        <v>63</v>
      </c>
      <c r="S19" s="74" t="s">
        <v>63</v>
      </c>
      <c r="T19" s="74" t="s">
        <v>63</v>
      </c>
      <c r="U19" s="74" t="s">
        <v>63</v>
      </c>
      <c r="V19" s="74" t="s">
        <v>63</v>
      </c>
      <c r="W19" s="74" t="s">
        <v>63</v>
      </c>
      <c r="X19" s="74" t="s">
        <v>63</v>
      </c>
      <c r="Y19" s="74" t="s">
        <v>63</v>
      </c>
      <c r="Z19" s="74" t="s">
        <v>63</v>
      </c>
      <c r="AA19" s="74" t="s">
        <v>63</v>
      </c>
      <c r="AB19" s="74" t="s">
        <v>63</v>
      </c>
      <c r="AC19" s="74" t="s">
        <v>63</v>
      </c>
      <c r="AD19" s="74" t="s">
        <v>63</v>
      </c>
      <c r="AE19" s="74" t="s">
        <v>63</v>
      </c>
      <c r="AF19" s="74" t="s">
        <v>63</v>
      </c>
      <c r="AG19" s="74" t="s">
        <v>63</v>
      </c>
      <c r="AH19" s="74" t="s">
        <v>63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150" t="s">
        <v>63</v>
      </c>
      <c r="AT19" s="150" t="s">
        <v>63</v>
      </c>
    </row>
    <row r="20" spans="1:47" s="4" customFormat="1" x14ac:dyDescent="0.25">
      <c r="A20" s="47" t="s">
        <v>134</v>
      </c>
      <c r="B20" s="74">
        <v>0</v>
      </c>
      <c r="C20" s="74">
        <v>0.1</v>
      </c>
      <c r="D20" s="74">
        <v>0.2</v>
      </c>
      <c r="E20" s="74">
        <v>0.7</v>
      </c>
      <c r="F20" s="74">
        <v>0</v>
      </c>
      <c r="G20" s="74">
        <v>0.1</v>
      </c>
      <c r="H20" s="74">
        <v>0.4</v>
      </c>
      <c r="I20" s="74">
        <v>0.1</v>
      </c>
      <c r="J20" s="74">
        <v>0.5</v>
      </c>
      <c r="K20" s="74">
        <v>0.8</v>
      </c>
      <c r="L20" s="74" t="s">
        <v>63</v>
      </c>
      <c r="M20" s="74" t="s">
        <v>63</v>
      </c>
      <c r="N20" s="74" t="s">
        <v>63</v>
      </c>
      <c r="O20" s="74" t="s">
        <v>63</v>
      </c>
      <c r="P20" s="74" t="s">
        <v>63</v>
      </c>
      <c r="Q20" s="74" t="s">
        <v>63</v>
      </c>
      <c r="R20" s="74" t="s">
        <v>63</v>
      </c>
      <c r="S20" s="74" t="s">
        <v>63</v>
      </c>
      <c r="T20" s="74" t="s">
        <v>63</v>
      </c>
      <c r="U20" s="74" t="s">
        <v>63</v>
      </c>
      <c r="V20" s="74" t="s">
        <v>63</v>
      </c>
      <c r="W20" s="74" t="s">
        <v>63</v>
      </c>
      <c r="X20" s="74" t="s">
        <v>63</v>
      </c>
      <c r="Y20" s="74" t="s">
        <v>63</v>
      </c>
      <c r="Z20" s="74" t="s">
        <v>63</v>
      </c>
      <c r="AA20" s="74" t="s">
        <v>63</v>
      </c>
      <c r="AB20" s="74" t="s">
        <v>63</v>
      </c>
      <c r="AC20" s="74" t="s">
        <v>63</v>
      </c>
      <c r="AD20" s="74" t="s">
        <v>63</v>
      </c>
      <c r="AE20" s="74" t="s">
        <v>63</v>
      </c>
      <c r="AF20" s="74" t="s">
        <v>63</v>
      </c>
      <c r="AG20" s="74" t="s">
        <v>63</v>
      </c>
      <c r="AH20" s="74" t="s">
        <v>63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150" t="s">
        <v>63</v>
      </c>
      <c r="AT20" s="150" t="s">
        <v>63</v>
      </c>
    </row>
    <row r="21" spans="1:47" s="3" customFormat="1" x14ac:dyDescent="0.25">
      <c r="A21" s="83" t="s">
        <v>280</v>
      </c>
      <c r="B21" s="78">
        <v>-0.8</v>
      </c>
      <c r="C21" s="78">
        <v>-0.7</v>
      </c>
      <c r="D21" s="78">
        <v>-0.8</v>
      </c>
      <c r="E21" s="78">
        <v>-0.6</v>
      </c>
      <c r="F21" s="78">
        <v>-0.5</v>
      </c>
      <c r="G21" s="78">
        <v>-0.5</v>
      </c>
      <c r="H21" s="78">
        <v>-0.6</v>
      </c>
      <c r="I21" s="78">
        <v>-3.5</v>
      </c>
      <c r="J21" s="78">
        <v>-8.3000000000000007</v>
      </c>
      <c r="K21" s="78">
        <v>-8.3000000000000007</v>
      </c>
      <c r="L21" s="78">
        <v>-8.6999999999999993</v>
      </c>
      <c r="M21" s="78">
        <v>-8.9</v>
      </c>
      <c r="N21" s="78">
        <v>-10</v>
      </c>
      <c r="O21" s="78">
        <v>-10.5</v>
      </c>
      <c r="P21" s="78">
        <v>-8.9</v>
      </c>
      <c r="Q21" s="78">
        <v>-1.1000000000000001</v>
      </c>
      <c r="R21" s="78">
        <v>-10.1</v>
      </c>
      <c r="S21" s="78">
        <v>-8.3000000000000007</v>
      </c>
      <c r="T21" s="78">
        <v>-10</v>
      </c>
      <c r="U21" s="78">
        <v>-10.1</v>
      </c>
      <c r="V21" s="78">
        <v>-10.1</v>
      </c>
      <c r="W21" s="78">
        <v>-8.5</v>
      </c>
      <c r="X21" s="78">
        <v>-10.5</v>
      </c>
      <c r="Y21" s="78">
        <v>-12.3</v>
      </c>
      <c r="Z21" s="78">
        <v>-11.3</v>
      </c>
      <c r="AA21" s="78">
        <v>-11.1</v>
      </c>
      <c r="AB21" s="78">
        <v>-8.6</v>
      </c>
      <c r="AC21" s="78">
        <v>-9</v>
      </c>
      <c r="AD21" s="78">
        <v>-15.9</v>
      </c>
      <c r="AE21" s="78">
        <v>-11</v>
      </c>
      <c r="AF21" s="78">
        <v>-20.399999999999999</v>
      </c>
      <c r="AG21" s="78">
        <v>-10.199999999999999</v>
      </c>
      <c r="AH21" s="78">
        <v>2.1</v>
      </c>
      <c r="AI21" s="78">
        <v>-4.2</v>
      </c>
      <c r="AJ21" s="78">
        <v>-13</v>
      </c>
      <c r="AK21" s="78">
        <v>-22.2</v>
      </c>
      <c r="AL21" s="78">
        <v>-15.2</v>
      </c>
      <c r="AM21" s="78">
        <v>-17.45641929386403</v>
      </c>
      <c r="AN21" s="78">
        <v>-16.679869474990419</v>
      </c>
      <c r="AO21" s="78">
        <v>-20.17771881813389</v>
      </c>
      <c r="AP21" s="78">
        <v>-13.88992040886297</v>
      </c>
      <c r="AQ21" s="78">
        <v>-28.904000000000003</v>
      </c>
      <c r="AR21" s="78">
        <v>-20.13</v>
      </c>
      <c r="AS21" s="78">
        <v>-15.444999999999999</v>
      </c>
      <c r="AT21" s="78">
        <v>-11.472999999999999</v>
      </c>
    </row>
    <row r="22" spans="1:47" s="3" customFormat="1" x14ac:dyDescent="0.25">
      <c r="A22" s="83" t="s">
        <v>294</v>
      </c>
      <c r="B22" s="78">
        <v>-5</v>
      </c>
      <c r="C22" s="78">
        <v>-5.3</v>
      </c>
      <c r="D22" s="78">
        <v>-5.6</v>
      </c>
      <c r="E22" s="78">
        <v>-6.6</v>
      </c>
      <c r="F22" s="78">
        <v>-3.9</v>
      </c>
      <c r="G22" s="78">
        <v>-6.8</v>
      </c>
      <c r="H22" s="78">
        <v>-5.3</v>
      </c>
      <c r="I22" s="78">
        <v>-24</v>
      </c>
      <c r="J22" s="78">
        <v>-3.6</v>
      </c>
      <c r="K22" s="78">
        <v>-7.5</v>
      </c>
      <c r="L22" s="78">
        <v>-6.3</v>
      </c>
      <c r="M22" s="78">
        <v>-0.8</v>
      </c>
      <c r="N22" s="78">
        <v>-2.2000000000000002</v>
      </c>
      <c r="O22" s="78">
        <v>0.4</v>
      </c>
      <c r="P22" s="78">
        <v>-2</v>
      </c>
      <c r="Q22" s="78">
        <v>3.5</v>
      </c>
      <c r="R22" s="78">
        <v>2.5</v>
      </c>
      <c r="S22" s="78">
        <v>4</v>
      </c>
      <c r="T22" s="78">
        <v>0.1</v>
      </c>
      <c r="U22" s="78">
        <v>-0.6</v>
      </c>
      <c r="V22" s="78">
        <v>-1.7</v>
      </c>
      <c r="W22" s="78">
        <v>12.6</v>
      </c>
      <c r="X22" s="78">
        <v>-1.3</v>
      </c>
      <c r="Y22" s="78">
        <v>-10.3</v>
      </c>
      <c r="Z22" s="78">
        <v>4.4000000000000004</v>
      </c>
      <c r="AA22" s="78">
        <v>1.7</v>
      </c>
      <c r="AB22" s="78">
        <v>-10.1</v>
      </c>
      <c r="AC22" s="78">
        <v>-6.7</v>
      </c>
      <c r="AD22" s="78">
        <v>-4.4000000000000004</v>
      </c>
      <c r="AE22" s="78">
        <v>-6.2</v>
      </c>
      <c r="AF22" s="78">
        <v>-1.8</v>
      </c>
      <c r="AG22" s="78">
        <v>-16.5</v>
      </c>
      <c r="AH22" s="78">
        <v>7.3</v>
      </c>
      <c r="AI22" s="78">
        <v>-6.5</v>
      </c>
      <c r="AJ22" s="78">
        <v>-9.6999999999999993</v>
      </c>
      <c r="AK22" s="78">
        <v>-5.6</v>
      </c>
      <c r="AL22" s="78">
        <v>5.6</v>
      </c>
      <c r="AM22" s="78">
        <v>-1.8530000000000015</v>
      </c>
      <c r="AN22" s="78">
        <v>2.9239999999999995</v>
      </c>
      <c r="AO22" s="78">
        <v>-3.9489999999999998</v>
      </c>
      <c r="AP22" s="78">
        <v>-0.56699999999999995</v>
      </c>
      <c r="AQ22" s="78">
        <v>-0.77500000000000002</v>
      </c>
      <c r="AR22" s="78">
        <v>-0.51489999999999991</v>
      </c>
      <c r="AS22" s="78">
        <v>2.4239999999999999</v>
      </c>
      <c r="AT22" s="78">
        <v>4.713000000000001</v>
      </c>
    </row>
    <row r="23" spans="1:47" s="3" customFormat="1" x14ac:dyDescent="0.25">
      <c r="A23" s="83" t="s">
        <v>295</v>
      </c>
      <c r="B23" s="78" t="s">
        <v>63</v>
      </c>
      <c r="C23" s="78">
        <v>0</v>
      </c>
      <c r="D23" s="78">
        <v>1.2</v>
      </c>
      <c r="E23" s="78">
        <v>0</v>
      </c>
      <c r="F23" s="78">
        <v>-1.7</v>
      </c>
      <c r="G23" s="78">
        <v>-1</v>
      </c>
      <c r="H23" s="78">
        <v>-0.2</v>
      </c>
      <c r="I23" s="78">
        <v>-0.3</v>
      </c>
      <c r="J23" s="78">
        <v>-0.3</v>
      </c>
      <c r="K23" s="78">
        <v>-1.9</v>
      </c>
      <c r="L23" s="78">
        <v>0.3</v>
      </c>
      <c r="M23" s="78">
        <v>-0.5</v>
      </c>
      <c r="N23" s="78">
        <v>-0.4</v>
      </c>
      <c r="O23" s="78">
        <v>-4</v>
      </c>
      <c r="P23" s="78">
        <v>2.7</v>
      </c>
      <c r="Q23" s="78">
        <v>-4.2</v>
      </c>
      <c r="R23" s="78">
        <v>-0.9</v>
      </c>
      <c r="S23" s="78">
        <v>-3.8</v>
      </c>
      <c r="T23" s="78">
        <v>-1.4</v>
      </c>
      <c r="U23" s="78">
        <v>-0.4</v>
      </c>
      <c r="V23" s="78">
        <v>0.1</v>
      </c>
      <c r="W23" s="78">
        <v>-0.6</v>
      </c>
      <c r="X23" s="78">
        <v>-1.1000000000000001</v>
      </c>
      <c r="Y23" s="78">
        <v>-0.1</v>
      </c>
      <c r="Z23" s="78">
        <v>-0.3</v>
      </c>
      <c r="AA23" s="78">
        <v>-2</v>
      </c>
      <c r="AB23" s="78">
        <v>0.5</v>
      </c>
      <c r="AC23" s="78">
        <v>-0.5</v>
      </c>
      <c r="AD23" s="78">
        <v>-0.8</v>
      </c>
      <c r="AE23" s="78">
        <v>-2.8</v>
      </c>
      <c r="AF23" s="78">
        <v>-2.9</v>
      </c>
      <c r="AG23" s="78">
        <v>0.2</v>
      </c>
      <c r="AH23" s="78">
        <v>-7.9</v>
      </c>
      <c r="AI23" s="78">
        <v>-0.3</v>
      </c>
      <c r="AJ23" s="78">
        <v>-1.5</v>
      </c>
      <c r="AK23" s="78">
        <v>-2.5</v>
      </c>
      <c r="AL23" s="78">
        <v>-7.694</v>
      </c>
      <c r="AM23" s="78">
        <v>-10.493</v>
      </c>
      <c r="AN23" s="78">
        <v>-10.582000000000001</v>
      </c>
      <c r="AO23" s="78">
        <v>-8.1270000000000007</v>
      </c>
      <c r="AP23" s="78">
        <v>-9.9350000000000005</v>
      </c>
      <c r="AQ23" s="78">
        <v>-10.349</v>
      </c>
      <c r="AR23" s="78">
        <v>-5.7000000000000002E-2</v>
      </c>
      <c r="AS23" s="78">
        <v>-1.07</v>
      </c>
      <c r="AT23" s="78">
        <v>-0.71499999999999997</v>
      </c>
    </row>
    <row r="24" spans="1:47" s="3" customFormat="1" x14ac:dyDescent="0.25">
      <c r="A24" s="83" t="s">
        <v>296</v>
      </c>
      <c r="B24" s="78">
        <v>59.3</v>
      </c>
      <c r="C24" s="78">
        <v>68.400000000000006</v>
      </c>
      <c r="D24" s="78">
        <v>71.2</v>
      </c>
      <c r="E24" s="78">
        <v>19</v>
      </c>
      <c r="F24" s="78">
        <v>35</v>
      </c>
      <c r="G24" s="78">
        <v>54.7</v>
      </c>
      <c r="H24" s="78">
        <v>62.6</v>
      </c>
      <c r="I24" s="78">
        <v>54.4</v>
      </c>
      <c r="J24" s="78">
        <v>80.400000000000006</v>
      </c>
      <c r="K24" s="78">
        <v>86.1</v>
      </c>
      <c r="L24" s="78">
        <v>87.9</v>
      </c>
      <c r="M24" s="78">
        <v>96.3</v>
      </c>
      <c r="N24" s="78">
        <v>98.5</v>
      </c>
      <c r="O24" s="78">
        <v>104.3</v>
      </c>
      <c r="P24" s="78">
        <v>99.3</v>
      </c>
      <c r="Q24" s="78">
        <v>104.9</v>
      </c>
      <c r="R24" s="78">
        <v>91.2</v>
      </c>
      <c r="S24" s="78">
        <v>87.9</v>
      </c>
      <c r="T24" s="78">
        <v>89.9</v>
      </c>
      <c r="U24" s="78">
        <v>97.5</v>
      </c>
      <c r="V24" s="78">
        <v>101.3</v>
      </c>
      <c r="W24" s="78">
        <v>108.8</v>
      </c>
      <c r="X24" s="78">
        <v>112.5</v>
      </c>
      <c r="Y24" s="78">
        <v>120.5</v>
      </c>
      <c r="Z24" s="78">
        <v>120.4</v>
      </c>
      <c r="AA24" s="78">
        <v>136.19999999999999</v>
      </c>
      <c r="AB24" s="78">
        <v>138.6</v>
      </c>
      <c r="AC24" s="78">
        <v>137.5</v>
      </c>
      <c r="AD24" s="78">
        <v>137.80000000000001</v>
      </c>
      <c r="AE24" s="78">
        <v>154.69999999999999</v>
      </c>
      <c r="AF24" s="78">
        <v>119</v>
      </c>
      <c r="AG24" s="78">
        <v>186</v>
      </c>
      <c r="AH24" s="78">
        <v>165.4</v>
      </c>
      <c r="AI24" s="78">
        <v>181.1</v>
      </c>
      <c r="AJ24" s="78">
        <v>176.6</v>
      </c>
      <c r="AK24" s="78">
        <v>188.8</v>
      </c>
      <c r="AL24" s="78">
        <v>192.6</v>
      </c>
      <c r="AM24" s="78">
        <v>187.16558070613593</v>
      </c>
      <c r="AN24" s="78">
        <v>177.61613052500962</v>
      </c>
      <c r="AO24" s="78">
        <v>195.21759249186613</v>
      </c>
      <c r="AP24" s="78">
        <v>190.46352878138143</v>
      </c>
      <c r="AQ24" s="78">
        <v>198.51600000000005</v>
      </c>
      <c r="AR24" s="78">
        <v>204.06399999999999</v>
      </c>
      <c r="AS24" s="78">
        <v>216.29800000000003</v>
      </c>
      <c r="AT24" s="78">
        <v>199.92099999999994</v>
      </c>
    </row>
    <row r="25" spans="1:47" s="3" customFormat="1" x14ac:dyDescent="0.25">
      <c r="A25" s="83" t="s">
        <v>297</v>
      </c>
      <c r="B25" s="78">
        <v>-10</v>
      </c>
      <c r="C25" s="78">
        <v>-13.6</v>
      </c>
      <c r="D25" s="78">
        <v>-6</v>
      </c>
      <c r="E25" s="78">
        <v>16.2</v>
      </c>
      <c r="F25" s="78">
        <v>-2.4</v>
      </c>
      <c r="G25" s="78">
        <v>-17.899999999999999</v>
      </c>
      <c r="H25" s="78">
        <v>-15.7</v>
      </c>
      <c r="I25" s="78">
        <v>14.8</v>
      </c>
      <c r="J25" s="78">
        <v>-16</v>
      </c>
      <c r="K25" s="78">
        <v>-18.3</v>
      </c>
      <c r="L25" s="78">
        <v>-21.5</v>
      </c>
      <c r="M25" s="78">
        <v>-22.9</v>
      </c>
      <c r="N25" s="78">
        <v>-25.8</v>
      </c>
      <c r="O25" s="78">
        <v>-27.3</v>
      </c>
      <c r="P25" s="78">
        <v>-23.8</v>
      </c>
      <c r="Q25" s="78">
        <v>-26.3</v>
      </c>
      <c r="R25" s="78">
        <v>-24.3</v>
      </c>
      <c r="S25" s="78">
        <v>-19.7</v>
      </c>
      <c r="T25" s="78">
        <v>-20.7</v>
      </c>
      <c r="U25" s="78">
        <v>-22.6</v>
      </c>
      <c r="V25" s="78">
        <v>-23.8</v>
      </c>
      <c r="W25" s="78">
        <v>-24.6</v>
      </c>
      <c r="X25" s="78">
        <v>-26.9</v>
      </c>
      <c r="Y25" s="78">
        <v>-22.3</v>
      </c>
      <c r="Z25" s="78">
        <v>-30.1</v>
      </c>
      <c r="AA25" s="78">
        <v>-32.700000000000003</v>
      </c>
      <c r="AB25" s="78">
        <v>-37.5</v>
      </c>
      <c r="AC25" s="78">
        <v>-30.8</v>
      </c>
      <c r="AD25" s="78">
        <v>-34.6</v>
      </c>
      <c r="AE25" s="78">
        <v>-39</v>
      </c>
      <c r="AF25" s="78">
        <v>-0.4</v>
      </c>
      <c r="AG25" s="78">
        <v>-51.5</v>
      </c>
      <c r="AH25" s="78">
        <v>-44.4</v>
      </c>
      <c r="AI25" s="78">
        <v>-50.3</v>
      </c>
      <c r="AJ25" s="78">
        <v>-48.8</v>
      </c>
      <c r="AK25" s="78">
        <v>-50</v>
      </c>
      <c r="AL25" s="78">
        <v>-51.4</v>
      </c>
      <c r="AM25" s="78">
        <v>-50.552580706135956</v>
      </c>
      <c r="AN25" s="78">
        <v>-41.012130525009603</v>
      </c>
      <c r="AO25" s="78">
        <v>-51.768000000000001</v>
      </c>
      <c r="AP25" s="78">
        <v>-41.823528781381427</v>
      </c>
      <c r="AQ25" s="78">
        <v>-47.64200000000001</v>
      </c>
      <c r="AR25" s="78">
        <v>-48.719000000000001</v>
      </c>
      <c r="AS25" s="78">
        <v>-54.792999999999985</v>
      </c>
      <c r="AT25" s="78">
        <v>-39.554000000000002</v>
      </c>
    </row>
    <row r="26" spans="1:47" s="3" customFormat="1" x14ac:dyDescent="0.25">
      <c r="A26" s="83" t="s">
        <v>298</v>
      </c>
      <c r="B26" s="78">
        <v>-14.5</v>
      </c>
      <c r="C26" s="78">
        <v>-11.9</v>
      </c>
      <c r="D26" s="78">
        <v>-14</v>
      </c>
      <c r="E26" s="78">
        <v>-4.8</v>
      </c>
      <c r="F26" s="78">
        <v>-7.5</v>
      </c>
      <c r="G26" s="78">
        <v>-9.1999999999999993</v>
      </c>
      <c r="H26" s="78">
        <v>-11.8</v>
      </c>
      <c r="I26" s="78">
        <v>-13.5</v>
      </c>
      <c r="J26" s="78">
        <v>-15.4</v>
      </c>
      <c r="K26" s="78">
        <v>-15.4</v>
      </c>
      <c r="L26" s="78">
        <v>-15</v>
      </c>
      <c r="M26" s="78">
        <v>-19.2</v>
      </c>
      <c r="N26" s="78">
        <v>-17.600000000000001</v>
      </c>
      <c r="O26" s="78">
        <v>-16.8</v>
      </c>
      <c r="P26" s="78">
        <v>-17</v>
      </c>
      <c r="Q26" s="78">
        <v>-18</v>
      </c>
      <c r="R26" s="78">
        <v>-10</v>
      </c>
      <c r="S26" s="78">
        <v>-13.1</v>
      </c>
      <c r="T26" s="78">
        <v>-14</v>
      </c>
      <c r="U26" s="78">
        <v>-15.3</v>
      </c>
      <c r="V26" s="78">
        <v>-18.600000000000001</v>
      </c>
      <c r="W26" s="78">
        <v>-20.6</v>
      </c>
      <c r="X26" s="78">
        <v>-19.5</v>
      </c>
      <c r="Y26" s="78">
        <v>-23.3</v>
      </c>
      <c r="Z26" s="78">
        <v>-19.600000000000001</v>
      </c>
      <c r="AA26" s="78">
        <v>-23.8</v>
      </c>
      <c r="AB26" s="78">
        <v>-23.1</v>
      </c>
      <c r="AC26" s="78">
        <v>-24.5</v>
      </c>
      <c r="AD26" s="78">
        <v>-23</v>
      </c>
      <c r="AE26" s="78">
        <v>-25.6</v>
      </c>
      <c r="AF26" s="78">
        <v>-23.6</v>
      </c>
      <c r="AG26" s="78">
        <v>-29</v>
      </c>
      <c r="AH26" s="78">
        <v>-25.5</v>
      </c>
      <c r="AI26" s="78">
        <v>-26.7</v>
      </c>
      <c r="AJ26" s="78">
        <v>-25</v>
      </c>
      <c r="AK26" s="78">
        <v>-30.3</v>
      </c>
      <c r="AL26" s="78">
        <v>-30.1</v>
      </c>
      <c r="AM26" s="78">
        <v>-29.474</v>
      </c>
      <c r="AN26" s="78">
        <v>-32.47</v>
      </c>
      <c r="AO26" s="78">
        <v>-32.844999999999999</v>
      </c>
      <c r="AP26" s="78">
        <v>-40.092000000000006</v>
      </c>
      <c r="AQ26" s="78">
        <v>-39.220999999999997</v>
      </c>
      <c r="AR26" s="78">
        <v>-39.232999999999997</v>
      </c>
      <c r="AS26" s="78">
        <v>-40.061</v>
      </c>
      <c r="AT26" s="78">
        <v>-39.192</v>
      </c>
    </row>
    <row r="27" spans="1:47" s="4" customFormat="1" x14ac:dyDescent="0.25">
      <c r="A27" s="84" t="s">
        <v>250</v>
      </c>
      <c r="B27" s="80">
        <v>34.700000000000003</v>
      </c>
      <c r="C27" s="80">
        <v>42.8</v>
      </c>
      <c r="D27" s="80">
        <v>44.4</v>
      </c>
      <c r="E27" s="80">
        <v>15.9</v>
      </c>
      <c r="F27" s="80">
        <v>24</v>
      </c>
      <c r="G27" s="80">
        <v>35.4</v>
      </c>
      <c r="H27" s="80">
        <v>38.1</v>
      </c>
      <c r="I27" s="80">
        <v>53.7</v>
      </c>
      <c r="J27" s="80">
        <v>46.9</v>
      </c>
      <c r="K27" s="80">
        <v>50.2</v>
      </c>
      <c r="L27" s="80">
        <v>51.1</v>
      </c>
      <c r="M27" s="80">
        <v>54</v>
      </c>
      <c r="N27" s="80">
        <v>56.7</v>
      </c>
      <c r="O27" s="80">
        <v>60.2</v>
      </c>
      <c r="P27" s="80">
        <v>58.5</v>
      </c>
      <c r="Q27" s="80">
        <v>60.6</v>
      </c>
      <c r="R27" s="80">
        <v>56.9</v>
      </c>
      <c r="S27" s="80">
        <v>55</v>
      </c>
      <c r="T27" s="80">
        <v>55.1</v>
      </c>
      <c r="U27" s="80">
        <v>59.6</v>
      </c>
      <c r="V27" s="80">
        <v>58.9</v>
      </c>
      <c r="W27" s="80">
        <v>63.5</v>
      </c>
      <c r="X27" s="80">
        <v>66.099999999999994</v>
      </c>
      <c r="Y27" s="80">
        <v>74.900000000000006</v>
      </c>
      <c r="Z27" s="80">
        <v>70.7</v>
      </c>
      <c r="AA27" s="80">
        <v>79.8</v>
      </c>
      <c r="AB27" s="80">
        <v>77.900000000000006</v>
      </c>
      <c r="AC27" s="80">
        <v>82.2</v>
      </c>
      <c r="AD27" s="80">
        <v>80.3</v>
      </c>
      <c r="AE27" s="80">
        <v>90.1</v>
      </c>
      <c r="AF27" s="80">
        <v>95</v>
      </c>
      <c r="AG27" s="80">
        <v>105.5</v>
      </c>
      <c r="AH27" s="80">
        <v>95.5</v>
      </c>
      <c r="AI27" s="80">
        <v>104.1</v>
      </c>
      <c r="AJ27" s="80">
        <v>102.8</v>
      </c>
      <c r="AK27" s="80">
        <v>108.5</v>
      </c>
      <c r="AL27" s="80">
        <v>111.166</v>
      </c>
      <c r="AM27" s="80">
        <v>107.13899999999997</v>
      </c>
      <c r="AN27" s="80">
        <v>104.13400000000004</v>
      </c>
      <c r="AO27" s="80">
        <v>110.60500000000002</v>
      </c>
      <c r="AP27" s="80">
        <v>108.54799999999997</v>
      </c>
      <c r="AQ27" s="80">
        <v>111.65300000000002</v>
      </c>
      <c r="AR27" s="80">
        <v>116.11199999999999</v>
      </c>
      <c r="AS27" s="80">
        <v>121.44400000000005</v>
      </c>
      <c r="AT27" s="80">
        <v>121.17499999999993</v>
      </c>
      <c r="AU27" s="3"/>
    </row>
    <row r="28" spans="1:47" s="4" customFormat="1" x14ac:dyDescent="0.25">
      <c r="A28" s="66" t="s">
        <v>304</v>
      </c>
      <c r="B28" s="74">
        <v>-9.1999999999999993</v>
      </c>
      <c r="C28" s="74">
        <v>-9.1999999999999993</v>
      </c>
      <c r="D28" s="74" t="s">
        <v>63</v>
      </c>
      <c r="E28" s="74" t="s">
        <v>63</v>
      </c>
      <c r="F28" s="74" t="s">
        <v>63</v>
      </c>
      <c r="G28" s="74" t="s">
        <v>63</v>
      </c>
      <c r="H28" s="74" t="s">
        <v>63</v>
      </c>
      <c r="I28" s="74" t="s">
        <v>63</v>
      </c>
      <c r="J28" s="74" t="s">
        <v>63</v>
      </c>
      <c r="K28" s="74" t="s">
        <v>63</v>
      </c>
      <c r="L28" s="74" t="s">
        <v>63</v>
      </c>
      <c r="M28" s="74" t="s">
        <v>63</v>
      </c>
      <c r="N28" s="74" t="s">
        <v>63</v>
      </c>
      <c r="O28" s="74" t="s">
        <v>63</v>
      </c>
      <c r="P28" s="74" t="s">
        <v>63</v>
      </c>
      <c r="Q28" s="74" t="s">
        <v>63</v>
      </c>
      <c r="R28" s="74" t="s">
        <v>63</v>
      </c>
      <c r="S28" s="74" t="s">
        <v>63</v>
      </c>
      <c r="T28" s="74" t="s">
        <v>63</v>
      </c>
      <c r="U28" s="74" t="s">
        <v>63</v>
      </c>
      <c r="V28" s="74" t="s">
        <v>63</v>
      </c>
      <c r="W28" s="74" t="s">
        <v>63</v>
      </c>
      <c r="X28" s="74" t="s">
        <v>63</v>
      </c>
      <c r="Y28" s="74" t="s">
        <v>63</v>
      </c>
      <c r="Z28" s="74" t="s">
        <v>63</v>
      </c>
      <c r="AA28" s="74" t="s">
        <v>63</v>
      </c>
      <c r="AB28" s="74" t="s">
        <v>63</v>
      </c>
      <c r="AC28" s="74" t="s">
        <v>63</v>
      </c>
      <c r="AD28" s="74" t="s">
        <v>63</v>
      </c>
      <c r="AE28" s="74" t="s">
        <v>63</v>
      </c>
      <c r="AF28" s="74" t="s">
        <v>63</v>
      </c>
      <c r="AG28" s="74" t="s">
        <v>63</v>
      </c>
      <c r="AH28" s="74" t="s">
        <v>63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/>
      <c r="AS28" s="74">
        <v>0</v>
      </c>
      <c r="AT28" s="74">
        <v>0</v>
      </c>
    </row>
    <row r="29" spans="1:47" s="4" customFormat="1" x14ac:dyDescent="0.25">
      <c r="A29" s="66" t="s">
        <v>308</v>
      </c>
      <c r="B29" s="74">
        <v>-5.0999999999999996</v>
      </c>
      <c r="C29" s="74">
        <v>-5.0999999999999996</v>
      </c>
      <c r="D29" s="74" t="s">
        <v>63</v>
      </c>
      <c r="E29" s="74" t="s">
        <v>63</v>
      </c>
      <c r="F29" s="74" t="s">
        <v>63</v>
      </c>
      <c r="G29" s="74" t="s">
        <v>63</v>
      </c>
      <c r="H29" s="74" t="s">
        <v>63</v>
      </c>
      <c r="I29" s="74" t="s">
        <v>63</v>
      </c>
      <c r="J29" s="74" t="s">
        <v>63</v>
      </c>
      <c r="K29" s="74" t="s">
        <v>63</v>
      </c>
      <c r="L29" s="74" t="s">
        <v>63</v>
      </c>
      <c r="M29" s="74" t="s">
        <v>63</v>
      </c>
      <c r="N29" s="74" t="s">
        <v>63</v>
      </c>
      <c r="O29" s="74" t="s">
        <v>63</v>
      </c>
      <c r="P29" s="74" t="s">
        <v>63</v>
      </c>
      <c r="Q29" s="74" t="s">
        <v>63</v>
      </c>
      <c r="R29" s="74" t="s">
        <v>63</v>
      </c>
      <c r="S29" s="74" t="s">
        <v>63</v>
      </c>
      <c r="T29" s="74" t="s">
        <v>63</v>
      </c>
      <c r="U29" s="74" t="s">
        <v>63</v>
      </c>
      <c r="V29" s="74" t="s">
        <v>63</v>
      </c>
      <c r="W29" s="74" t="s">
        <v>63</v>
      </c>
      <c r="X29" s="74" t="s">
        <v>63</v>
      </c>
      <c r="Y29" s="74" t="s">
        <v>63</v>
      </c>
      <c r="Z29" s="74" t="s">
        <v>63</v>
      </c>
      <c r="AA29" s="74" t="s">
        <v>63</v>
      </c>
      <c r="AB29" s="74" t="s">
        <v>63</v>
      </c>
      <c r="AC29" s="74" t="s">
        <v>63</v>
      </c>
      <c r="AD29" s="74" t="s">
        <v>63</v>
      </c>
      <c r="AE29" s="74" t="s">
        <v>63</v>
      </c>
      <c r="AF29" s="74" t="s">
        <v>63</v>
      </c>
      <c r="AG29" s="74" t="s">
        <v>63</v>
      </c>
      <c r="AH29" s="74" t="s">
        <v>63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/>
      <c r="AS29" s="74">
        <v>0</v>
      </c>
      <c r="AT29" s="74">
        <v>0</v>
      </c>
    </row>
    <row r="30" spans="1:47" s="4" customFormat="1" x14ac:dyDescent="0.25">
      <c r="A30" s="66" t="s">
        <v>305</v>
      </c>
      <c r="B30" s="74">
        <v>-4.0999999999999996</v>
      </c>
      <c r="C30" s="74">
        <v>-4.0999999999999996</v>
      </c>
      <c r="D30" s="74" t="s">
        <v>63</v>
      </c>
      <c r="E30" s="74" t="s">
        <v>63</v>
      </c>
      <c r="F30" s="74" t="s">
        <v>63</v>
      </c>
      <c r="G30" s="74" t="s">
        <v>63</v>
      </c>
      <c r="H30" s="74" t="s">
        <v>63</v>
      </c>
      <c r="I30" s="74" t="s">
        <v>63</v>
      </c>
      <c r="J30" s="74" t="s">
        <v>63</v>
      </c>
      <c r="K30" s="74" t="s">
        <v>63</v>
      </c>
      <c r="L30" s="74" t="s">
        <v>63</v>
      </c>
      <c r="M30" s="74" t="s">
        <v>63</v>
      </c>
      <c r="N30" s="74" t="s">
        <v>63</v>
      </c>
      <c r="O30" s="74" t="s">
        <v>63</v>
      </c>
      <c r="P30" s="74" t="s">
        <v>63</v>
      </c>
      <c r="Q30" s="74" t="s">
        <v>63</v>
      </c>
      <c r="R30" s="74" t="s">
        <v>63</v>
      </c>
      <c r="S30" s="74" t="s">
        <v>63</v>
      </c>
      <c r="T30" s="74" t="s">
        <v>63</v>
      </c>
      <c r="U30" s="74" t="s">
        <v>63</v>
      </c>
      <c r="V30" s="74" t="s">
        <v>63</v>
      </c>
      <c r="W30" s="74" t="s">
        <v>63</v>
      </c>
      <c r="X30" s="74" t="s">
        <v>63</v>
      </c>
      <c r="Y30" s="74" t="s">
        <v>63</v>
      </c>
      <c r="Z30" s="74" t="s">
        <v>63</v>
      </c>
      <c r="AA30" s="74" t="s">
        <v>63</v>
      </c>
      <c r="AB30" s="74" t="s">
        <v>63</v>
      </c>
      <c r="AC30" s="74" t="s">
        <v>63</v>
      </c>
      <c r="AD30" s="74" t="s">
        <v>63</v>
      </c>
      <c r="AE30" s="74" t="s">
        <v>63</v>
      </c>
      <c r="AF30" s="74" t="s">
        <v>63</v>
      </c>
      <c r="AG30" s="74" t="s">
        <v>63</v>
      </c>
      <c r="AH30" s="74" t="s">
        <v>63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/>
      <c r="AS30" s="74">
        <v>0</v>
      </c>
      <c r="AT30" s="74">
        <v>0</v>
      </c>
    </row>
    <row r="31" spans="1:47" s="4" customFormat="1" x14ac:dyDescent="0.25">
      <c r="A31" s="66" t="s">
        <v>306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150">
        <v>0</v>
      </c>
      <c r="AG31" s="150">
        <v>0</v>
      </c>
      <c r="AH31" s="150" t="s">
        <v>191</v>
      </c>
      <c r="AI31" s="150">
        <v>0</v>
      </c>
      <c r="AJ31" s="150">
        <v>0</v>
      </c>
      <c r="AK31" s="150">
        <v>0</v>
      </c>
      <c r="AL31" s="150">
        <v>-14.3</v>
      </c>
      <c r="AM31" s="150">
        <v>0</v>
      </c>
      <c r="AN31" s="150">
        <v>0</v>
      </c>
      <c r="AO31" s="150">
        <v>0</v>
      </c>
      <c r="AP31" s="150">
        <v>0</v>
      </c>
      <c r="AQ31" s="150">
        <v>0</v>
      </c>
      <c r="AR31" s="150"/>
      <c r="AS31" s="150">
        <v>-39.670999999999999</v>
      </c>
      <c r="AT31" s="150">
        <v>-1.6209999999999987</v>
      </c>
    </row>
    <row r="32" spans="1:47" s="4" customFormat="1" x14ac:dyDescent="0.25">
      <c r="A32" s="84" t="s">
        <v>251</v>
      </c>
      <c r="B32" s="80">
        <v>34.700000000000003</v>
      </c>
      <c r="C32" s="80">
        <v>42.8</v>
      </c>
      <c r="D32" s="80">
        <v>44.4</v>
      </c>
      <c r="E32" s="80">
        <v>15.9</v>
      </c>
      <c r="F32" s="80">
        <v>24</v>
      </c>
      <c r="G32" s="80">
        <v>35.4</v>
      </c>
      <c r="H32" s="80">
        <v>38.1</v>
      </c>
      <c r="I32" s="80">
        <v>44.5</v>
      </c>
      <c r="J32" s="80">
        <v>46.9</v>
      </c>
      <c r="K32" s="80">
        <v>50.2</v>
      </c>
      <c r="L32" s="80">
        <v>51.1</v>
      </c>
      <c r="M32" s="80">
        <v>54</v>
      </c>
      <c r="N32" s="80">
        <v>56.7</v>
      </c>
      <c r="O32" s="80">
        <v>60.2</v>
      </c>
      <c r="P32" s="80">
        <v>58.5</v>
      </c>
      <c r="Q32" s="80">
        <v>60.6</v>
      </c>
      <c r="R32" s="80">
        <v>56.9</v>
      </c>
      <c r="S32" s="80">
        <v>55</v>
      </c>
      <c r="T32" s="80">
        <v>55</v>
      </c>
      <c r="U32" s="80">
        <v>59.6</v>
      </c>
      <c r="V32" s="80">
        <v>58.9</v>
      </c>
      <c r="W32" s="80">
        <v>63.5</v>
      </c>
      <c r="X32" s="80">
        <v>66.099999999999994</v>
      </c>
      <c r="Y32" s="80">
        <v>74.900000000000006</v>
      </c>
      <c r="Z32" s="80">
        <v>70.7</v>
      </c>
      <c r="AA32" s="80">
        <v>79.8</v>
      </c>
      <c r="AB32" s="80">
        <v>84.1</v>
      </c>
      <c r="AC32" s="80">
        <v>82.2</v>
      </c>
      <c r="AD32" s="80">
        <v>80.3</v>
      </c>
      <c r="AE32" s="80">
        <v>90.1</v>
      </c>
      <c r="AF32" s="80">
        <v>95.9</v>
      </c>
      <c r="AG32" s="80">
        <v>105.5</v>
      </c>
      <c r="AH32" s="80">
        <v>91149</v>
      </c>
      <c r="AI32" s="80">
        <v>104.1</v>
      </c>
      <c r="AJ32" s="80">
        <v>102.8</v>
      </c>
      <c r="AK32" s="80">
        <v>108.5</v>
      </c>
      <c r="AL32" s="80">
        <v>96.866</v>
      </c>
      <c r="AM32" s="80">
        <v>107.13899999999997</v>
      </c>
      <c r="AN32" s="80">
        <v>104.13400000000004</v>
      </c>
      <c r="AO32" s="80">
        <v>110.60500000000002</v>
      </c>
      <c r="AP32" s="80">
        <v>108.54799999999997</v>
      </c>
      <c r="AQ32" s="80">
        <v>111.65300000000002</v>
      </c>
      <c r="AR32" s="80">
        <v>116.11199999999999</v>
      </c>
      <c r="AS32" s="80">
        <v>81.773000000000053</v>
      </c>
      <c r="AT32" s="80">
        <v>119.55399999999993</v>
      </c>
      <c r="AU32" s="3"/>
    </row>
    <row r="33" spans="1:47" s="4" customFormat="1" x14ac:dyDescent="0.25">
      <c r="A33" s="3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2"/>
      <c r="AP33" s="152"/>
      <c r="AQ33" s="152"/>
      <c r="AR33" s="152"/>
      <c r="AS33" s="152"/>
      <c r="AT33" s="152"/>
    </row>
    <row r="34" spans="1:47" s="4" customFormat="1" x14ac:dyDescent="0.25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2"/>
      <c r="AP34" s="152"/>
      <c r="AQ34" s="152"/>
      <c r="AR34" s="152"/>
      <c r="AS34" s="152"/>
      <c r="AT34" s="152"/>
    </row>
    <row r="35" spans="1:47" s="4" customFormat="1" x14ac:dyDescent="0.25">
      <c r="A35" s="85" t="s">
        <v>299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3"/>
    </row>
    <row r="36" spans="1:47" s="4" customFormat="1" x14ac:dyDescent="0.25">
      <c r="A36" s="66" t="s">
        <v>138</v>
      </c>
      <c r="B36" s="74">
        <v>4.4000000000000004</v>
      </c>
      <c r="C36" s="74">
        <v>5.3</v>
      </c>
      <c r="D36" s="74">
        <v>5.7</v>
      </c>
      <c r="E36" s="74">
        <v>6.6</v>
      </c>
      <c r="F36" s="74">
        <v>7.4</v>
      </c>
      <c r="G36" s="74">
        <v>9.9</v>
      </c>
      <c r="H36" s="74">
        <v>12.4</v>
      </c>
      <c r="I36" s="74">
        <v>14.1</v>
      </c>
      <c r="J36" s="74">
        <v>14.9</v>
      </c>
      <c r="K36" s="74">
        <v>16.5</v>
      </c>
      <c r="L36" s="74">
        <v>17.399999999999999</v>
      </c>
      <c r="M36" s="74">
        <v>19.600000000000001</v>
      </c>
      <c r="N36" s="74">
        <v>20.8</v>
      </c>
      <c r="O36" s="74">
        <v>22.6</v>
      </c>
      <c r="P36" s="74">
        <v>23.5</v>
      </c>
      <c r="Q36" s="74">
        <v>24.2</v>
      </c>
      <c r="R36" s="74">
        <v>24.2</v>
      </c>
      <c r="S36" s="74">
        <v>26</v>
      </c>
      <c r="T36" s="74">
        <v>27.4</v>
      </c>
      <c r="U36" s="74">
        <v>26.6</v>
      </c>
      <c r="V36" s="74">
        <v>27.2</v>
      </c>
      <c r="W36" s="74">
        <v>30.2</v>
      </c>
      <c r="X36" s="74">
        <v>31.2</v>
      </c>
      <c r="Y36" s="74">
        <v>29.9</v>
      </c>
      <c r="Z36" s="74">
        <v>29.9</v>
      </c>
      <c r="AA36" s="74">
        <v>32.799999999999997</v>
      </c>
      <c r="AB36" s="74">
        <v>33.9</v>
      </c>
      <c r="AC36" s="74">
        <v>34.299999999999997</v>
      </c>
      <c r="AD36" s="74">
        <v>35.200000000000003</v>
      </c>
      <c r="AE36" s="74">
        <v>37.200000000000003</v>
      </c>
      <c r="AF36" s="150">
        <v>36.6</v>
      </c>
      <c r="AG36" s="150">
        <v>58.2</v>
      </c>
      <c r="AH36" s="150">
        <v>45.3</v>
      </c>
      <c r="AI36" s="150">
        <v>48.5</v>
      </c>
      <c r="AJ36" s="150">
        <v>52.2</v>
      </c>
      <c r="AK36" s="150">
        <v>53</v>
      </c>
      <c r="AL36" s="150">
        <v>54</v>
      </c>
      <c r="AM36" s="150">
        <v>54.085000000000001</v>
      </c>
      <c r="AN36" s="150">
        <v>51.790999999999997</v>
      </c>
      <c r="AO36" s="150">
        <v>52.515000000000001</v>
      </c>
      <c r="AP36" s="150">
        <v>54.776000000000003</v>
      </c>
      <c r="AQ36" s="150">
        <v>56.430999999999997</v>
      </c>
      <c r="AR36" s="150">
        <v>57.091000000000001</v>
      </c>
      <c r="AS36" s="150">
        <v>55.018999999999998</v>
      </c>
      <c r="AT36" s="150">
        <v>50.298999999999999</v>
      </c>
    </row>
    <row r="37" spans="1:47" s="4" customFormat="1" x14ac:dyDescent="0.25">
      <c r="A37" s="66" t="s">
        <v>139</v>
      </c>
      <c r="B37" s="74" t="s">
        <v>63</v>
      </c>
      <c r="C37" s="74">
        <v>1.3</v>
      </c>
      <c r="D37" s="74">
        <v>2.2999999999999998</v>
      </c>
      <c r="E37" s="74">
        <v>0.8</v>
      </c>
      <c r="F37" s="74">
        <v>0.3</v>
      </c>
      <c r="G37" s="74">
        <v>0.5</v>
      </c>
      <c r="H37" s="74">
        <v>0</v>
      </c>
      <c r="I37" s="74">
        <v>0.6</v>
      </c>
      <c r="J37" s="74">
        <v>2.4</v>
      </c>
      <c r="K37" s="74">
        <v>1.6</v>
      </c>
      <c r="L37" s="74">
        <v>0.5</v>
      </c>
      <c r="M37" s="74">
        <v>8.1999999999999993</v>
      </c>
      <c r="N37" s="74">
        <v>2</v>
      </c>
      <c r="O37" s="74">
        <v>2.8</v>
      </c>
      <c r="P37" s="74">
        <v>2.4</v>
      </c>
      <c r="Q37" s="74">
        <v>1.9</v>
      </c>
      <c r="R37" s="74">
        <v>1.9</v>
      </c>
      <c r="S37" s="74">
        <v>2</v>
      </c>
      <c r="T37" s="74">
        <v>3.1</v>
      </c>
      <c r="U37" s="74">
        <v>7.9</v>
      </c>
      <c r="V37" s="74">
        <v>1</v>
      </c>
      <c r="W37" s="74">
        <v>6.4</v>
      </c>
      <c r="X37" s="74">
        <v>0.8</v>
      </c>
      <c r="Y37" s="74">
        <v>6.3</v>
      </c>
      <c r="Z37" s="74">
        <v>4.9000000000000004</v>
      </c>
      <c r="AA37" s="74">
        <v>3.3</v>
      </c>
      <c r="AB37" s="74">
        <v>4.8</v>
      </c>
      <c r="AC37" s="74">
        <v>7.2</v>
      </c>
      <c r="AD37" s="74">
        <v>4.5</v>
      </c>
      <c r="AE37" s="74">
        <v>7.1</v>
      </c>
      <c r="AF37" s="150">
        <v>1.2</v>
      </c>
      <c r="AG37" s="150">
        <v>8.5</v>
      </c>
      <c r="AH37" s="150">
        <v>2.4</v>
      </c>
      <c r="AI37" s="150">
        <v>6.7</v>
      </c>
      <c r="AJ37" s="150">
        <v>5.9</v>
      </c>
      <c r="AK37" s="150">
        <v>7</v>
      </c>
      <c r="AL37" s="150">
        <v>15.7</v>
      </c>
      <c r="AM37" s="150">
        <v>11.425000000000001</v>
      </c>
      <c r="AN37" s="150">
        <v>8.9920000000000009</v>
      </c>
      <c r="AO37" s="150">
        <v>20.744</v>
      </c>
      <c r="AP37" s="150">
        <v>13.467000000000001</v>
      </c>
      <c r="AQ37" s="150">
        <v>21.353000000000002</v>
      </c>
      <c r="AR37" s="150">
        <v>27.504999999999999</v>
      </c>
      <c r="AS37" s="150">
        <v>27.827999999999999</v>
      </c>
      <c r="AT37" s="150">
        <v>15.999000000000001</v>
      </c>
    </row>
    <row r="38" spans="1:47" s="4" customFormat="1" x14ac:dyDescent="0.25">
      <c r="A38" s="66" t="s">
        <v>140</v>
      </c>
      <c r="B38" s="74">
        <v>4.7</v>
      </c>
      <c r="C38" s="74">
        <v>4.2</v>
      </c>
      <c r="D38" s="74">
        <v>4.0999999999999996</v>
      </c>
      <c r="E38" s="74">
        <v>3.8</v>
      </c>
      <c r="F38" s="74">
        <v>2.6</v>
      </c>
      <c r="G38" s="74">
        <v>3.1</v>
      </c>
      <c r="H38" s="74">
        <v>3.7</v>
      </c>
      <c r="I38" s="74">
        <v>5.0999999999999996</v>
      </c>
      <c r="J38" s="74">
        <v>7.1</v>
      </c>
      <c r="K38" s="74">
        <v>8.1</v>
      </c>
      <c r="L38" s="74">
        <v>4.8</v>
      </c>
      <c r="M38" s="74">
        <v>6.9</v>
      </c>
      <c r="N38" s="74">
        <v>6.8</v>
      </c>
      <c r="O38" s="74">
        <v>5.4</v>
      </c>
      <c r="P38" s="74">
        <v>4.2</v>
      </c>
      <c r="Q38" s="74">
        <v>3.3</v>
      </c>
      <c r="R38" s="74">
        <v>3.3</v>
      </c>
      <c r="S38" s="74">
        <v>4.0999999999999996</v>
      </c>
      <c r="T38" s="74">
        <v>4.5999999999999996</v>
      </c>
      <c r="U38" s="74">
        <v>6.3</v>
      </c>
      <c r="V38" s="74">
        <v>4.8</v>
      </c>
      <c r="W38" s="74">
        <v>7.9</v>
      </c>
      <c r="X38" s="74">
        <v>5.2</v>
      </c>
      <c r="Y38" s="74">
        <v>6.2</v>
      </c>
      <c r="Z38" s="74">
        <v>6.1</v>
      </c>
      <c r="AA38" s="74">
        <v>5.8</v>
      </c>
      <c r="AB38" s="74">
        <v>5.9</v>
      </c>
      <c r="AC38" s="74">
        <v>8</v>
      </c>
      <c r="AD38" s="74">
        <v>5.7</v>
      </c>
      <c r="AE38" s="74">
        <v>6.2</v>
      </c>
      <c r="AF38" s="150">
        <v>7.3</v>
      </c>
      <c r="AG38" s="150">
        <v>8.1</v>
      </c>
      <c r="AH38" s="150">
        <v>8.4</v>
      </c>
      <c r="AI38" s="150">
        <v>9.6</v>
      </c>
      <c r="AJ38" s="150">
        <v>7.9</v>
      </c>
      <c r="AK38" s="150">
        <v>9.5</v>
      </c>
      <c r="AL38" s="150">
        <v>6.7</v>
      </c>
      <c r="AM38" s="150">
        <v>10.185</v>
      </c>
      <c r="AN38" s="150">
        <v>10.398</v>
      </c>
      <c r="AO38" s="150">
        <v>10.438000000000001</v>
      </c>
      <c r="AP38" s="150">
        <v>9.3770000000000007</v>
      </c>
      <c r="AQ38" s="150">
        <v>13.683</v>
      </c>
      <c r="AR38" s="150">
        <v>11.401999999999999</v>
      </c>
      <c r="AS38" s="150">
        <v>11.523999999999999</v>
      </c>
      <c r="AT38" s="150">
        <v>11.423</v>
      </c>
    </row>
    <row r="39" spans="1:47" s="3" customFormat="1" x14ac:dyDescent="0.25">
      <c r="A39" s="84" t="s">
        <v>253</v>
      </c>
      <c r="B39" s="80">
        <v>9.1</v>
      </c>
      <c r="C39" s="80">
        <v>10.8</v>
      </c>
      <c r="D39" s="80">
        <v>12.1</v>
      </c>
      <c r="E39" s="80">
        <v>11.2</v>
      </c>
      <c r="F39" s="80">
        <v>10.3</v>
      </c>
      <c r="G39" s="80">
        <v>13.4</v>
      </c>
      <c r="H39" s="80">
        <v>16.100000000000001</v>
      </c>
      <c r="I39" s="80">
        <v>19.8</v>
      </c>
      <c r="J39" s="80">
        <v>24.4</v>
      </c>
      <c r="K39" s="80">
        <v>26.2</v>
      </c>
      <c r="L39" s="80">
        <v>22.7</v>
      </c>
      <c r="M39" s="80">
        <v>34.700000000000003</v>
      </c>
      <c r="N39" s="80">
        <v>29.6</v>
      </c>
      <c r="O39" s="80">
        <v>30.9</v>
      </c>
      <c r="P39" s="80">
        <v>30</v>
      </c>
      <c r="Q39" s="80">
        <v>29.3</v>
      </c>
      <c r="R39" s="80">
        <v>29.3</v>
      </c>
      <c r="S39" s="80">
        <v>32.1</v>
      </c>
      <c r="T39" s="80">
        <v>35.200000000000003</v>
      </c>
      <c r="U39" s="80">
        <v>35.200000000000003</v>
      </c>
      <c r="V39" s="80">
        <v>33</v>
      </c>
      <c r="W39" s="80">
        <v>44.5</v>
      </c>
      <c r="X39" s="80">
        <v>37.200000000000003</v>
      </c>
      <c r="Y39" s="80">
        <v>42.3</v>
      </c>
      <c r="Z39" s="80">
        <v>41</v>
      </c>
      <c r="AA39" s="80">
        <v>41.9</v>
      </c>
      <c r="AB39" s="80">
        <v>44.7</v>
      </c>
      <c r="AC39" s="80">
        <v>49.6</v>
      </c>
      <c r="AD39" s="80">
        <v>45.3</v>
      </c>
      <c r="AE39" s="80">
        <v>50.5</v>
      </c>
      <c r="AF39" s="80">
        <v>45.1</v>
      </c>
      <c r="AG39" s="80">
        <v>41.6</v>
      </c>
      <c r="AH39" s="80">
        <v>56.1</v>
      </c>
      <c r="AI39" s="80">
        <v>64.900000000000006</v>
      </c>
      <c r="AJ39" s="80">
        <v>66</v>
      </c>
      <c r="AK39" s="80">
        <v>69.5</v>
      </c>
      <c r="AL39" s="80">
        <v>76.3</v>
      </c>
      <c r="AM39" s="80">
        <v>75.695000000000007</v>
      </c>
      <c r="AN39" s="80">
        <v>71.180999999999997</v>
      </c>
      <c r="AO39" s="80">
        <v>83.697000000000003</v>
      </c>
      <c r="AP39" s="80">
        <v>77.62</v>
      </c>
      <c r="AQ39" s="80">
        <v>91.466999999999985</v>
      </c>
      <c r="AR39" s="80">
        <v>95.998000000000005</v>
      </c>
      <c r="AS39" s="80">
        <v>94.370999999999995</v>
      </c>
      <c r="AT39" s="80">
        <v>77.721000000000004</v>
      </c>
    </row>
    <row r="40" spans="1:47" s="3" customFormat="1" x14ac:dyDescent="0.25">
      <c r="A40" s="14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</row>
    <row r="41" spans="1:47" s="4" customFormat="1" x14ac:dyDescent="0.25">
      <c r="A41" s="47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</row>
    <row r="42" spans="1:47" s="4" customFormat="1" x14ac:dyDescent="0.25">
      <c r="A42" s="85" t="s">
        <v>300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3"/>
    </row>
    <row r="43" spans="1:47" s="4" customFormat="1" x14ac:dyDescent="0.25">
      <c r="A43" s="66" t="s">
        <v>141</v>
      </c>
      <c r="B43" s="74">
        <v>-14.2</v>
      </c>
      <c r="C43" s="74">
        <v>-16</v>
      </c>
      <c r="D43" s="74">
        <v>-17.600000000000001</v>
      </c>
      <c r="E43" s="74">
        <v>-20.7</v>
      </c>
      <c r="F43" s="74">
        <v>-20.6</v>
      </c>
      <c r="G43" s="74">
        <v>-17.5</v>
      </c>
      <c r="H43" s="74">
        <v>-19.5</v>
      </c>
      <c r="I43" s="74">
        <v>-20.3</v>
      </c>
      <c r="J43" s="74">
        <v>-20.9</v>
      </c>
      <c r="K43" s="74">
        <v>-22.4</v>
      </c>
      <c r="L43" s="74">
        <v>-23.1</v>
      </c>
      <c r="M43" s="74">
        <v>-25.7</v>
      </c>
      <c r="N43" s="74">
        <v>-26.2</v>
      </c>
      <c r="O43" s="74">
        <v>-27.4</v>
      </c>
      <c r="P43" s="74">
        <v>-28.2</v>
      </c>
      <c r="Q43" s="74">
        <v>-28.2</v>
      </c>
      <c r="R43" s="74">
        <v>-31.1</v>
      </c>
      <c r="S43" s="74">
        <v>-32.200000000000003</v>
      </c>
      <c r="T43" s="74">
        <v>-31</v>
      </c>
      <c r="U43" s="74">
        <v>-36.299999999999997</v>
      </c>
      <c r="V43" s="74">
        <v>-32.700000000000003</v>
      </c>
      <c r="W43" s="74">
        <v>-34.700000000000003</v>
      </c>
      <c r="X43" s="74">
        <v>-34.700000000000003</v>
      </c>
      <c r="Y43" s="74">
        <v>-38.9</v>
      </c>
      <c r="Z43" s="74">
        <v>-35.799999999999997</v>
      </c>
      <c r="AA43" s="74">
        <v>-37.4</v>
      </c>
      <c r="AB43" s="74">
        <v>-37.4</v>
      </c>
      <c r="AC43" s="74">
        <v>-41.4</v>
      </c>
      <c r="AD43" s="74">
        <v>-40.299999999999997</v>
      </c>
      <c r="AE43" s="74">
        <v>-42.4</v>
      </c>
      <c r="AF43" s="150">
        <v>-46.7</v>
      </c>
      <c r="AG43" s="150">
        <v>-45.5</v>
      </c>
      <c r="AH43" s="150">
        <v>-42.94</v>
      </c>
      <c r="AI43" s="150">
        <v>-42.49</v>
      </c>
      <c r="AJ43" s="150">
        <v>-42.76</v>
      </c>
      <c r="AK43" s="150">
        <v>-45.470000000000006</v>
      </c>
      <c r="AL43" s="150">
        <v>-43.076000000000001</v>
      </c>
      <c r="AM43" s="150">
        <v>-47.42</v>
      </c>
      <c r="AN43" s="150">
        <v>-44.94</v>
      </c>
      <c r="AO43" s="150">
        <v>-49.44</v>
      </c>
      <c r="AP43" s="150">
        <v>-47.756</v>
      </c>
      <c r="AQ43" s="150">
        <v>-47.741</v>
      </c>
      <c r="AR43" s="150">
        <v>-48.606000000000002</v>
      </c>
      <c r="AS43" s="150">
        <v>-51.231999999999999</v>
      </c>
      <c r="AT43" s="150">
        <v>-49.174999999999997</v>
      </c>
    </row>
    <row r="44" spans="1:47" x14ac:dyDescent="0.25">
      <c r="A44" s="86" t="s">
        <v>142</v>
      </c>
      <c r="B44" s="155">
        <v>-9.6999999999999993</v>
      </c>
      <c r="C44" s="155">
        <v>-10.9</v>
      </c>
      <c r="D44" s="155">
        <v>-12.3</v>
      </c>
      <c r="E44" s="155">
        <v>-14.5</v>
      </c>
      <c r="F44" s="155">
        <v>-12.3</v>
      </c>
      <c r="G44" s="155">
        <v>-13.2</v>
      </c>
      <c r="H44" s="155">
        <v>-14.1</v>
      </c>
      <c r="I44" s="155">
        <v>-15.7</v>
      </c>
      <c r="J44" s="155">
        <v>-14.3</v>
      </c>
      <c r="K44" s="155">
        <v>-12.7</v>
      </c>
      <c r="L44" s="155">
        <v>-13.7</v>
      </c>
      <c r="M44" s="155">
        <v>-16.100000000000001</v>
      </c>
      <c r="N44" s="155">
        <v>-15.4</v>
      </c>
      <c r="O44" s="155">
        <v>-16.899999999999999</v>
      </c>
      <c r="P44" s="155">
        <v>-16.600000000000001</v>
      </c>
      <c r="Q44" s="155">
        <v>-16.600000000000001</v>
      </c>
      <c r="R44" s="155">
        <v>-15.7</v>
      </c>
      <c r="S44" s="155">
        <v>-19.600000000000001</v>
      </c>
      <c r="T44" s="155">
        <v>-17.7</v>
      </c>
      <c r="U44" s="155">
        <v>-18.5</v>
      </c>
      <c r="V44" s="155">
        <v>-17.600000000000001</v>
      </c>
      <c r="W44" s="155">
        <v>-18.5</v>
      </c>
      <c r="X44" s="155">
        <v>-18.7</v>
      </c>
      <c r="Y44" s="155">
        <v>-23.6</v>
      </c>
      <c r="Z44" s="155">
        <v>-20.6</v>
      </c>
      <c r="AA44" s="155">
        <v>-19.600000000000001</v>
      </c>
      <c r="AB44" s="155">
        <v>-22.2</v>
      </c>
      <c r="AC44" s="155">
        <v>-24.2</v>
      </c>
      <c r="AD44" s="155">
        <v>-23.2</v>
      </c>
      <c r="AE44" s="155">
        <v>-22.6</v>
      </c>
      <c r="AF44" s="155">
        <v>-23.2</v>
      </c>
      <c r="AG44" s="155">
        <v>-24.6</v>
      </c>
      <c r="AH44" s="155">
        <v>-23.8</v>
      </c>
      <c r="AI44" s="155">
        <v>-25.4</v>
      </c>
      <c r="AJ44" s="155">
        <v>-25.9</v>
      </c>
      <c r="AK44" s="155">
        <v>-28.672000000000001</v>
      </c>
      <c r="AL44" s="155">
        <v>-25.876999999999999</v>
      </c>
      <c r="AM44" s="155">
        <v>-26.452000000000002</v>
      </c>
      <c r="AN44" s="155">
        <v>-25.690999999999999</v>
      </c>
      <c r="AO44" s="155">
        <v>-27.404000000000003</v>
      </c>
      <c r="AP44" s="155">
        <v>-26.065000000000001</v>
      </c>
      <c r="AQ44" s="155">
        <v>-29.185000000000002</v>
      </c>
      <c r="AR44" s="150">
        <v>-28.7531</v>
      </c>
      <c r="AS44" s="150">
        <v>-28.904999999999998</v>
      </c>
      <c r="AT44" s="150">
        <v>-31.999999999999996</v>
      </c>
      <c r="AU44" s="4"/>
    </row>
    <row r="45" spans="1:47" x14ac:dyDescent="0.25">
      <c r="A45" s="86" t="s">
        <v>137</v>
      </c>
      <c r="B45" s="155">
        <v>-14.5</v>
      </c>
      <c r="C45" s="155">
        <v>-11.9</v>
      </c>
      <c r="D45" s="155">
        <v>-14</v>
      </c>
      <c r="E45" s="155">
        <v>-4.8</v>
      </c>
      <c r="F45" s="155">
        <v>-7.5</v>
      </c>
      <c r="G45" s="155">
        <v>-9.1999999999999993</v>
      </c>
      <c r="H45" s="155">
        <v>-11.8</v>
      </c>
      <c r="I45" s="155">
        <v>-13.5</v>
      </c>
      <c r="J45" s="155">
        <v>-15.4</v>
      </c>
      <c r="K45" s="155">
        <v>-15.4</v>
      </c>
      <c r="L45" s="155">
        <v>-15</v>
      </c>
      <c r="M45" s="155">
        <v>-19.2</v>
      </c>
      <c r="N45" s="155">
        <v>-17.600000000000001</v>
      </c>
      <c r="O45" s="155">
        <v>-16.8</v>
      </c>
      <c r="P45" s="155">
        <v>-17</v>
      </c>
      <c r="Q45" s="155">
        <v>-17</v>
      </c>
      <c r="R45" s="155">
        <v>-10</v>
      </c>
      <c r="S45" s="155">
        <v>-13.1</v>
      </c>
      <c r="T45" s="155">
        <v>-14</v>
      </c>
      <c r="U45" s="155">
        <v>-15.3</v>
      </c>
      <c r="V45" s="155">
        <v>-18.600000000000001</v>
      </c>
      <c r="W45" s="155">
        <v>-20.6</v>
      </c>
      <c r="X45" s="155">
        <v>-19.5</v>
      </c>
      <c r="Y45" s="155">
        <v>-23.3</v>
      </c>
      <c r="Z45" s="155">
        <v>-19.600000000000001</v>
      </c>
      <c r="AA45" s="155">
        <v>-23.8</v>
      </c>
      <c r="AB45" s="155">
        <v>-23.1</v>
      </c>
      <c r="AC45" s="155">
        <v>-24.5</v>
      </c>
      <c r="AD45" s="155">
        <v>-23</v>
      </c>
      <c r="AE45" s="155">
        <v>-25.6</v>
      </c>
      <c r="AF45" s="155">
        <v>-23.6</v>
      </c>
      <c r="AG45" s="155">
        <v>-29</v>
      </c>
      <c r="AH45" s="155">
        <v>-27.86</v>
      </c>
      <c r="AI45" s="155">
        <v>-28.31</v>
      </c>
      <c r="AJ45" s="155">
        <v>-27.54</v>
      </c>
      <c r="AK45" s="155">
        <v>-34.03</v>
      </c>
      <c r="AL45" s="155">
        <v>-35.411000000000001</v>
      </c>
      <c r="AM45" s="155">
        <v>-33.264000000000003</v>
      </c>
      <c r="AN45" s="155">
        <v>-36.35</v>
      </c>
      <c r="AO45" s="155">
        <v>-36.893000000000001</v>
      </c>
      <c r="AP45" s="155">
        <v>-40.092000000000006</v>
      </c>
      <c r="AQ45" s="155">
        <v>-39.220999999999997</v>
      </c>
      <c r="AR45" s="150">
        <v>-39.232999999999997</v>
      </c>
      <c r="AS45" s="150">
        <v>-40.061</v>
      </c>
      <c r="AT45" s="150">
        <v>-39.192</v>
      </c>
      <c r="AU45" s="4"/>
    </row>
    <row r="46" spans="1:47" x14ac:dyDescent="0.25">
      <c r="A46" s="86" t="s">
        <v>135</v>
      </c>
      <c r="B46" s="155">
        <v>-0.8</v>
      </c>
      <c r="C46" s="155">
        <v>-0.7</v>
      </c>
      <c r="D46" s="155">
        <v>-0.8</v>
      </c>
      <c r="E46" s="155">
        <v>-0.6</v>
      </c>
      <c r="F46" s="155">
        <v>-0.5</v>
      </c>
      <c r="G46" s="155">
        <v>-0.5</v>
      </c>
      <c r="H46" s="155">
        <v>-0.6</v>
      </c>
      <c r="I46" s="155">
        <v>-3.5</v>
      </c>
      <c r="J46" s="155">
        <v>-8.3000000000000007</v>
      </c>
      <c r="K46" s="155">
        <v>-8.3000000000000007</v>
      </c>
      <c r="L46" s="155">
        <v>-8.6999999999999993</v>
      </c>
      <c r="M46" s="155">
        <v>-8.9</v>
      </c>
      <c r="N46" s="155">
        <v>-10</v>
      </c>
      <c r="O46" s="155">
        <v>-10.5</v>
      </c>
      <c r="P46" s="155">
        <v>-8.9</v>
      </c>
      <c r="Q46" s="155">
        <v>-1.1000000000000001</v>
      </c>
      <c r="R46" s="155">
        <v>-10.1</v>
      </c>
      <c r="S46" s="155">
        <v>-8.3000000000000007</v>
      </c>
      <c r="T46" s="155">
        <v>-10</v>
      </c>
      <c r="U46" s="155">
        <v>-10.1</v>
      </c>
      <c r="V46" s="155">
        <v>-10.1</v>
      </c>
      <c r="W46" s="155">
        <v>-8.5</v>
      </c>
      <c r="X46" s="155">
        <v>-10.5</v>
      </c>
      <c r="Y46" s="155">
        <v>-12.3</v>
      </c>
      <c r="Z46" s="155">
        <v>-11.3</v>
      </c>
      <c r="AA46" s="155">
        <v>-11.1</v>
      </c>
      <c r="AB46" s="155">
        <v>-8.6</v>
      </c>
      <c r="AC46" s="155">
        <v>-9</v>
      </c>
      <c r="AD46" s="155">
        <v>-15.9</v>
      </c>
      <c r="AE46" s="155">
        <v>-11</v>
      </c>
      <c r="AF46" s="155">
        <v>-20.399999999999999</v>
      </c>
      <c r="AG46" s="155">
        <v>-10.199999999999999</v>
      </c>
      <c r="AH46" s="155">
        <v>1.8</v>
      </c>
      <c r="AI46" s="155">
        <v>-4.2750000000000004</v>
      </c>
      <c r="AJ46" s="155">
        <v>-13</v>
      </c>
      <c r="AK46" s="155">
        <v>-22.628</v>
      </c>
      <c r="AL46" s="155">
        <v>-15.2</v>
      </c>
      <c r="AM46" s="155">
        <v>-17.731419293863997</v>
      </c>
      <c r="AN46" s="155">
        <v>-16.679869474990419</v>
      </c>
      <c r="AO46" s="155">
        <v>-20.725718818133899</v>
      </c>
      <c r="AP46" s="155">
        <v>-13.88992040886297</v>
      </c>
      <c r="AQ46" s="155">
        <v>-28.904000000000003</v>
      </c>
      <c r="AR46" s="150">
        <v>-20.13</v>
      </c>
      <c r="AS46" s="150">
        <v>-15.444999999999999</v>
      </c>
      <c r="AT46" s="150">
        <v>-11.472999999999999</v>
      </c>
      <c r="AU46" s="4"/>
    </row>
    <row r="47" spans="1:47" s="2" customFormat="1" x14ac:dyDescent="0.25">
      <c r="A47" s="84" t="s">
        <v>253</v>
      </c>
      <c r="B47" s="80">
        <v>-39.200000000000003</v>
      </c>
      <c r="C47" s="80">
        <v>-39.5</v>
      </c>
      <c r="D47" s="80">
        <v>-44.7</v>
      </c>
      <c r="E47" s="80">
        <v>-40.700000000000003</v>
      </c>
      <c r="F47" s="80">
        <v>-41</v>
      </c>
      <c r="G47" s="80">
        <v>-40.4</v>
      </c>
      <c r="H47" s="80">
        <v>-46</v>
      </c>
      <c r="I47" s="80">
        <v>-53</v>
      </c>
      <c r="J47" s="80">
        <v>-59</v>
      </c>
      <c r="K47" s="80">
        <v>-58.8</v>
      </c>
      <c r="L47" s="80">
        <v>-60.5</v>
      </c>
      <c r="M47" s="80">
        <v>-69.900000000000006</v>
      </c>
      <c r="N47" s="80">
        <v>-69.099999999999994</v>
      </c>
      <c r="O47" s="80">
        <v>-71.599999999999994</v>
      </c>
      <c r="P47" s="80">
        <v>-70.7</v>
      </c>
      <c r="Q47" s="80">
        <v>-62.9</v>
      </c>
      <c r="R47" s="80">
        <v>-66.900000000000006</v>
      </c>
      <c r="S47" s="80">
        <v>-73.3</v>
      </c>
      <c r="T47" s="80">
        <v>-72.7</v>
      </c>
      <c r="U47" s="80">
        <v>-80.099999999999994</v>
      </c>
      <c r="V47" s="80">
        <v>-78.900000000000006</v>
      </c>
      <c r="W47" s="80">
        <v>-82.3</v>
      </c>
      <c r="X47" s="80">
        <v>-83.5</v>
      </c>
      <c r="Y47" s="80">
        <v>-98</v>
      </c>
      <c r="Z47" s="80">
        <v>-87.3</v>
      </c>
      <c r="AA47" s="80">
        <v>-91.9</v>
      </c>
      <c r="AB47" s="80">
        <v>-91.4</v>
      </c>
      <c r="AC47" s="80">
        <v>-99.1</v>
      </c>
      <c r="AD47" s="80">
        <v>-102.4</v>
      </c>
      <c r="AE47" s="80">
        <v>-101.7</v>
      </c>
      <c r="AF47" s="80">
        <v>-113.9</v>
      </c>
      <c r="AG47" s="80">
        <v>-109.3</v>
      </c>
      <c r="AH47" s="80">
        <v>-92.8</v>
      </c>
      <c r="AI47" s="80">
        <v>-100.47500000000001</v>
      </c>
      <c r="AJ47" s="80">
        <v>-109.19999999999999</v>
      </c>
      <c r="AK47" s="80">
        <v>-130.80000000000001</v>
      </c>
      <c r="AL47" s="80">
        <v>-119.56400000000001</v>
      </c>
      <c r="AM47" s="80">
        <v>-124.86741929386399</v>
      </c>
      <c r="AN47" s="80">
        <v>-123.66086947499042</v>
      </c>
      <c r="AO47" s="80">
        <v>-134.46271881813391</v>
      </c>
      <c r="AP47" s="80">
        <v>-127.80292040886297</v>
      </c>
      <c r="AQ47" s="80">
        <v>-145.05099999999999</v>
      </c>
      <c r="AR47" s="80">
        <f>SUM(AR43:AR46)</f>
        <v>-136.72209999999998</v>
      </c>
      <c r="AS47" s="80">
        <f>SUM(AS43:AS46)</f>
        <v>-135.643</v>
      </c>
      <c r="AT47" s="80">
        <f>SUM(AT43:AT46)</f>
        <v>-131.83999999999997</v>
      </c>
      <c r="AU47" s="3"/>
    </row>
    <row r="48" spans="1:47" s="3" customFormat="1" x14ac:dyDescent="0.25">
      <c r="A48" s="146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</row>
    <row r="49" spans="1:47" x14ac:dyDescent="0.25">
      <c r="A49" s="138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</row>
    <row r="50" spans="1:47" s="24" customFormat="1" x14ac:dyDescent="0.25">
      <c r="A50" s="85" t="s">
        <v>301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3"/>
    </row>
    <row r="51" spans="1:47" x14ac:dyDescent="0.25">
      <c r="A51" s="86" t="s">
        <v>143</v>
      </c>
      <c r="B51" s="155">
        <v>86.9</v>
      </c>
      <c r="C51" s="155">
        <v>96.2</v>
      </c>
      <c r="D51" s="155">
        <v>104.5</v>
      </c>
      <c r="E51" s="155">
        <v>103</v>
      </c>
      <c r="F51" s="155">
        <v>88.9</v>
      </c>
      <c r="G51" s="155">
        <v>94.5</v>
      </c>
      <c r="H51" s="155">
        <v>93.8</v>
      </c>
      <c r="I51" s="155">
        <v>98.7</v>
      </c>
      <c r="J51" s="155">
        <v>108.5</v>
      </c>
      <c r="K51" s="155">
        <v>113.3</v>
      </c>
      <c r="L51" s="155">
        <v>116.9</v>
      </c>
      <c r="M51" s="155">
        <v>126.4</v>
      </c>
      <c r="N51" s="155">
        <v>135.4</v>
      </c>
      <c r="O51" s="155">
        <v>133.5</v>
      </c>
      <c r="P51" s="155">
        <v>146.80000000000001</v>
      </c>
      <c r="Q51" s="155">
        <v>143.80000000000001</v>
      </c>
      <c r="R51" s="155">
        <v>140.9</v>
      </c>
      <c r="S51" s="155">
        <v>144.4</v>
      </c>
      <c r="T51" s="155">
        <v>147.6</v>
      </c>
      <c r="U51" s="155">
        <v>148.1</v>
      </c>
      <c r="V51" s="155">
        <v>147.1</v>
      </c>
      <c r="W51" s="155">
        <v>145.30000000000001</v>
      </c>
      <c r="X51" s="155">
        <v>160.4</v>
      </c>
      <c r="Y51" s="155">
        <v>189.3</v>
      </c>
      <c r="Z51" s="155">
        <v>168.5</v>
      </c>
      <c r="AA51" s="155">
        <v>177.7</v>
      </c>
      <c r="AB51" s="155">
        <v>188.7</v>
      </c>
      <c r="AC51" s="155">
        <v>213.3</v>
      </c>
      <c r="AD51" s="155">
        <v>218.9</v>
      </c>
      <c r="AE51" s="155">
        <v>225.8</v>
      </c>
      <c r="AF51" s="155">
        <v>259.39999999999998</v>
      </c>
      <c r="AG51" s="155">
        <v>273</v>
      </c>
      <c r="AH51" s="155">
        <v>226.1</v>
      </c>
      <c r="AI51" s="155">
        <v>250.8</v>
      </c>
      <c r="AJ51" s="155">
        <v>256.3</v>
      </c>
      <c r="AK51" s="155">
        <v>283.3</v>
      </c>
      <c r="AL51" s="155">
        <v>265.8</v>
      </c>
      <c r="AM51" s="155">
        <v>275.82399999999996</v>
      </c>
      <c r="AN51" s="155">
        <v>260.15000000000003</v>
      </c>
      <c r="AO51" s="155">
        <v>276.55752517000002</v>
      </c>
      <c r="AP51" s="155">
        <v>233.51944919024439</v>
      </c>
      <c r="AQ51" s="155">
        <v>257.13100000000003</v>
      </c>
      <c r="AR51" s="155">
        <v>239.256</v>
      </c>
      <c r="AS51" s="155">
        <v>245.64599999999999</v>
      </c>
      <c r="AT51" s="155">
        <v>240.72699999999998</v>
      </c>
      <c r="AU51" s="4"/>
    </row>
    <row r="52" spans="1:47" x14ac:dyDescent="0.25">
      <c r="A52" s="86" t="s">
        <v>132</v>
      </c>
      <c r="B52" s="155">
        <v>-7.9</v>
      </c>
      <c r="C52" s="155">
        <v>-6.5</v>
      </c>
      <c r="D52" s="155">
        <v>-11.3</v>
      </c>
      <c r="E52" s="155">
        <v>-54.1</v>
      </c>
      <c r="F52" s="155">
        <v>-25.6</v>
      </c>
      <c r="G52" s="155">
        <v>-14.9</v>
      </c>
      <c r="H52" s="155">
        <v>-8.6</v>
      </c>
      <c r="I52" s="155">
        <v>-4.0999999999999996</v>
      </c>
      <c r="J52" s="155">
        <v>-13.8</v>
      </c>
      <c r="K52" s="155">
        <v>-9</v>
      </c>
      <c r="L52" s="155">
        <v>-8.9</v>
      </c>
      <c r="M52" s="155">
        <v>-12.7</v>
      </c>
      <c r="N52" s="155">
        <v>-12.3</v>
      </c>
      <c r="O52" s="155">
        <v>-5.7</v>
      </c>
      <c r="P52" s="155">
        <v>-21.9</v>
      </c>
      <c r="Q52" s="155">
        <v>-13.8</v>
      </c>
      <c r="R52" s="155">
        <v>-23.7</v>
      </c>
      <c r="S52" s="155">
        <v>-28.7</v>
      </c>
      <c r="T52" s="155">
        <v>-32.799999999999997</v>
      </c>
      <c r="U52" s="155">
        <v>-25.6</v>
      </c>
      <c r="V52" s="155">
        <v>-16.899999999999999</v>
      </c>
      <c r="W52" s="155">
        <v>-31.3</v>
      </c>
      <c r="X52" s="155">
        <v>-18.600000000000001</v>
      </c>
      <c r="Y52" s="155">
        <v>-26</v>
      </c>
      <c r="Z52" s="155">
        <v>-25.5</v>
      </c>
      <c r="AA52" s="155">
        <v>-14.9</v>
      </c>
      <c r="AB52" s="155">
        <v>-16.8</v>
      </c>
      <c r="AC52" s="155">
        <v>-43.6</v>
      </c>
      <c r="AD52" s="155">
        <v>-43.3</v>
      </c>
      <c r="AE52" s="155">
        <v>-36.4</v>
      </c>
      <c r="AF52" s="155">
        <v>-90.4</v>
      </c>
      <c r="AG52" s="155">
        <v>-48.6</v>
      </c>
      <c r="AH52" s="155">
        <v>-48.9</v>
      </c>
      <c r="AI52" s="155">
        <v>-54.1</v>
      </c>
      <c r="AJ52" s="155">
        <v>-50.2</v>
      </c>
      <c r="AK52" s="155">
        <v>-55.3</v>
      </c>
      <c r="AL52" s="155">
        <v>-57.9</v>
      </c>
      <c r="AM52" s="155">
        <v>-56.613999999999997</v>
      </c>
      <c r="AN52" s="155">
        <v>-54.866</v>
      </c>
      <c r="AO52" s="155">
        <v>-50.795213860000004</v>
      </c>
      <c r="AP52" s="155">
        <v>-22.463000000000001</v>
      </c>
      <c r="AQ52" s="155">
        <v>-33.128</v>
      </c>
      <c r="AR52" s="155">
        <v>-33.128999999999998</v>
      </c>
      <c r="AS52" s="155">
        <v>-29.491</v>
      </c>
      <c r="AT52" s="155">
        <v>-29.491</v>
      </c>
      <c r="AU52" s="4"/>
    </row>
    <row r="53" spans="1:47" x14ac:dyDescent="0.25">
      <c r="A53" s="86" t="s">
        <v>144</v>
      </c>
      <c r="B53" s="155">
        <v>78.900000000000006</v>
      </c>
      <c r="C53" s="155">
        <v>89.7</v>
      </c>
      <c r="D53" s="155">
        <v>93.2</v>
      </c>
      <c r="E53" s="155">
        <v>49</v>
      </c>
      <c r="F53" s="155">
        <v>63.3</v>
      </c>
      <c r="G53" s="155">
        <v>79.7</v>
      </c>
      <c r="H53" s="155">
        <v>85.2</v>
      </c>
      <c r="I53" s="155">
        <v>94.6</v>
      </c>
      <c r="J53" s="155">
        <v>94.7</v>
      </c>
      <c r="K53" s="155">
        <v>104.3</v>
      </c>
      <c r="L53" s="155">
        <v>108</v>
      </c>
      <c r="M53" s="155">
        <v>113.7</v>
      </c>
      <c r="N53" s="155">
        <v>123</v>
      </c>
      <c r="O53" s="155">
        <v>127.8</v>
      </c>
      <c r="P53" s="155">
        <v>124.9</v>
      </c>
      <c r="Q53" s="155">
        <v>130</v>
      </c>
      <c r="R53" s="155">
        <v>117.2</v>
      </c>
      <c r="S53" s="155">
        <v>115.7</v>
      </c>
      <c r="T53" s="155">
        <v>114.7</v>
      </c>
      <c r="U53" s="155">
        <v>122.5</v>
      </c>
      <c r="V53" s="155">
        <v>130.30000000000001</v>
      </c>
      <c r="W53" s="155">
        <v>113.9</v>
      </c>
      <c r="X53" s="155">
        <v>141.80000000000001</v>
      </c>
      <c r="Y53" s="155">
        <v>163.30000000000001</v>
      </c>
      <c r="Z53" s="155">
        <v>143</v>
      </c>
      <c r="AA53" s="155">
        <v>162.80000000000001</v>
      </c>
      <c r="AB53" s="155">
        <v>171.9</v>
      </c>
      <c r="AC53" s="155">
        <v>169.7</v>
      </c>
      <c r="AD53" s="155">
        <v>175.6</v>
      </c>
      <c r="AE53" s="155">
        <v>189.4</v>
      </c>
      <c r="AF53" s="155">
        <v>168.9</v>
      </c>
      <c r="AG53" s="155">
        <v>224.4</v>
      </c>
      <c r="AH53" s="155">
        <v>177.2</v>
      </c>
      <c r="AI53" s="155">
        <v>196.7</v>
      </c>
      <c r="AJ53" s="155">
        <v>206.1</v>
      </c>
      <c r="AK53" s="155">
        <v>227.9</v>
      </c>
      <c r="AL53" s="155">
        <v>207.9</v>
      </c>
      <c r="AM53" s="155">
        <v>219.20999999999995</v>
      </c>
      <c r="AN53" s="155">
        <v>205.28400000000005</v>
      </c>
      <c r="AO53" s="155">
        <v>225.76231131000003</v>
      </c>
      <c r="AP53" s="155">
        <v>211.05644919024439</v>
      </c>
      <c r="AQ53" s="155">
        <v>224.00300000000004</v>
      </c>
      <c r="AR53" s="155">
        <v>206.12700000000001</v>
      </c>
      <c r="AS53" s="155">
        <v>216.15499999999997</v>
      </c>
      <c r="AT53" s="155">
        <v>216.15499999999997</v>
      </c>
      <c r="AU53" s="4"/>
    </row>
    <row r="54" spans="1:47" x14ac:dyDescent="0.25">
      <c r="A54" s="86" t="s">
        <v>133</v>
      </c>
      <c r="B54" s="155">
        <v>9.1</v>
      </c>
      <c r="C54" s="155">
        <v>10.8</v>
      </c>
      <c r="D54" s="155">
        <v>12.1</v>
      </c>
      <c r="E54" s="155">
        <v>11.2</v>
      </c>
      <c r="F54" s="155">
        <v>10.3</v>
      </c>
      <c r="G54" s="155">
        <v>13.4</v>
      </c>
      <c r="H54" s="155">
        <v>16.100000000000001</v>
      </c>
      <c r="I54" s="155">
        <v>19.8</v>
      </c>
      <c r="J54" s="155">
        <v>24.4</v>
      </c>
      <c r="K54" s="155">
        <v>26.2</v>
      </c>
      <c r="L54" s="155">
        <v>22.8</v>
      </c>
      <c r="M54" s="155">
        <v>34.700000000000003</v>
      </c>
      <c r="N54" s="155">
        <v>29.6</v>
      </c>
      <c r="O54" s="155">
        <v>30.9</v>
      </c>
      <c r="P54" s="155">
        <v>30</v>
      </c>
      <c r="Q54" s="155">
        <v>34.799999999999997</v>
      </c>
      <c r="R54" s="155">
        <v>29.3</v>
      </c>
      <c r="S54" s="155">
        <v>32.1</v>
      </c>
      <c r="T54" s="155">
        <v>35.200000000000003</v>
      </c>
      <c r="U54" s="155">
        <v>40.799999999999997</v>
      </c>
      <c r="V54" s="155">
        <v>33</v>
      </c>
      <c r="W54" s="155">
        <v>44.5</v>
      </c>
      <c r="X54" s="155">
        <v>37.200000000000003</v>
      </c>
      <c r="Y54" s="155">
        <v>42.3</v>
      </c>
      <c r="Z54" s="155">
        <v>41</v>
      </c>
      <c r="AA54" s="155">
        <v>41.9</v>
      </c>
      <c r="AB54" s="155">
        <v>44.7</v>
      </c>
      <c r="AC54" s="155">
        <v>49.6</v>
      </c>
      <c r="AD54" s="155">
        <v>41</v>
      </c>
      <c r="AE54" s="155">
        <v>50.5</v>
      </c>
      <c r="AF54" s="155">
        <v>45.1</v>
      </c>
      <c r="AG54" s="155">
        <v>58.2</v>
      </c>
      <c r="AH54" s="155">
        <v>56.1</v>
      </c>
      <c r="AI54" s="155">
        <v>64.900000000000006</v>
      </c>
      <c r="AJ54" s="155">
        <v>66</v>
      </c>
      <c r="AK54" s="155">
        <v>69.5</v>
      </c>
      <c r="AL54" s="155">
        <v>76.3</v>
      </c>
      <c r="AM54" s="155">
        <v>75.695000000000007</v>
      </c>
      <c r="AN54" s="155">
        <v>71.180999999999997</v>
      </c>
      <c r="AO54" s="155">
        <v>83.697000000000003</v>
      </c>
      <c r="AP54" s="155">
        <v>77.62</v>
      </c>
      <c r="AQ54" s="155">
        <v>91.466999999999985</v>
      </c>
      <c r="AR54" s="155">
        <v>95.998000000000005</v>
      </c>
      <c r="AS54" s="155">
        <v>94.370999999999995</v>
      </c>
      <c r="AT54" s="155">
        <v>77.721000000000004</v>
      </c>
      <c r="AU54" s="4"/>
    </row>
    <row r="55" spans="1:47" x14ac:dyDescent="0.25">
      <c r="A55" s="86" t="s">
        <v>145</v>
      </c>
      <c r="B55" s="155">
        <v>-23.8</v>
      </c>
      <c r="C55" s="155">
        <v>-26.8</v>
      </c>
      <c r="D55" s="155">
        <v>-29.7</v>
      </c>
      <c r="E55" s="155">
        <v>-34.6</v>
      </c>
      <c r="F55" s="155">
        <v>-32.9</v>
      </c>
      <c r="G55" s="155">
        <v>-30.5</v>
      </c>
      <c r="H55" s="155">
        <v>-33.200000000000003</v>
      </c>
      <c r="I55" s="155">
        <v>-35.799999999999997</v>
      </c>
      <c r="J55" s="155">
        <v>-34.799999999999997</v>
      </c>
      <c r="K55" s="155">
        <v>-35.1</v>
      </c>
      <c r="L55" s="155">
        <v>-36.799999999999997</v>
      </c>
      <c r="M55" s="155">
        <v>-50.7</v>
      </c>
      <c r="N55" s="155">
        <v>-51.5</v>
      </c>
      <c r="O55" s="155">
        <v>-44.3</v>
      </c>
      <c r="P55" s="155">
        <v>-44.8</v>
      </c>
      <c r="Q55" s="155">
        <v>-48.3</v>
      </c>
      <c r="R55" s="155">
        <v>-46.8</v>
      </c>
      <c r="S55" s="155">
        <v>-51.8</v>
      </c>
      <c r="T55" s="155">
        <v>-48.7</v>
      </c>
      <c r="U55" s="155">
        <v>-54.7</v>
      </c>
      <c r="V55" s="155">
        <v>-50.3</v>
      </c>
      <c r="W55" s="155">
        <v>-53.1</v>
      </c>
      <c r="X55" s="155">
        <v>-53.4</v>
      </c>
      <c r="Y55" s="155">
        <v>-62.5</v>
      </c>
      <c r="Z55" s="155">
        <v>-56.4</v>
      </c>
      <c r="AA55" s="155">
        <v>-57</v>
      </c>
      <c r="AB55" s="155">
        <v>-59.7</v>
      </c>
      <c r="AC55" s="155">
        <v>-65.599999999999994</v>
      </c>
      <c r="AD55" s="155">
        <v>-63.5</v>
      </c>
      <c r="AE55" s="155">
        <v>-65.099999999999994</v>
      </c>
      <c r="AF55" s="155">
        <v>-69.900000000000006</v>
      </c>
      <c r="AG55" s="155">
        <v>-70.099999999999994</v>
      </c>
      <c r="AH55" s="155">
        <v>-66.739999999999995</v>
      </c>
      <c r="AI55" s="155">
        <v>-67.89</v>
      </c>
      <c r="AJ55" s="155">
        <v>-68.66</v>
      </c>
      <c r="AK55" s="155">
        <v>-74.14200000000001</v>
      </c>
      <c r="AL55" s="155">
        <v>-68.953000000000003</v>
      </c>
      <c r="AM55" s="155">
        <v>-73.872</v>
      </c>
      <c r="AN55" s="155">
        <v>-70.631</v>
      </c>
      <c r="AO55" s="155">
        <v>-76.843999999999994</v>
      </c>
      <c r="AP55" s="155">
        <v>-73.820999999999998</v>
      </c>
      <c r="AQ55" s="155">
        <v>-76.926000000000002</v>
      </c>
      <c r="AR55" s="155">
        <v>-77.359099999999998</v>
      </c>
      <c r="AS55" s="155">
        <v>-80.137</v>
      </c>
      <c r="AT55" s="155">
        <v>-81.174999999999997</v>
      </c>
      <c r="AU55" s="4"/>
    </row>
    <row r="56" spans="1:47" x14ac:dyDescent="0.25">
      <c r="A56" s="86" t="s">
        <v>135</v>
      </c>
      <c r="B56" s="155">
        <v>-0.8</v>
      </c>
      <c r="C56" s="155">
        <v>-0.7</v>
      </c>
      <c r="D56" s="155">
        <v>-0.8</v>
      </c>
      <c r="E56" s="155">
        <v>-0.6</v>
      </c>
      <c r="F56" s="155">
        <v>-0.5</v>
      </c>
      <c r="G56" s="155">
        <v>-0.5</v>
      </c>
      <c r="H56" s="155">
        <v>-0.6</v>
      </c>
      <c r="I56" s="155">
        <v>-3.5</v>
      </c>
      <c r="J56" s="155">
        <v>-8.3000000000000007</v>
      </c>
      <c r="K56" s="155">
        <v>-8.3000000000000007</v>
      </c>
      <c r="L56" s="155">
        <v>-8.6999999999999993</v>
      </c>
      <c r="M56" s="155">
        <v>-8.9</v>
      </c>
      <c r="N56" s="155">
        <v>-10</v>
      </c>
      <c r="O56" s="155">
        <v>-10.5</v>
      </c>
      <c r="P56" s="155">
        <v>-8.9</v>
      </c>
      <c r="Q56" s="155">
        <v>-1.1000000000000001</v>
      </c>
      <c r="R56" s="155">
        <v>-10.1</v>
      </c>
      <c r="S56" s="155">
        <v>-8.3000000000000007</v>
      </c>
      <c r="T56" s="155">
        <v>-10</v>
      </c>
      <c r="U56" s="155">
        <v>-10.1</v>
      </c>
      <c r="V56" s="155">
        <v>-10.1</v>
      </c>
      <c r="W56" s="155">
        <v>-8.5</v>
      </c>
      <c r="X56" s="155">
        <v>-10.5</v>
      </c>
      <c r="Y56" s="155">
        <v>-12.3</v>
      </c>
      <c r="Z56" s="155">
        <v>-11.3</v>
      </c>
      <c r="AA56" s="155">
        <v>-11.1</v>
      </c>
      <c r="AB56" s="155">
        <v>-8.5</v>
      </c>
      <c r="AC56" s="155">
        <v>-9</v>
      </c>
      <c r="AD56" s="155">
        <v>-15.9</v>
      </c>
      <c r="AE56" s="155">
        <v>-17.2</v>
      </c>
      <c r="AF56" s="155">
        <v>-22.2</v>
      </c>
      <c r="AG56" s="155">
        <v>-10.199999999999999</v>
      </c>
      <c r="AH56" s="155">
        <v>1.8</v>
      </c>
      <c r="AI56" s="155">
        <v>-4.2750000000000004</v>
      </c>
      <c r="AJ56" s="155">
        <v>-13</v>
      </c>
      <c r="AK56" s="155">
        <v>-22.628</v>
      </c>
      <c r="AL56" s="155">
        <v>-15.2</v>
      </c>
      <c r="AM56" s="155">
        <v>-17.731419293863997</v>
      </c>
      <c r="AN56" s="155">
        <v>-16.679869474990419</v>
      </c>
      <c r="AO56" s="155">
        <v>-20.725718818133899</v>
      </c>
      <c r="AP56" s="155">
        <v>-13.88992040886297</v>
      </c>
      <c r="AQ56" s="155">
        <v>-29.679000000000002</v>
      </c>
      <c r="AR56" s="155">
        <v>-20.6449</v>
      </c>
      <c r="AS56" s="155">
        <v>-15.444999999999999</v>
      </c>
      <c r="AT56" s="155">
        <v>-11.472999999999999</v>
      </c>
      <c r="AU56" s="4"/>
    </row>
    <row r="57" spans="1:47" x14ac:dyDescent="0.25">
      <c r="A57" s="86" t="s">
        <v>307</v>
      </c>
      <c r="B57" s="155">
        <v>-5</v>
      </c>
      <c r="C57" s="155">
        <v>-5.3</v>
      </c>
      <c r="D57" s="155">
        <v>-5.6</v>
      </c>
      <c r="E57" s="155">
        <v>-6.6</v>
      </c>
      <c r="F57" s="155">
        <v>-3.9</v>
      </c>
      <c r="G57" s="155">
        <v>-6.8</v>
      </c>
      <c r="H57" s="155">
        <v>-5.3</v>
      </c>
      <c r="I57" s="155">
        <v>-24</v>
      </c>
      <c r="J57" s="155">
        <v>-3.6</v>
      </c>
      <c r="K57" s="155">
        <v>-7.5</v>
      </c>
      <c r="L57" s="155">
        <v>-6.3</v>
      </c>
      <c r="M57" s="155">
        <v>-0.8</v>
      </c>
      <c r="N57" s="155">
        <v>-2.2000000000000002</v>
      </c>
      <c r="O57" s="155">
        <v>0.4</v>
      </c>
      <c r="P57" s="155">
        <v>-2</v>
      </c>
      <c r="Q57" s="155">
        <v>3.5</v>
      </c>
      <c r="R57" s="155">
        <v>2.5</v>
      </c>
      <c r="S57" s="155">
        <v>4</v>
      </c>
      <c r="T57" s="155">
        <v>0.1</v>
      </c>
      <c r="U57" s="155">
        <v>-0.6</v>
      </c>
      <c r="V57" s="155">
        <v>-1.7</v>
      </c>
      <c r="W57" s="155">
        <v>12.6</v>
      </c>
      <c r="X57" s="155">
        <v>-1.3</v>
      </c>
      <c r="Y57" s="155">
        <v>-10.3</v>
      </c>
      <c r="Z57" s="155">
        <v>4.4000000000000004</v>
      </c>
      <c r="AA57" s="155">
        <v>1.7</v>
      </c>
      <c r="AB57" s="155">
        <v>-10.1</v>
      </c>
      <c r="AC57" s="155">
        <v>-6.7</v>
      </c>
      <c r="AD57" s="155">
        <v>-2.9</v>
      </c>
      <c r="AE57" s="155">
        <v>-6.2</v>
      </c>
      <c r="AF57" s="155">
        <v>-6.2</v>
      </c>
      <c r="AG57" s="155">
        <v>-16.5</v>
      </c>
      <c r="AH57" s="155">
        <v>7.3</v>
      </c>
      <c r="AI57" s="155">
        <v>-6.5</v>
      </c>
      <c r="AJ57" s="155">
        <v>-9.6999999999999993</v>
      </c>
      <c r="AK57" s="155">
        <v>-5.6</v>
      </c>
      <c r="AL57" s="155">
        <v>5.6289999999999978</v>
      </c>
      <c r="AM57" s="155">
        <v>-1.8530000000000015</v>
      </c>
      <c r="AN57" s="155">
        <v>2.9239999999999995</v>
      </c>
      <c r="AO57" s="155">
        <v>-3.9489999999999998</v>
      </c>
      <c r="AP57" s="155">
        <v>-0.56699999999999995</v>
      </c>
      <c r="AQ57" s="155">
        <v>-0.77500000000000002</v>
      </c>
      <c r="AR57" s="155">
        <v>-0.51489999999999991</v>
      </c>
      <c r="AS57" s="155">
        <v>2.4239999999999999</v>
      </c>
      <c r="AT57" s="155">
        <v>4.713000000000001</v>
      </c>
      <c r="AU57" s="4"/>
    </row>
    <row r="58" spans="1:47" x14ac:dyDescent="0.25">
      <c r="A58" s="86" t="s">
        <v>136</v>
      </c>
      <c r="B58" s="155" t="s">
        <v>63</v>
      </c>
      <c r="C58" s="155">
        <v>0</v>
      </c>
      <c r="D58" s="155">
        <v>1.2</v>
      </c>
      <c r="E58" s="155">
        <v>0</v>
      </c>
      <c r="F58" s="155">
        <v>-1.7</v>
      </c>
      <c r="G58" s="155">
        <v>-1</v>
      </c>
      <c r="H58" s="155">
        <v>-0.2</v>
      </c>
      <c r="I58" s="155">
        <v>-0.3</v>
      </c>
      <c r="J58" s="155">
        <v>-0.3</v>
      </c>
      <c r="K58" s="155">
        <v>-1.9</v>
      </c>
      <c r="L58" s="155">
        <v>0.3</v>
      </c>
      <c r="M58" s="155">
        <v>-0.5</v>
      </c>
      <c r="N58" s="155">
        <v>-0.4</v>
      </c>
      <c r="O58" s="155">
        <v>-4</v>
      </c>
      <c r="P58" s="155">
        <v>2.7</v>
      </c>
      <c r="Q58" s="155">
        <v>-4.2</v>
      </c>
      <c r="R58" s="155">
        <v>-0.9</v>
      </c>
      <c r="S58" s="155">
        <v>-3.8</v>
      </c>
      <c r="T58" s="155">
        <v>-1.4</v>
      </c>
      <c r="U58" s="155">
        <v>-0.4</v>
      </c>
      <c r="V58" s="155">
        <v>0.1</v>
      </c>
      <c r="W58" s="155">
        <v>-0.6</v>
      </c>
      <c r="X58" s="155">
        <v>-1.1000000000000001</v>
      </c>
      <c r="Y58" s="155">
        <v>-0.1</v>
      </c>
      <c r="Z58" s="155">
        <v>-0.3</v>
      </c>
      <c r="AA58" s="155">
        <v>-2</v>
      </c>
      <c r="AB58" s="155">
        <v>0.5</v>
      </c>
      <c r="AC58" s="155">
        <v>-0.5</v>
      </c>
      <c r="AD58" s="155">
        <v>-0.8</v>
      </c>
      <c r="AE58" s="155">
        <v>-2.8</v>
      </c>
      <c r="AF58" s="155">
        <v>-2.9</v>
      </c>
      <c r="AG58" s="155">
        <v>0.2</v>
      </c>
      <c r="AH58" s="155">
        <v>-7.9</v>
      </c>
      <c r="AI58" s="155">
        <v>-0.3</v>
      </c>
      <c r="AJ58" s="155">
        <v>-1.5</v>
      </c>
      <c r="AK58" s="155">
        <v>-2.5</v>
      </c>
      <c r="AL58" s="155">
        <v>-7.694</v>
      </c>
      <c r="AM58" s="155">
        <v>-10.493</v>
      </c>
      <c r="AN58" s="155">
        <v>-10.582000000000001</v>
      </c>
      <c r="AO58" s="155">
        <v>-8.1270000000000007</v>
      </c>
      <c r="AP58" s="155">
        <v>-9.9350000000000005</v>
      </c>
      <c r="AQ58" s="155">
        <v>-10.349</v>
      </c>
      <c r="AR58" s="155">
        <v>-5.7000000000000002E-2</v>
      </c>
      <c r="AS58" s="155">
        <v>-1.07</v>
      </c>
      <c r="AT58" s="155">
        <v>-0.71499999999999997</v>
      </c>
      <c r="AU58" s="4"/>
    </row>
    <row r="59" spans="1:47" s="2" customFormat="1" x14ac:dyDescent="0.25">
      <c r="A59" s="84" t="s">
        <v>126</v>
      </c>
      <c r="B59" s="80">
        <f t="shared" ref="B59:AS59" si="0">SUM(B51,B52,B54,B55,B56,B57,B58)</f>
        <v>58.5</v>
      </c>
      <c r="C59" s="80">
        <f t="shared" si="0"/>
        <v>67.7</v>
      </c>
      <c r="D59" s="80">
        <f t="shared" si="0"/>
        <v>70.400000000000006</v>
      </c>
      <c r="E59" s="80">
        <f t="shared" si="0"/>
        <v>18.29999999999999</v>
      </c>
      <c r="F59" s="80">
        <f t="shared" si="0"/>
        <v>34.600000000000009</v>
      </c>
      <c r="G59" s="80">
        <f t="shared" si="0"/>
        <v>54.2</v>
      </c>
      <c r="H59" s="80">
        <f t="shared" si="0"/>
        <v>62.000000000000014</v>
      </c>
      <c r="I59" s="80">
        <f t="shared" si="0"/>
        <v>50.800000000000011</v>
      </c>
      <c r="J59" s="80">
        <f t="shared" si="0"/>
        <v>72.100000000000009</v>
      </c>
      <c r="K59" s="80">
        <f t="shared" si="0"/>
        <v>77.7</v>
      </c>
      <c r="L59" s="80">
        <f t="shared" si="0"/>
        <v>79.300000000000011</v>
      </c>
      <c r="M59" s="80">
        <f t="shared" si="0"/>
        <v>87.5</v>
      </c>
      <c r="N59" s="80">
        <f t="shared" si="0"/>
        <v>88.600000000000009</v>
      </c>
      <c r="O59" s="80">
        <f t="shared" si="0"/>
        <v>100.3</v>
      </c>
      <c r="P59" s="80">
        <f t="shared" si="0"/>
        <v>101.9</v>
      </c>
      <c r="Q59" s="80">
        <f t="shared" si="0"/>
        <v>114.70000000000002</v>
      </c>
      <c r="R59" s="80">
        <f t="shared" si="0"/>
        <v>91.2</v>
      </c>
      <c r="S59" s="80">
        <f t="shared" si="0"/>
        <v>87.90000000000002</v>
      </c>
      <c r="T59" s="80">
        <f t="shared" si="0"/>
        <v>89.999999999999986</v>
      </c>
      <c r="U59" s="80">
        <f t="shared" si="0"/>
        <v>97.500000000000014</v>
      </c>
      <c r="V59" s="80">
        <f t="shared" si="0"/>
        <v>101.19999999999999</v>
      </c>
      <c r="W59" s="80">
        <f t="shared" si="0"/>
        <v>108.9</v>
      </c>
      <c r="X59" s="80">
        <f t="shared" si="0"/>
        <v>112.7</v>
      </c>
      <c r="Y59" s="80">
        <f t="shared" si="0"/>
        <v>120.40000000000002</v>
      </c>
      <c r="Z59" s="80">
        <f t="shared" si="0"/>
        <v>120.4</v>
      </c>
      <c r="AA59" s="80">
        <f t="shared" si="0"/>
        <v>136.29999999999998</v>
      </c>
      <c r="AB59" s="80">
        <f t="shared" si="0"/>
        <v>138.79999999999998</v>
      </c>
      <c r="AC59" s="80">
        <f t="shared" si="0"/>
        <v>137.50000000000003</v>
      </c>
      <c r="AD59" s="80">
        <f t="shared" si="0"/>
        <v>133.5</v>
      </c>
      <c r="AE59" s="80">
        <f t="shared" si="0"/>
        <v>148.60000000000002</v>
      </c>
      <c r="AF59" s="80">
        <f t="shared" si="0"/>
        <v>112.89999999999995</v>
      </c>
      <c r="AG59" s="80">
        <f t="shared" si="0"/>
        <v>186.00000000000003</v>
      </c>
      <c r="AH59" s="80">
        <f t="shared" si="0"/>
        <v>167.76000000000002</v>
      </c>
      <c r="AI59" s="80">
        <f t="shared" si="0"/>
        <v>182.63500000000002</v>
      </c>
      <c r="AJ59" s="80">
        <f t="shared" si="0"/>
        <v>179.24000000000004</v>
      </c>
      <c r="AK59" s="80">
        <f t="shared" si="0"/>
        <v>192.63000000000002</v>
      </c>
      <c r="AL59" s="80">
        <f t="shared" si="0"/>
        <v>197.982</v>
      </c>
      <c r="AM59" s="80">
        <f t="shared" si="0"/>
        <v>190.95558070613595</v>
      </c>
      <c r="AN59" s="80">
        <f t="shared" si="0"/>
        <v>181.49613052500962</v>
      </c>
      <c r="AO59" s="80">
        <f t="shared" si="0"/>
        <v>199.81359249186613</v>
      </c>
      <c r="AP59" s="80">
        <f t="shared" si="0"/>
        <v>190.46352878138143</v>
      </c>
      <c r="AQ59" s="80">
        <f t="shared" si="0"/>
        <v>197.74100000000004</v>
      </c>
      <c r="AR59" s="80">
        <f t="shared" si="0"/>
        <v>203.54909999999998</v>
      </c>
      <c r="AS59" s="80">
        <f t="shared" si="0"/>
        <v>216.29799999999997</v>
      </c>
      <c r="AT59" s="80">
        <f>SUM(AT51,AT52,AT54,AT55,AT56,AT57,AT58)</f>
        <v>200.30699999999996</v>
      </c>
      <c r="AU59" s="3"/>
    </row>
    <row r="60" spans="1:47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7" x14ac:dyDescent="0.25">
      <c r="A61" s="208" t="s">
        <v>204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7" ht="21" customHeight="1" x14ac:dyDescent="0.25">
      <c r="A62" s="208"/>
    </row>
    <row r="63" spans="1:47" x14ac:dyDescent="0.25">
      <c r="A63" s="208"/>
    </row>
    <row r="64" spans="1:47" x14ac:dyDescent="0.25">
      <c r="A64" s="208"/>
    </row>
    <row r="65" spans="1:1" x14ac:dyDescent="0.25">
      <c r="A65" s="208"/>
    </row>
    <row r="66" spans="1:1" x14ac:dyDescent="0.25">
      <c r="A66" s="208"/>
    </row>
    <row r="67" spans="1:1" x14ac:dyDescent="0.25">
      <c r="A67" s="208"/>
    </row>
  </sheetData>
  <sheetProtection algorithmName="SHA-512" hashValue="Q/+Uq/NQwYp8WqM3NOnEOV+SC3JtKarV5pi5fFle5vXkW8BTznSdf0FKwQdjkDnklmHH8nmuhg6B3lN+RHfRUA==" saltValue="CpesjYk7qMzpr5sRrU5Y1Q==" spinCount="100000" sheet="1" objects="1" scenarios="1"/>
  <mergeCells count="1">
    <mergeCell ref="A61:A67"/>
  </mergeCells>
  <hyperlinks>
    <hyperlink ref="B6" location="Índice!A1" display="Índice"/>
    <hyperlink ref="AT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>
    <tabColor theme="2" tint="-0.249977111117893"/>
  </sheetPr>
  <dimension ref="A1:AV83"/>
  <sheetViews>
    <sheetView showGridLines="0" workbookViewId="0">
      <pane xSplit="1" ySplit="9" topLeftCell="AD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140625" defaultRowHeight="15" x14ac:dyDescent="0.25"/>
  <cols>
    <col min="1" max="1" width="61.85546875" style="4" bestFit="1" customWidth="1"/>
    <col min="2" max="46" width="12" style="4" customWidth="1"/>
    <col min="47" max="47" width="11.5703125" style="4" bestFit="1" customWidth="1"/>
    <col min="48" max="16384" width="9.140625" style="4"/>
  </cols>
  <sheetData>
    <row r="1" spans="1:48" customFormat="1" x14ac:dyDescent="0.25"/>
    <row r="2" spans="1:48" customFormat="1" ht="21" x14ac:dyDescent="0.35">
      <c r="A2" s="7" t="s">
        <v>15</v>
      </c>
    </row>
    <row r="3" spans="1:48" customFormat="1" ht="6.75" customHeight="1" x14ac:dyDescent="0.25">
      <c r="A3" s="6"/>
    </row>
    <row r="4" spans="1:48" customFormat="1" x14ac:dyDescent="0.25">
      <c r="A4" s="5" t="s">
        <v>16</v>
      </c>
    </row>
    <row r="5" spans="1:48" customFormat="1" ht="6.75" customHeight="1" x14ac:dyDescent="0.25"/>
    <row r="6" spans="1:48" customFormat="1" x14ac:dyDescent="0.25">
      <c r="A6" s="64"/>
      <c r="C6" s="9" t="s">
        <v>19</v>
      </c>
      <c r="AL6" s="4"/>
      <c r="AM6" s="4"/>
      <c r="AN6" s="4"/>
      <c r="AO6" s="4"/>
      <c r="AP6" s="9"/>
      <c r="AQ6" s="9"/>
      <c r="AR6" s="4"/>
      <c r="AS6" s="9"/>
      <c r="AT6" s="9" t="s">
        <v>19</v>
      </c>
    </row>
    <row r="7" spans="1:48" customFormat="1" ht="37.5" x14ac:dyDescent="0.3">
      <c r="A7" s="95" t="s">
        <v>279</v>
      </c>
    </row>
    <row r="8" spans="1:48" customFormat="1" x14ac:dyDescent="0.25">
      <c r="A8" s="69" t="s">
        <v>178</v>
      </c>
    </row>
    <row r="9" spans="1:48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2" t="s">
        <v>209</v>
      </c>
      <c r="AT9" s="62" t="s">
        <v>211</v>
      </c>
      <c r="AU9" s="91"/>
      <c r="AV9" s="91"/>
    </row>
    <row r="10" spans="1:48" s="20" customFormat="1" ht="15.75" x14ac:dyDescent="0.25">
      <c r="A10" s="162" t="s">
        <v>179</v>
      </c>
      <c r="B10" s="21"/>
    </row>
    <row r="11" spans="1:48" ht="18" customHeight="1" x14ac:dyDescent="0.25">
      <c r="A11" s="163" t="s">
        <v>180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8" x14ac:dyDescent="0.25">
      <c r="A12" s="47" t="s">
        <v>183</v>
      </c>
      <c r="B12" s="14">
        <v>10.5</v>
      </c>
      <c r="C12" s="14">
        <v>11</v>
      </c>
      <c r="D12" s="14">
        <v>10.7</v>
      </c>
      <c r="E12" s="14">
        <v>10.6</v>
      </c>
      <c r="F12" s="14">
        <v>11.8</v>
      </c>
      <c r="G12" s="14">
        <v>10.9</v>
      </c>
      <c r="H12" s="14">
        <v>11.5</v>
      </c>
      <c r="I12" s="14">
        <v>12</v>
      </c>
      <c r="J12" s="14">
        <v>12</v>
      </c>
      <c r="K12" s="14">
        <v>14.2</v>
      </c>
      <c r="L12" s="14">
        <v>13.7</v>
      </c>
      <c r="M12" s="14">
        <v>14.7</v>
      </c>
      <c r="N12" s="14">
        <v>16.899999999999999</v>
      </c>
      <c r="O12" s="14">
        <v>20.100000000000001</v>
      </c>
      <c r="P12" s="14">
        <v>20.7</v>
      </c>
      <c r="Q12" s="14">
        <v>21.1</v>
      </c>
      <c r="R12" s="14">
        <v>21.5</v>
      </c>
      <c r="S12" s="14">
        <v>23.4</v>
      </c>
      <c r="T12" s="14">
        <v>23.7</v>
      </c>
      <c r="U12" s="14">
        <v>23.6</v>
      </c>
      <c r="V12" s="14">
        <v>24</v>
      </c>
      <c r="W12" s="14">
        <v>25.8</v>
      </c>
      <c r="X12" s="14">
        <v>25.8</v>
      </c>
      <c r="Y12" s="14">
        <v>26.6</v>
      </c>
      <c r="Z12" s="14">
        <v>26.9</v>
      </c>
      <c r="AA12" s="14">
        <v>28.5</v>
      </c>
      <c r="AB12" s="14">
        <v>28.4</v>
      </c>
      <c r="AC12" s="14">
        <v>29.4</v>
      </c>
      <c r="AD12" s="14">
        <v>30.4</v>
      </c>
      <c r="AE12" s="14">
        <v>30.4</v>
      </c>
      <c r="AF12" s="14">
        <v>30.1</v>
      </c>
      <c r="AG12" s="14">
        <v>30</v>
      </c>
      <c r="AH12" s="14">
        <v>31</v>
      </c>
      <c r="AI12" s="14">
        <v>33.200000000000003</v>
      </c>
      <c r="AJ12" s="14">
        <v>32.700000000000003</v>
      </c>
      <c r="AK12" s="14">
        <v>33.200000000000003</v>
      </c>
      <c r="AL12" s="14">
        <v>34</v>
      </c>
      <c r="AM12" s="14">
        <v>34.170297699284312</v>
      </c>
      <c r="AN12" s="14">
        <v>34.579718908668802</v>
      </c>
      <c r="AO12" s="14">
        <v>36.220690439679359</v>
      </c>
      <c r="AP12" s="14">
        <v>36.041820175924435</v>
      </c>
      <c r="AQ12" s="14">
        <v>37.028064049939779</v>
      </c>
      <c r="AR12" s="14">
        <v>36.299999999999997</v>
      </c>
      <c r="AS12" s="14">
        <v>37.724862628818727</v>
      </c>
      <c r="AT12" s="14">
        <v>37.6</v>
      </c>
      <c r="AU12" s="12"/>
    </row>
    <row r="13" spans="1:48" x14ac:dyDescent="0.25">
      <c r="A13" s="47" t="s">
        <v>184</v>
      </c>
      <c r="B13" s="14">
        <v>340</v>
      </c>
      <c r="C13" s="14">
        <v>314</v>
      </c>
      <c r="D13" s="14">
        <v>317</v>
      </c>
      <c r="E13" s="14">
        <v>306</v>
      </c>
      <c r="F13" s="14">
        <v>302</v>
      </c>
      <c r="G13" s="14">
        <v>249</v>
      </c>
      <c r="H13" s="14">
        <v>278</v>
      </c>
      <c r="I13" s="14">
        <v>342</v>
      </c>
      <c r="J13" s="14">
        <v>346</v>
      </c>
      <c r="K13" s="14">
        <v>360</v>
      </c>
      <c r="L13" s="14">
        <v>376</v>
      </c>
      <c r="M13" s="14">
        <v>390</v>
      </c>
      <c r="N13" s="14">
        <v>385</v>
      </c>
      <c r="O13" s="14">
        <v>367</v>
      </c>
      <c r="P13" s="14">
        <v>362</v>
      </c>
      <c r="Q13" s="14">
        <v>364</v>
      </c>
      <c r="R13" s="14">
        <v>343</v>
      </c>
      <c r="S13" s="14">
        <v>329</v>
      </c>
      <c r="T13" s="14">
        <v>332</v>
      </c>
      <c r="U13" s="14">
        <v>355</v>
      </c>
      <c r="V13" s="14">
        <v>341</v>
      </c>
      <c r="W13" s="14">
        <v>362</v>
      </c>
      <c r="X13" s="14">
        <v>366</v>
      </c>
      <c r="Y13" s="14">
        <v>372</v>
      </c>
      <c r="Z13" s="14">
        <v>351</v>
      </c>
      <c r="AA13" s="14">
        <v>372</v>
      </c>
      <c r="AB13" s="14">
        <v>366</v>
      </c>
      <c r="AC13" s="14">
        <v>358</v>
      </c>
      <c r="AD13" s="14">
        <v>351</v>
      </c>
      <c r="AE13" s="14">
        <v>353</v>
      </c>
      <c r="AF13" s="14">
        <v>346</v>
      </c>
      <c r="AG13" s="14">
        <v>359</v>
      </c>
      <c r="AH13" s="14">
        <v>349</v>
      </c>
      <c r="AI13" s="14">
        <v>345</v>
      </c>
      <c r="AJ13" s="14">
        <v>350</v>
      </c>
      <c r="AK13" s="14">
        <v>346</v>
      </c>
      <c r="AL13" s="14">
        <v>338</v>
      </c>
      <c r="AM13" s="14">
        <v>355</v>
      </c>
      <c r="AN13" s="14">
        <v>350</v>
      </c>
      <c r="AO13" s="14">
        <v>368</v>
      </c>
      <c r="AP13" s="14">
        <v>376</v>
      </c>
      <c r="AQ13" s="14">
        <v>355</v>
      </c>
      <c r="AR13" s="14">
        <v>370</v>
      </c>
      <c r="AS13" s="14">
        <v>362</v>
      </c>
      <c r="AT13" s="14">
        <v>351</v>
      </c>
      <c r="AU13" s="12"/>
    </row>
    <row r="14" spans="1:48" x14ac:dyDescent="0.25">
      <c r="A14" s="85" t="s">
        <v>309</v>
      </c>
      <c r="B14" s="93" t="s">
        <v>63</v>
      </c>
      <c r="C14" s="93" t="s">
        <v>63</v>
      </c>
      <c r="D14" s="93" t="s">
        <v>63</v>
      </c>
      <c r="E14" s="93" t="s">
        <v>63</v>
      </c>
      <c r="F14" s="93" t="s">
        <v>63</v>
      </c>
      <c r="G14" s="93" t="s">
        <v>63</v>
      </c>
      <c r="H14" s="93" t="s">
        <v>63</v>
      </c>
      <c r="I14" s="93" t="s">
        <v>63</v>
      </c>
      <c r="J14" s="93" t="s">
        <v>63</v>
      </c>
      <c r="K14" s="93" t="s">
        <v>63</v>
      </c>
      <c r="L14" s="93">
        <v>667</v>
      </c>
      <c r="M14" s="93">
        <v>728</v>
      </c>
      <c r="N14" s="93">
        <v>717</v>
      </c>
      <c r="O14" s="93">
        <v>728</v>
      </c>
      <c r="P14" s="93">
        <v>738</v>
      </c>
      <c r="Q14" s="93">
        <v>717</v>
      </c>
      <c r="R14" s="93">
        <v>708</v>
      </c>
      <c r="S14" s="93">
        <v>734</v>
      </c>
      <c r="T14" s="93">
        <v>752</v>
      </c>
      <c r="U14" s="93">
        <v>703</v>
      </c>
      <c r="V14" s="93">
        <v>701</v>
      </c>
      <c r="W14" s="93">
        <v>726</v>
      </c>
      <c r="X14" s="93">
        <v>755</v>
      </c>
      <c r="Y14" s="93">
        <v>796</v>
      </c>
      <c r="Z14" s="93">
        <v>779</v>
      </c>
      <c r="AA14" s="93">
        <v>767</v>
      </c>
      <c r="AB14" s="93">
        <v>767</v>
      </c>
      <c r="AC14" s="93">
        <v>823</v>
      </c>
      <c r="AD14" s="93">
        <v>815</v>
      </c>
      <c r="AE14" s="93">
        <v>815</v>
      </c>
      <c r="AF14" s="93">
        <v>842</v>
      </c>
      <c r="AG14" s="93">
        <v>823</v>
      </c>
      <c r="AH14" s="93">
        <v>813</v>
      </c>
      <c r="AI14" s="93">
        <v>702</v>
      </c>
      <c r="AJ14" s="93">
        <v>729</v>
      </c>
      <c r="AK14" s="93">
        <v>743</v>
      </c>
      <c r="AL14" s="93">
        <v>724</v>
      </c>
      <c r="AM14" s="93">
        <v>732</v>
      </c>
      <c r="AN14" s="93">
        <v>746</v>
      </c>
      <c r="AO14" s="93">
        <v>763</v>
      </c>
      <c r="AP14" s="93">
        <v>774</v>
      </c>
      <c r="AQ14" s="93">
        <v>771</v>
      </c>
      <c r="AR14" s="93">
        <v>765</v>
      </c>
      <c r="AS14" s="93">
        <v>794</v>
      </c>
      <c r="AT14" s="93">
        <v>780</v>
      </c>
      <c r="AU14" s="161"/>
    </row>
    <row r="15" spans="1:48" x14ac:dyDescent="0.25">
      <c r="A15" s="4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8" x14ac:dyDescent="0.25">
      <c r="A16" s="83" t="s">
        <v>261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61"/>
    </row>
    <row r="17" spans="1:47" x14ac:dyDescent="0.25">
      <c r="A17" s="47" t="s">
        <v>149</v>
      </c>
      <c r="B17" s="22">
        <v>0.5</v>
      </c>
      <c r="C17" s="22">
        <v>0.53</v>
      </c>
      <c r="D17" s="22">
        <v>0.49</v>
      </c>
      <c r="E17" s="22">
        <v>0.49</v>
      </c>
      <c r="F17" s="22">
        <v>0.54</v>
      </c>
      <c r="G17" s="22">
        <v>0.56000000000000005</v>
      </c>
      <c r="H17" s="22">
        <v>0.56999999999999995</v>
      </c>
      <c r="I17" s="22">
        <v>0.57999999999999996</v>
      </c>
      <c r="J17" s="22">
        <v>0.56999999999999995</v>
      </c>
      <c r="K17" s="22">
        <v>0.56999999999999995</v>
      </c>
      <c r="L17" s="22">
        <v>0.56999999999999995</v>
      </c>
      <c r="M17" s="22">
        <v>0.56000000000000005</v>
      </c>
      <c r="N17" s="22">
        <v>0.54</v>
      </c>
      <c r="O17" s="22">
        <v>0.54</v>
      </c>
      <c r="P17" s="22">
        <v>0.55000000000000004</v>
      </c>
      <c r="Q17" s="22">
        <v>0.55000000000000004</v>
      </c>
      <c r="R17" s="22">
        <v>0.54</v>
      </c>
      <c r="S17" s="22">
        <v>0.53</v>
      </c>
      <c r="T17" s="22">
        <v>0.52</v>
      </c>
      <c r="U17" s="22">
        <v>0.53</v>
      </c>
      <c r="V17" s="22">
        <v>0.52</v>
      </c>
      <c r="W17" s="22">
        <v>0.52</v>
      </c>
      <c r="X17" s="22">
        <v>0.53</v>
      </c>
      <c r="Y17" s="22">
        <v>0.52</v>
      </c>
      <c r="Z17" s="22">
        <v>0.51</v>
      </c>
      <c r="AA17" s="22">
        <v>0.5</v>
      </c>
      <c r="AB17" s="22">
        <v>0.49</v>
      </c>
      <c r="AC17" s="22">
        <v>0.49</v>
      </c>
      <c r="AD17" s="22">
        <v>0.49</v>
      </c>
      <c r="AE17" s="22">
        <v>0.47</v>
      </c>
      <c r="AF17" s="22">
        <v>0.47</v>
      </c>
      <c r="AG17" s="22">
        <v>0.47</v>
      </c>
      <c r="AH17" s="22">
        <v>0.47</v>
      </c>
      <c r="AI17" s="22">
        <v>0.47</v>
      </c>
      <c r="AJ17" s="22">
        <v>0.48</v>
      </c>
      <c r="AK17" s="22">
        <v>0.49</v>
      </c>
      <c r="AL17" s="22">
        <v>0.49</v>
      </c>
      <c r="AM17" s="22">
        <v>0.50257722720500952</v>
      </c>
      <c r="AN17" s="22">
        <v>0.52259113507059896</v>
      </c>
      <c r="AO17" s="22">
        <v>0.52042323647190769</v>
      </c>
      <c r="AP17" s="22">
        <v>0.51623812657113088</v>
      </c>
      <c r="AQ17" s="22">
        <v>0.51165688029189371</v>
      </c>
      <c r="AR17" s="22">
        <v>0.502</v>
      </c>
      <c r="AS17" s="22">
        <v>0.4990204457112658</v>
      </c>
      <c r="AT17" s="22">
        <v>0.49762497668843458</v>
      </c>
    </row>
    <row r="18" spans="1:47" x14ac:dyDescent="0.25">
      <c r="A18" s="47" t="s">
        <v>150</v>
      </c>
      <c r="B18" s="22">
        <v>0.31</v>
      </c>
      <c r="C18" s="22">
        <v>0.28999999999999998</v>
      </c>
      <c r="D18" s="22">
        <v>0.28999999999999998</v>
      </c>
      <c r="E18" s="22">
        <v>0.27</v>
      </c>
      <c r="F18" s="22">
        <v>0.26</v>
      </c>
      <c r="G18" s="22">
        <v>0.25</v>
      </c>
      <c r="H18" s="22">
        <v>0.22</v>
      </c>
      <c r="I18" s="22">
        <v>0.2</v>
      </c>
      <c r="J18" s="22">
        <v>0.22</v>
      </c>
      <c r="K18" s="22">
        <v>0.21</v>
      </c>
      <c r="L18" s="22">
        <v>0.21</v>
      </c>
      <c r="M18" s="22">
        <v>0.2</v>
      </c>
      <c r="N18" s="22">
        <v>0.21</v>
      </c>
      <c r="O18" s="22">
        <v>0.2</v>
      </c>
      <c r="P18" s="22">
        <v>0.19</v>
      </c>
      <c r="Q18" s="22">
        <v>0.19</v>
      </c>
      <c r="R18" s="22">
        <v>0.21</v>
      </c>
      <c r="S18" s="22">
        <v>0.22</v>
      </c>
      <c r="T18" s="22">
        <v>0.2</v>
      </c>
      <c r="U18" s="22">
        <v>0.18</v>
      </c>
      <c r="V18" s="22">
        <v>0.18</v>
      </c>
      <c r="W18" s="22">
        <v>0.18</v>
      </c>
      <c r="X18" s="22">
        <v>0.17</v>
      </c>
      <c r="Y18" s="22">
        <v>0.17</v>
      </c>
      <c r="Z18" s="22">
        <v>0.16</v>
      </c>
      <c r="AA18" s="22">
        <v>0.15</v>
      </c>
      <c r="AB18" s="22">
        <v>0.15</v>
      </c>
      <c r="AC18" s="22">
        <v>0.13</v>
      </c>
      <c r="AD18" s="22">
        <v>0.14000000000000001</v>
      </c>
      <c r="AE18" s="22">
        <v>0.14000000000000001</v>
      </c>
      <c r="AF18" s="22">
        <v>0.15</v>
      </c>
      <c r="AG18" s="22">
        <v>0.15</v>
      </c>
      <c r="AH18" s="22">
        <v>0.15</v>
      </c>
      <c r="AI18" s="22">
        <v>0.15</v>
      </c>
      <c r="AJ18" s="22">
        <v>0.15</v>
      </c>
      <c r="AK18" s="22">
        <v>0.15</v>
      </c>
      <c r="AL18" s="22">
        <v>0.16</v>
      </c>
      <c r="AM18" s="22">
        <v>0.14711207654281622</v>
      </c>
      <c r="AN18" s="22">
        <v>0.13513036984420276</v>
      </c>
      <c r="AO18" s="22">
        <v>0.13410287275879512</v>
      </c>
      <c r="AP18" s="22">
        <v>0.14149038823536711</v>
      </c>
      <c r="AQ18" s="22">
        <v>0.14888814372572365</v>
      </c>
      <c r="AR18" s="22">
        <v>0.14099999999999999</v>
      </c>
      <c r="AS18" s="22">
        <v>0.13885203787257991</v>
      </c>
      <c r="AT18" s="22">
        <v>0.14296894059903417</v>
      </c>
      <c r="AU18" s="12"/>
    </row>
    <row r="19" spans="1:47" x14ac:dyDescent="0.25">
      <c r="A19" s="47" t="s">
        <v>151</v>
      </c>
      <c r="B19" s="22">
        <v>0.09</v>
      </c>
      <c r="C19" s="22">
        <v>0.1</v>
      </c>
      <c r="D19" s="22">
        <v>0.11</v>
      </c>
      <c r="E19" s="22">
        <v>0.11</v>
      </c>
      <c r="F19" s="22">
        <v>0.09</v>
      </c>
      <c r="G19" s="22">
        <v>0.09</v>
      </c>
      <c r="H19" s="22">
        <v>0.1</v>
      </c>
      <c r="I19" s="22">
        <v>0.12</v>
      </c>
      <c r="J19" s="22">
        <v>0.12</v>
      </c>
      <c r="K19" s="22">
        <v>0.13</v>
      </c>
      <c r="L19" s="22">
        <v>0.14000000000000001</v>
      </c>
      <c r="M19" s="22">
        <v>0.14000000000000001</v>
      </c>
      <c r="N19" s="22">
        <v>0.15</v>
      </c>
      <c r="O19" s="22">
        <v>0.17</v>
      </c>
      <c r="P19" s="22">
        <v>0.16</v>
      </c>
      <c r="Q19" s="22">
        <v>0.16</v>
      </c>
      <c r="R19" s="22">
        <v>0.16</v>
      </c>
      <c r="S19" s="22">
        <v>0.16</v>
      </c>
      <c r="T19" s="22">
        <v>0.18</v>
      </c>
      <c r="U19" s="22">
        <v>0.19</v>
      </c>
      <c r="V19" s="22">
        <v>0.19</v>
      </c>
      <c r="W19" s="22">
        <v>0.19</v>
      </c>
      <c r="X19" s="22">
        <v>0.18</v>
      </c>
      <c r="Y19" s="22">
        <v>0.18</v>
      </c>
      <c r="Z19" s="22">
        <v>0.19</v>
      </c>
      <c r="AA19" s="22">
        <v>0.22</v>
      </c>
      <c r="AB19" s="22">
        <v>0.23</v>
      </c>
      <c r="AC19" s="22">
        <v>0.24</v>
      </c>
      <c r="AD19" s="22">
        <v>0.23</v>
      </c>
      <c r="AE19" s="22">
        <v>0.24</v>
      </c>
      <c r="AF19" s="22">
        <v>0.23</v>
      </c>
      <c r="AG19" s="22">
        <v>0.23</v>
      </c>
      <c r="AH19" s="22">
        <v>0.24</v>
      </c>
      <c r="AI19" s="22">
        <v>0.25</v>
      </c>
      <c r="AJ19" s="22">
        <v>0.24</v>
      </c>
      <c r="AK19" s="22">
        <v>0.23</v>
      </c>
      <c r="AL19" s="22">
        <v>0.23</v>
      </c>
      <c r="AM19" s="22">
        <v>0.23748608721945955</v>
      </c>
      <c r="AN19" s="22">
        <v>0.23248351255702188</v>
      </c>
      <c r="AO19" s="22">
        <v>0.23724711885270522</v>
      </c>
      <c r="AP19" s="22">
        <v>0.22865240886889918</v>
      </c>
      <c r="AQ19" s="22">
        <v>0.21683864658272145</v>
      </c>
      <c r="AR19" s="22">
        <v>0.23100000000000001</v>
      </c>
      <c r="AS19" s="22">
        <v>0.24048595876930615</v>
      </c>
      <c r="AT19" s="22">
        <v>0.22626019318895138</v>
      </c>
      <c r="AU19" s="12"/>
    </row>
    <row r="20" spans="1:47" x14ac:dyDescent="0.25">
      <c r="A20" s="47" t="s">
        <v>152</v>
      </c>
      <c r="B20" s="22">
        <v>0.09</v>
      </c>
      <c r="C20" s="22">
        <v>0.08</v>
      </c>
      <c r="D20" s="22">
        <v>0.08</v>
      </c>
      <c r="E20" s="22">
        <v>0.1</v>
      </c>
      <c r="F20" s="22">
        <v>0.09</v>
      </c>
      <c r="G20" s="22">
        <v>0.09</v>
      </c>
      <c r="H20" s="22">
        <v>0.1</v>
      </c>
      <c r="I20" s="22">
        <v>0.09</v>
      </c>
      <c r="J20" s="22">
        <v>0.09</v>
      </c>
      <c r="K20" s="22">
        <v>0.09</v>
      </c>
      <c r="L20" s="22">
        <v>0.08</v>
      </c>
      <c r="M20" s="22">
        <v>0.1</v>
      </c>
      <c r="N20" s="22">
        <v>0.1</v>
      </c>
      <c r="O20" s="22">
        <v>0.1</v>
      </c>
      <c r="P20" s="22">
        <v>0.1</v>
      </c>
      <c r="Q20" s="22">
        <v>0.1</v>
      </c>
      <c r="R20" s="22">
        <v>0.1</v>
      </c>
      <c r="S20" s="22">
        <v>0.1</v>
      </c>
      <c r="T20" s="22">
        <v>0.09</v>
      </c>
      <c r="U20" s="22">
        <v>0.1</v>
      </c>
      <c r="V20" s="22">
        <v>0.1</v>
      </c>
      <c r="W20" s="22">
        <v>0.11</v>
      </c>
      <c r="X20" s="22">
        <v>0.12</v>
      </c>
      <c r="Y20" s="22">
        <v>0.13</v>
      </c>
      <c r="Z20" s="22">
        <v>0.14000000000000001</v>
      </c>
      <c r="AA20" s="22">
        <v>0.13</v>
      </c>
      <c r="AB20" s="22">
        <v>0.13</v>
      </c>
      <c r="AC20" s="22">
        <v>0.14000000000000001</v>
      </c>
      <c r="AD20" s="22">
        <v>0.14000000000000001</v>
      </c>
      <c r="AE20" s="22">
        <v>0.15</v>
      </c>
      <c r="AF20" s="22">
        <v>0.15</v>
      </c>
      <c r="AG20" s="22">
        <v>0.15</v>
      </c>
      <c r="AH20" s="22">
        <v>0.14000000000000001</v>
      </c>
      <c r="AI20" s="22">
        <v>0.13</v>
      </c>
      <c r="AJ20" s="22">
        <v>0.13</v>
      </c>
      <c r="AK20" s="22">
        <v>0.13</v>
      </c>
      <c r="AL20" s="22">
        <v>0.12</v>
      </c>
      <c r="AM20" s="22">
        <v>0.11282460903271467</v>
      </c>
      <c r="AN20" s="22">
        <v>0.10979498252817632</v>
      </c>
      <c r="AO20" s="22">
        <v>0.108226771916592</v>
      </c>
      <c r="AP20" s="22">
        <v>0.11361907632460284</v>
      </c>
      <c r="AQ20" s="22">
        <v>0.12261632939966109</v>
      </c>
      <c r="AR20" s="22">
        <v>0.126</v>
      </c>
      <c r="AS20" s="22">
        <v>0.12164155764684811</v>
      </c>
      <c r="AT20" s="22">
        <v>0.13314588952357989</v>
      </c>
      <c r="AU20" s="12"/>
    </row>
    <row r="21" spans="1:47" x14ac:dyDescent="0.25">
      <c r="A21" s="47"/>
      <c r="B21" s="22" t="s">
        <v>63</v>
      </c>
      <c r="C21" s="22" t="s">
        <v>63</v>
      </c>
      <c r="D21" s="22">
        <v>0.03</v>
      </c>
      <c r="E21" s="22">
        <v>0.03</v>
      </c>
      <c r="F21" s="22">
        <v>0.02</v>
      </c>
      <c r="G21" s="22" t="s">
        <v>63</v>
      </c>
      <c r="H21" s="22" t="s">
        <v>63</v>
      </c>
      <c r="I21" s="22" t="s">
        <v>63</v>
      </c>
      <c r="J21" s="22" t="s">
        <v>63</v>
      </c>
      <c r="K21" s="22" t="s">
        <v>63</v>
      </c>
      <c r="L21" s="22" t="s">
        <v>63</v>
      </c>
      <c r="M21" s="22" t="s">
        <v>63</v>
      </c>
      <c r="N21" s="22" t="s">
        <v>63</v>
      </c>
      <c r="O21" s="22" t="s">
        <v>63</v>
      </c>
      <c r="P21" s="22" t="s">
        <v>63</v>
      </c>
      <c r="Q21" s="22" t="s">
        <v>63</v>
      </c>
      <c r="R21" s="22" t="s">
        <v>63</v>
      </c>
      <c r="S21" s="22" t="s">
        <v>63</v>
      </c>
      <c r="T21" s="22" t="s">
        <v>63</v>
      </c>
      <c r="U21" s="22" t="s">
        <v>63</v>
      </c>
      <c r="V21" s="22" t="s">
        <v>63</v>
      </c>
      <c r="W21" s="22" t="s">
        <v>63</v>
      </c>
      <c r="X21" s="22" t="s">
        <v>63</v>
      </c>
      <c r="Y21" s="22" t="s">
        <v>63</v>
      </c>
      <c r="Z21" s="22" t="s">
        <v>63</v>
      </c>
      <c r="AA21" s="22" t="s">
        <v>63</v>
      </c>
      <c r="AB21" s="22" t="s">
        <v>63</v>
      </c>
      <c r="AC21" s="22" t="s">
        <v>63</v>
      </c>
      <c r="AD21" s="22" t="s">
        <v>63</v>
      </c>
      <c r="AE21" s="22" t="s">
        <v>63</v>
      </c>
      <c r="AF21" s="22" t="s">
        <v>63</v>
      </c>
      <c r="AG21" s="22" t="s">
        <v>63</v>
      </c>
      <c r="AH21" s="22" t="s">
        <v>63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12"/>
    </row>
    <row r="22" spans="1:47" x14ac:dyDescent="0.25">
      <c r="A22" s="83" t="s">
        <v>181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61"/>
    </row>
    <row r="23" spans="1:47" x14ac:dyDescent="0.25">
      <c r="A23" s="47" t="s">
        <v>185</v>
      </c>
      <c r="B23" s="14">
        <v>2.1</v>
      </c>
      <c r="C23" s="14">
        <v>2</v>
      </c>
      <c r="D23" s="14">
        <v>2.4</v>
      </c>
      <c r="E23" s="14">
        <v>2</v>
      </c>
      <c r="F23" s="14">
        <v>1.9</v>
      </c>
      <c r="G23" s="14">
        <v>1.8</v>
      </c>
      <c r="H23" s="14">
        <v>1.8</v>
      </c>
      <c r="I23" s="14">
        <v>2</v>
      </c>
      <c r="J23" s="14">
        <v>2</v>
      </c>
      <c r="K23" s="14">
        <v>2</v>
      </c>
      <c r="L23" s="14">
        <v>2</v>
      </c>
      <c r="M23" s="14">
        <v>2.1</v>
      </c>
      <c r="N23" s="14">
        <v>2.1</v>
      </c>
      <c r="O23" s="14">
        <v>2</v>
      </c>
      <c r="P23" s="14">
        <v>2.1</v>
      </c>
      <c r="Q23" s="14">
        <v>2.1</v>
      </c>
      <c r="R23" s="14">
        <v>2</v>
      </c>
      <c r="S23" s="14">
        <v>2</v>
      </c>
      <c r="T23" s="14">
        <v>2.1</v>
      </c>
      <c r="U23" s="14">
        <v>2.1</v>
      </c>
      <c r="V23" s="14">
        <v>2</v>
      </c>
      <c r="W23" s="14">
        <v>2.2000000000000002</v>
      </c>
      <c r="X23" s="14">
        <v>2.1</v>
      </c>
      <c r="Y23" s="14">
        <v>2.2999999999999998</v>
      </c>
      <c r="Z23" s="14">
        <v>2.4</v>
      </c>
      <c r="AA23" s="14">
        <v>2.4</v>
      </c>
      <c r="AB23" s="14">
        <v>2.6</v>
      </c>
      <c r="AC23" s="14">
        <v>2.8</v>
      </c>
      <c r="AD23" s="14">
        <v>2.9</v>
      </c>
      <c r="AE23" s="14">
        <v>2.8</v>
      </c>
      <c r="AF23" s="14">
        <v>2.9</v>
      </c>
      <c r="AG23" s="14">
        <v>2.8</v>
      </c>
      <c r="AH23" s="14">
        <v>2.7</v>
      </c>
      <c r="AI23" s="14">
        <v>3.1</v>
      </c>
      <c r="AJ23" s="14">
        <v>3.2</v>
      </c>
      <c r="AK23" s="14">
        <v>3.5</v>
      </c>
      <c r="AL23" s="14">
        <v>3.7</v>
      </c>
      <c r="AM23" s="14">
        <v>4.2463473641507052</v>
      </c>
      <c r="AN23" s="14">
        <v>4.9000000000000004</v>
      </c>
      <c r="AO23" s="14">
        <v>4.6675225438990822</v>
      </c>
      <c r="AP23" s="14">
        <v>5.0859622845246175</v>
      </c>
      <c r="AQ23" s="14">
        <v>6.2</v>
      </c>
      <c r="AR23" s="14">
        <v>6.4</v>
      </c>
      <c r="AS23" s="14">
        <v>6.9199160473035271</v>
      </c>
      <c r="AT23" s="14">
        <v>7.3</v>
      </c>
      <c r="AU23" s="12"/>
    </row>
    <row r="24" spans="1:47" x14ac:dyDescent="0.25">
      <c r="A24" s="47" t="s">
        <v>184</v>
      </c>
      <c r="B24" s="14">
        <v>185</v>
      </c>
      <c r="C24" s="14">
        <v>197</v>
      </c>
      <c r="D24" s="14">
        <v>193</v>
      </c>
      <c r="E24" s="14">
        <v>202</v>
      </c>
      <c r="F24" s="14">
        <v>209</v>
      </c>
      <c r="G24" s="14">
        <v>206</v>
      </c>
      <c r="H24" s="14">
        <v>241</v>
      </c>
      <c r="I24" s="14">
        <v>258</v>
      </c>
      <c r="J24" s="14">
        <v>256</v>
      </c>
      <c r="K24" s="14">
        <v>261</v>
      </c>
      <c r="L24" s="14">
        <v>257</v>
      </c>
      <c r="M24" s="14">
        <v>246</v>
      </c>
      <c r="N24" s="14">
        <v>234</v>
      </c>
      <c r="O24" s="14">
        <v>234</v>
      </c>
      <c r="P24" s="14">
        <v>225</v>
      </c>
      <c r="Q24" s="14">
        <v>211</v>
      </c>
      <c r="R24" s="14">
        <v>207</v>
      </c>
      <c r="S24" s="14">
        <v>212</v>
      </c>
      <c r="T24" s="14">
        <v>214</v>
      </c>
      <c r="U24" s="14">
        <v>227</v>
      </c>
      <c r="V24" s="14">
        <v>241</v>
      </c>
      <c r="W24" s="14">
        <v>265</v>
      </c>
      <c r="X24" s="14">
        <v>270</v>
      </c>
      <c r="Y24" s="14">
        <v>270</v>
      </c>
      <c r="Z24" s="14">
        <v>273</v>
      </c>
      <c r="AA24" s="14">
        <v>282</v>
      </c>
      <c r="AB24" s="14">
        <v>295</v>
      </c>
      <c r="AC24" s="14">
        <v>311</v>
      </c>
      <c r="AD24" s="14">
        <v>290</v>
      </c>
      <c r="AE24" s="14">
        <v>288</v>
      </c>
      <c r="AF24" s="14">
        <v>291</v>
      </c>
      <c r="AG24" s="14">
        <v>295</v>
      </c>
      <c r="AH24" s="14">
        <v>297</v>
      </c>
      <c r="AI24" s="14">
        <v>282</v>
      </c>
      <c r="AJ24" s="14">
        <v>297</v>
      </c>
      <c r="AK24" s="14">
        <v>287</v>
      </c>
      <c r="AL24" s="14">
        <v>287</v>
      </c>
      <c r="AM24" s="14">
        <v>301</v>
      </c>
      <c r="AN24" s="14">
        <v>304</v>
      </c>
      <c r="AO24" s="14">
        <v>301</v>
      </c>
      <c r="AP24" s="14">
        <v>308</v>
      </c>
      <c r="AQ24" s="14">
        <v>322</v>
      </c>
      <c r="AR24" s="14">
        <v>322</v>
      </c>
      <c r="AS24" s="14">
        <v>332</v>
      </c>
      <c r="AT24" s="14">
        <v>333</v>
      </c>
      <c r="AU24" s="12"/>
    </row>
    <row r="25" spans="1:47" x14ac:dyDescent="0.25">
      <c r="A25" s="85" t="s">
        <v>309</v>
      </c>
      <c r="B25" s="93" t="s">
        <v>63</v>
      </c>
      <c r="C25" s="93" t="s">
        <v>63</v>
      </c>
      <c r="D25" s="93" t="s">
        <v>63</v>
      </c>
      <c r="E25" s="93" t="s">
        <v>63</v>
      </c>
      <c r="F25" s="93" t="s">
        <v>63</v>
      </c>
      <c r="G25" s="93" t="s">
        <v>63</v>
      </c>
      <c r="H25" s="93" t="s">
        <v>63</v>
      </c>
      <c r="I25" s="93" t="s">
        <v>63</v>
      </c>
      <c r="J25" s="93" t="s">
        <v>63</v>
      </c>
      <c r="K25" s="93" t="s">
        <v>63</v>
      </c>
      <c r="L25" s="93">
        <v>869</v>
      </c>
      <c r="M25" s="93">
        <v>898</v>
      </c>
      <c r="N25" s="93">
        <v>930</v>
      </c>
      <c r="O25" s="93">
        <v>1040</v>
      </c>
      <c r="P25" s="93">
        <v>1104</v>
      </c>
      <c r="Q25" s="93">
        <v>1162</v>
      </c>
      <c r="R25" s="93">
        <v>1156</v>
      </c>
      <c r="S25" s="93">
        <v>1154</v>
      </c>
      <c r="T25" s="93">
        <v>1168</v>
      </c>
      <c r="U25" s="93">
        <v>1295</v>
      </c>
      <c r="V25" s="93">
        <v>1357</v>
      </c>
      <c r="W25" s="93">
        <v>1337</v>
      </c>
      <c r="X25" s="93">
        <v>1362</v>
      </c>
      <c r="Y25" s="93">
        <v>1328</v>
      </c>
      <c r="Z25" s="93">
        <v>1265</v>
      </c>
      <c r="AA25" s="93">
        <v>1274</v>
      </c>
      <c r="AB25" s="93">
        <v>1261</v>
      </c>
      <c r="AC25" s="93">
        <v>1297</v>
      </c>
      <c r="AD25" s="93">
        <v>1262</v>
      </c>
      <c r="AE25" s="93">
        <v>1189</v>
      </c>
      <c r="AF25" s="93">
        <v>1162</v>
      </c>
      <c r="AG25" s="93">
        <v>1236</v>
      </c>
      <c r="AH25" s="93">
        <v>1178</v>
      </c>
      <c r="AI25" s="93">
        <v>1132</v>
      </c>
      <c r="AJ25" s="93">
        <v>1135</v>
      </c>
      <c r="AK25" s="93">
        <v>1122</v>
      </c>
      <c r="AL25" s="93">
        <v>1107</v>
      </c>
      <c r="AM25" s="93">
        <v>1091</v>
      </c>
      <c r="AN25" s="93">
        <v>1155</v>
      </c>
      <c r="AO25" s="93">
        <v>1140</v>
      </c>
      <c r="AP25" s="93">
        <v>1131</v>
      </c>
      <c r="AQ25" s="93">
        <v>1068</v>
      </c>
      <c r="AR25" s="93">
        <v>1089</v>
      </c>
      <c r="AS25" s="93">
        <v>1067</v>
      </c>
      <c r="AT25" s="93">
        <v>1086</v>
      </c>
      <c r="AU25" s="161"/>
    </row>
    <row r="26" spans="1:47" x14ac:dyDescent="0.25">
      <c r="A26" s="4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x14ac:dyDescent="0.25">
      <c r="A27" s="83" t="s">
        <v>260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61"/>
    </row>
    <row r="28" spans="1:47" x14ac:dyDescent="0.25">
      <c r="A28" s="47" t="s">
        <v>149</v>
      </c>
      <c r="B28" s="22">
        <v>0.83</v>
      </c>
      <c r="C28" s="22">
        <v>0.79</v>
      </c>
      <c r="D28" s="22">
        <v>0.68</v>
      </c>
      <c r="E28" s="22">
        <v>0.69</v>
      </c>
      <c r="F28" s="22">
        <v>0.63</v>
      </c>
      <c r="G28" s="22">
        <v>0.56999999999999995</v>
      </c>
      <c r="H28" s="22">
        <v>0.56000000000000005</v>
      </c>
      <c r="I28" s="22">
        <v>0.49</v>
      </c>
      <c r="J28" s="22">
        <v>0.49</v>
      </c>
      <c r="K28" s="22">
        <v>0.48</v>
      </c>
      <c r="L28" s="22">
        <v>0.45</v>
      </c>
      <c r="M28" s="22">
        <v>0.44</v>
      </c>
      <c r="N28" s="22">
        <v>0.43</v>
      </c>
      <c r="O28" s="22">
        <v>0.43</v>
      </c>
      <c r="P28" s="22">
        <v>0.42</v>
      </c>
      <c r="Q28" s="22">
        <v>0.4</v>
      </c>
      <c r="R28" s="22">
        <v>0.4</v>
      </c>
      <c r="S28" s="22">
        <v>0.41</v>
      </c>
      <c r="T28" s="22">
        <v>0.41</v>
      </c>
      <c r="U28" s="22">
        <v>0.41</v>
      </c>
      <c r="V28" s="22">
        <v>0.38</v>
      </c>
      <c r="W28" s="22">
        <v>0.36</v>
      </c>
      <c r="X28" s="22">
        <v>0.35</v>
      </c>
      <c r="Y28" s="22">
        <v>0.34</v>
      </c>
      <c r="Z28" s="22">
        <v>0.34</v>
      </c>
      <c r="AA28" s="22">
        <v>0.33</v>
      </c>
      <c r="AB28" s="22">
        <v>0.31</v>
      </c>
      <c r="AC28" s="22">
        <v>0.33</v>
      </c>
      <c r="AD28" s="22">
        <v>0.34</v>
      </c>
      <c r="AE28" s="22">
        <v>0.35</v>
      </c>
      <c r="AF28" s="22">
        <v>0.31</v>
      </c>
      <c r="AG28" s="22">
        <v>0.33</v>
      </c>
      <c r="AH28" s="22">
        <v>0.33</v>
      </c>
      <c r="AI28" s="22">
        <v>0.38</v>
      </c>
      <c r="AJ28" s="22">
        <v>0.37</v>
      </c>
      <c r="AK28" s="22">
        <v>0.36</v>
      </c>
      <c r="AL28" s="22">
        <v>0.36</v>
      </c>
      <c r="AM28" s="22">
        <v>0.36835599506229932</v>
      </c>
      <c r="AN28" s="22">
        <v>0.37719831779495028</v>
      </c>
      <c r="AO28" s="22">
        <v>0.38466488700099843</v>
      </c>
      <c r="AP28" s="22">
        <v>0.38156828495967621</v>
      </c>
      <c r="AQ28" s="22">
        <v>0.38378086537512346</v>
      </c>
      <c r="AR28" s="22">
        <v>0.39800000000000002</v>
      </c>
      <c r="AS28" s="22">
        <v>0.40026179053399241</v>
      </c>
      <c r="AT28" s="22">
        <v>0.39126775662684571</v>
      </c>
      <c r="AU28" s="12"/>
    </row>
    <row r="29" spans="1:47" x14ac:dyDescent="0.25">
      <c r="A29" s="47" t="s">
        <v>150</v>
      </c>
      <c r="B29" s="22">
        <v>0.1</v>
      </c>
      <c r="C29" s="22">
        <v>0.11</v>
      </c>
      <c r="D29" s="22">
        <v>0.12</v>
      </c>
      <c r="E29" s="22">
        <v>0.09</v>
      </c>
      <c r="F29" s="22">
        <v>0.08</v>
      </c>
      <c r="G29" s="22">
        <v>0.09</v>
      </c>
      <c r="H29" s="22">
        <v>0.09</v>
      </c>
      <c r="I29" s="22">
        <v>0.09</v>
      </c>
      <c r="J29" s="22">
        <v>0.1</v>
      </c>
      <c r="K29" s="22">
        <v>0.11</v>
      </c>
      <c r="L29" s="22">
        <v>0.1</v>
      </c>
      <c r="M29" s="22">
        <v>0.11</v>
      </c>
      <c r="N29" s="22">
        <v>0.13</v>
      </c>
      <c r="O29" s="22">
        <v>0.12</v>
      </c>
      <c r="P29" s="22">
        <v>0.12</v>
      </c>
      <c r="Q29" s="22">
        <v>0.12</v>
      </c>
      <c r="R29" s="22">
        <v>0.13</v>
      </c>
      <c r="S29" s="22">
        <v>0.13</v>
      </c>
      <c r="T29" s="22">
        <v>0.12</v>
      </c>
      <c r="U29" s="22">
        <v>0.11</v>
      </c>
      <c r="V29" s="22">
        <v>0.14000000000000001</v>
      </c>
      <c r="W29" s="22">
        <v>0.14000000000000001</v>
      </c>
      <c r="X29" s="22">
        <v>0.14000000000000001</v>
      </c>
      <c r="Y29" s="22">
        <v>0.16</v>
      </c>
      <c r="Z29" s="22">
        <v>0.17</v>
      </c>
      <c r="AA29" s="22">
        <v>0.17</v>
      </c>
      <c r="AB29" s="22">
        <v>0.17</v>
      </c>
      <c r="AC29" s="22">
        <v>0.17</v>
      </c>
      <c r="AD29" s="22">
        <v>0.17</v>
      </c>
      <c r="AE29" s="22">
        <v>0.17</v>
      </c>
      <c r="AF29" s="22">
        <v>0.17</v>
      </c>
      <c r="AG29" s="22">
        <v>0.19</v>
      </c>
      <c r="AH29" s="22">
        <v>0.19</v>
      </c>
      <c r="AI29" s="22">
        <v>0.19</v>
      </c>
      <c r="AJ29" s="22">
        <v>0.2</v>
      </c>
      <c r="AK29" s="22">
        <v>0.2</v>
      </c>
      <c r="AL29" s="22">
        <v>0.2</v>
      </c>
      <c r="AM29" s="22">
        <v>0.19424060044644831</v>
      </c>
      <c r="AN29" s="22">
        <v>0.20817780811497752</v>
      </c>
      <c r="AO29" s="22">
        <v>0.20097149640250772</v>
      </c>
      <c r="AP29" s="22">
        <v>0.1957256045671977</v>
      </c>
      <c r="AQ29" s="22">
        <v>0.19260074830733892</v>
      </c>
      <c r="AR29" s="22">
        <v>0.19</v>
      </c>
      <c r="AS29" s="22">
        <v>0.19149983426059056</v>
      </c>
      <c r="AT29" s="22">
        <v>0.20262729363455823</v>
      </c>
      <c r="AU29" s="12"/>
    </row>
    <row r="30" spans="1:47" x14ac:dyDescent="0.25">
      <c r="A30" s="47" t="s">
        <v>151</v>
      </c>
      <c r="B30" s="22">
        <v>0</v>
      </c>
      <c r="C30" s="22">
        <v>0.02</v>
      </c>
      <c r="D30" s="22">
        <v>0.04</v>
      </c>
      <c r="E30" s="22">
        <v>0.04</v>
      </c>
      <c r="F30" s="22">
        <v>0.06</v>
      </c>
      <c r="G30" s="22">
        <v>0.06</v>
      </c>
      <c r="H30" s="22">
        <v>0.06</v>
      </c>
      <c r="I30" s="22">
        <v>0.09</v>
      </c>
      <c r="J30" s="22">
        <v>0.09</v>
      </c>
      <c r="K30" s="22">
        <v>0.09</v>
      </c>
      <c r="L30" s="22">
        <v>0.1</v>
      </c>
      <c r="M30" s="22">
        <v>0.1</v>
      </c>
      <c r="N30" s="22">
        <v>0.1</v>
      </c>
      <c r="O30" s="22">
        <v>0.1</v>
      </c>
      <c r="P30" s="22">
        <v>0.09</v>
      </c>
      <c r="Q30" s="22">
        <v>0.1</v>
      </c>
      <c r="R30" s="22">
        <v>0.1</v>
      </c>
      <c r="S30" s="22">
        <v>0.09</v>
      </c>
      <c r="T30" s="22">
        <v>0.08</v>
      </c>
      <c r="U30" s="22">
        <v>0.09</v>
      </c>
      <c r="V30" s="22">
        <v>0.08</v>
      </c>
      <c r="W30" s="22">
        <v>0.08</v>
      </c>
      <c r="X30" s="22">
        <v>0.06</v>
      </c>
      <c r="Y30" s="22">
        <v>0.08</v>
      </c>
      <c r="Z30" s="22">
        <v>0.09</v>
      </c>
      <c r="AA30" s="22">
        <v>0.1</v>
      </c>
      <c r="AB30" s="22">
        <v>0.1</v>
      </c>
      <c r="AC30" s="22">
        <v>0.1</v>
      </c>
      <c r="AD30" s="22">
        <v>0.12</v>
      </c>
      <c r="AE30" s="22">
        <v>0.11</v>
      </c>
      <c r="AF30" s="22">
        <v>0.11</v>
      </c>
      <c r="AG30" s="22">
        <v>0.12</v>
      </c>
      <c r="AH30" s="22">
        <v>0.12</v>
      </c>
      <c r="AI30" s="22">
        <v>0.1</v>
      </c>
      <c r="AJ30" s="22">
        <v>0.1</v>
      </c>
      <c r="AK30" s="22">
        <v>0.1</v>
      </c>
      <c r="AL30" s="22">
        <v>0.09</v>
      </c>
      <c r="AM30" s="22">
        <v>7.7220387452092448E-2</v>
      </c>
      <c r="AN30" s="22">
        <v>7.3010867991010406E-2</v>
      </c>
      <c r="AO30" s="22">
        <v>6.5854252812490785E-2</v>
      </c>
      <c r="AP30" s="22">
        <v>8.5080724046147249E-2</v>
      </c>
      <c r="AQ30" s="22">
        <v>8.4616288335723544E-2</v>
      </c>
      <c r="AR30" s="22">
        <v>8.5000000000000006E-2</v>
      </c>
      <c r="AS30" s="22">
        <v>8.4129165966675606E-2</v>
      </c>
      <c r="AT30" s="22">
        <v>8.1779821059095703E-2</v>
      </c>
      <c r="AU30" s="12"/>
    </row>
    <row r="31" spans="1:47" x14ac:dyDescent="0.25">
      <c r="A31" s="47" t="s">
        <v>152</v>
      </c>
      <c r="B31" s="22">
        <v>0</v>
      </c>
      <c r="C31" s="22">
        <v>0</v>
      </c>
      <c r="D31" s="22">
        <v>7.0000000000000007E-2</v>
      </c>
      <c r="E31" s="22">
        <v>0.1</v>
      </c>
      <c r="F31" s="22">
        <v>0.13</v>
      </c>
      <c r="G31" s="22">
        <v>0.16</v>
      </c>
      <c r="H31" s="22">
        <v>0.2</v>
      </c>
      <c r="I31" s="22">
        <v>0.24</v>
      </c>
      <c r="J31" s="22">
        <v>0.24</v>
      </c>
      <c r="K31" s="22">
        <v>0.27</v>
      </c>
      <c r="L31" s="22">
        <v>0.3</v>
      </c>
      <c r="M31" s="22">
        <v>0.31</v>
      </c>
      <c r="N31" s="22">
        <v>0.28999999999999998</v>
      </c>
      <c r="O31" s="22">
        <v>0.28000000000000003</v>
      </c>
      <c r="P31" s="22">
        <v>0.28000000000000003</v>
      </c>
      <c r="Q31" s="22">
        <v>0.3</v>
      </c>
      <c r="R31" s="22">
        <v>0.28000000000000003</v>
      </c>
      <c r="S31" s="22">
        <v>0.27</v>
      </c>
      <c r="T31" s="22">
        <v>0.27</v>
      </c>
      <c r="U31" s="22">
        <v>0.27</v>
      </c>
      <c r="V31" s="22">
        <v>0.26</v>
      </c>
      <c r="W31" s="22">
        <v>0.27</v>
      </c>
      <c r="X31" s="22">
        <v>0.27</v>
      </c>
      <c r="Y31" s="22">
        <v>0.26</v>
      </c>
      <c r="Z31" s="22">
        <v>0.25</v>
      </c>
      <c r="AA31" s="22">
        <v>0.24</v>
      </c>
      <c r="AB31" s="22">
        <v>0.24</v>
      </c>
      <c r="AC31" s="22">
        <v>0.24</v>
      </c>
      <c r="AD31" s="22">
        <v>0.23</v>
      </c>
      <c r="AE31" s="22">
        <v>0.24</v>
      </c>
      <c r="AF31" s="22">
        <v>0.24</v>
      </c>
      <c r="AG31" s="22">
        <v>0.24</v>
      </c>
      <c r="AH31" s="22">
        <v>0.24</v>
      </c>
      <c r="AI31" s="22">
        <v>0.21</v>
      </c>
      <c r="AJ31" s="22">
        <v>0.21</v>
      </c>
      <c r="AK31" s="22">
        <v>0.22</v>
      </c>
      <c r="AL31" s="22">
        <v>0.22</v>
      </c>
      <c r="AM31" s="22">
        <v>0.23299879871009105</v>
      </c>
      <c r="AN31" s="22">
        <v>0.22122865558825824</v>
      </c>
      <c r="AO31" s="22">
        <v>0.21667516979011964</v>
      </c>
      <c r="AP31" s="22">
        <v>0.20963264930219255</v>
      </c>
      <c r="AQ31" s="22">
        <v>0.20563820335844771</v>
      </c>
      <c r="AR31" s="22">
        <v>0.19600000000000001</v>
      </c>
      <c r="AS31" s="22">
        <v>0.18867979023414322</v>
      </c>
      <c r="AT31" s="22">
        <v>0.20156551125932037</v>
      </c>
      <c r="AU31" s="12"/>
    </row>
    <row r="32" spans="1:47" x14ac:dyDescent="0.25">
      <c r="A32" s="47" t="s">
        <v>153</v>
      </c>
      <c r="B32" s="22">
        <v>7.0000000000000007E-2</v>
      </c>
      <c r="C32" s="22">
        <v>0.08</v>
      </c>
      <c r="D32" s="22">
        <v>0.08</v>
      </c>
      <c r="E32" s="22">
        <v>7.0000000000000007E-2</v>
      </c>
      <c r="F32" s="22">
        <v>0.11</v>
      </c>
      <c r="G32" s="22">
        <v>0.11</v>
      </c>
      <c r="H32" s="22">
        <v>0.1</v>
      </c>
      <c r="I32" s="22">
        <v>0.09</v>
      </c>
      <c r="J32" s="22">
        <v>0.08</v>
      </c>
      <c r="K32" s="22">
        <v>0.06</v>
      </c>
      <c r="L32" s="22">
        <v>0.06</v>
      </c>
      <c r="M32" s="22">
        <v>0.05</v>
      </c>
      <c r="N32" s="22">
        <v>0.05</v>
      </c>
      <c r="O32" s="22">
        <v>7.0000000000000007E-2</v>
      </c>
      <c r="P32" s="22">
        <v>0.09</v>
      </c>
      <c r="Q32" s="22">
        <v>0.09</v>
      </c>
      <c r="R32" s="22">
        <v>0.09</v>
      </c>
      <c r="S32" s="22">
        <v>0.1</v>
      </c>
      <c r="T32" s="22">
        <v>0.11</v>
      </c>
      <c r="U32" s="22">
        <v>0.12</v>
      </c>
      <c r="V32" s="22">
        <v>0.14000000000000001</v>
      </c>
      <c r="W32" s="22">
        <v>0.15</v>
      </c>
      <c r="X32" s="22">
        <v>0.17</v>
      </c>
      <c r="Y32" s="22">
        <v>0.16</v>
      </c>
      <c r="Z32" s="22">
        <v>0.15</v>
      </c>
      <c r="AA32" s="22">
        <v>0.16</v>
      </c>
      <c r="AB32" s="22">
        <v>0.17</v>
      </c>
      <c r="AC32" s="22">
        <v>0.16</v>
      </c>
      <c r="AD32" s="22">
        <v>0.14000000000000001</v>
      </c>
      <c r="AE32" s="22">
        <v>0.13</v>
      </c>
      <c r="AF32" s="22">
        <v>0.17</v>
      </c>
      <c r="AG32" s="22">
        <v>0.12</v>
      </c>
      <c r="AH32" s="22">
        <v>0.12</v>
      </c>
      <c r="AI32" s="22">
        <v>0.12</v>
      </c>
      <c r="AJ32" s="22">
        <v>0.12</v>
      </c>
      <c r="AK32" s="22">
        <v>0.12</v>
      </c>
      <c r="AL32" s="22">
        <v>0.13</v>
      </c>
      <c r="AM32" s="22">
        <v>0.127</v>
      </c>
      <c r="AN32" s="22">
        <v>0.12038435051080359</v>
      </c>
      <c r="AO32" s="22">
        <v>0.13183419399388338</v>
      </c>
      <c r="AP32" s="22">
        <v>0.128</v>
      </c>
      <c r="AQ32" s="22">
        <v>0.13336389462336637</v>
      </c>
      <c r="AR32" s="22">
        <v>0.13200000000000001</v>
      </c>
      <c r="AS32" s="22">
        <v>0.13542941900459832</v>
      </c>
      <c r="AT32" s="22">
        <v>0.12275961742018002</v>
      </c>
      <c r="AU32" s="12"/>
    </row>
    <row r="33" spans="1:47" x14ac:dyDescent="0.25">
      <c r="A33" s="4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x14ac:dyDescent="0.25">
      <c r="A34" s="85" t="s">
        <v>311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61"/>
    </row>
    <row r="35" spans="1:47" s="3" customFormat="1" x14ac:dyDescent="0.25">
      <c r="A35" s="34" t="s">
        <v>269</v>
      </c>
      <c r="B35" s="45">
        <v>4351.6000000000004</v>
      </c>
      <c r="C35" s="45">
        <v>4854.5</v>
      </c>
      <c r="D35" s="45">
        <v>5329.3</v>
      </c>
      <c r="E35" s="45">
        <v>4708.1000000000004</v>
      </c>
      <c r="F35" s="45">
        <v>4395.7</v>
      </c>
      <c r="G35" s="45">
        <v>4438.1000000000004</v>
      </c>
      <c r="H35" s="45">
        <v>4863.3999999999996</v>
      </c>
      <c r="I35" s="45">
        <v>5644.7</v>
      </c>
      <c r="J35" s="45">
        <v>6293</v>
      </c>
      <c r="K35" s="45">
        <v>6844.6</v>
      </c>
      <c r="L35" s="45">
        <v>7149.4</v>
      </c>
      <c r="M35" s="45">
        <v>7629.5</v>
      </c>
      <c r="N35" s="45">
        <v>7479.1</v>
      </c>
      <c r="O35" s="45">
        <v>7468.7</v>
      </c>
      <c r="P35" s="45">
        <v>7753.9</v>
      </c>
      <c r="Q35" s="45">
        <v>7673.9</v>
      </c>
      <c r="R35" s="45">
        <v>7783.5</v>
      </c>
      <c r="S35" s="45">
        <v>8519.7999999999993</v>
      </c>
      <c r="T35" s="45">
        <v>8470.4</v>
      </c>
      <c r="U35" s="45">
        <v>8480.9</v>
      </c>
      <c r="V35" s="45">
        <v>8607.7000000000007</v>
      </c>
      <c r="W35" s="45">
        <v>8937.4</v>
      </c>
      <c r="X35" s="45">
        <v>8966.6</v>
      </c>
      <c r="Y35" s="45">
        <v>9909.9</v>
      </c>
      <c r="Z35" s="45">
        <v>10101.9</v>
      </c>
      <c r="AA35" s="45">
        <v>10325.299999999999</v>
      </c>
      <c r="AB35" s="45">
        <v>10699.5</v>
      </c>
      <c r="AC35" s="45">
        <v>11407.7</v>
      </c>
      <c r="AD35" s="45">
        <v>11564.7</v>
      </c>
      <c r="AE35" s="45">
        <v>11639.1</v>
      </c>
      <c r="AF35" s="45">
        <v>12258.4</v>
      </c>
      <c r="AG35" s="45">
        <v>11487.8</v>
      </c>
      <c r="AH35" s="45">
        <v>11007.2</v>
      </c>
      <c r="AI35" s="45">
        <v>10415.4</v>
      </c>
      <c r="AJ35" s="45">
        <v>10654.3</v>
      </c>
      <c r="AK35" s="45">
        <v>11664.9</v>
      </c>
      <c r="AL35" s="45">
        <v>11482.9</v>
      </c>
      <c r="AM35" s="45">
        <v>11858.69566522998</v>
      </c>
      <c r="AN35" s="45">
        <v>11629.801222879802</v>
      </c>
      <c r="AO35" s="45">
        <v>12095.131038609999</v>
      </c>
      <c r="AP35" s="45">
        <v>11925.56827183998</v>
      </c>
      <c r="AQ35" s="45">
        <v>12352.386569090017</v>
      </c>
      <c r="AR35" s="45">
        <v>12436.79730446997</v>
      </c>
      <c r="AS35" s="45">
        <v>12978.938497359999</v>
      </c>
      <c r="AT35" s="45">
        <v>13064.853786130005</v>
      </c>
      <c r="AU35" s="161"/>
    </row>
    <row r="36" spans="1:47" x14ac:dyDescent="0.25">
      <c r="A36" s="47" t="s">
        <v>147</v>
      </c>
      <c r="B36" s="43">
        <v>3556.2</v>
      </c>
      <c r="C36" s="43">
        <v>3902</v>
      </c>
      <c r="D36" s="43">
        <v>4165.8</v>
      </c>
      <c r="E36" s="43">
        <v>3816.9</v>
      </c>
      <c r="F36" s="43">
        <v>3606</v>
      </c>
      <c r="G36" s="43">
        <v>3506.7</v>
      </c>
      <c r="H36" s="43">
        <v>3858.6</v>
      </c>
      <c r="I36" s="43">
        <v>4410.3999999999996</v>
      </c>
      <c r="J36" s="43">
        <v>4950.3</v>
      </c>
      <c r="K36" s="43">
        <v>5426.1</v>
      </c>
      <c r="L36" s="43">
        <v>5784</v>
      </c>
      <c r="M36" s="43">
        <v>6109</v>
      </c>
      <c r="N36" s="43">
        <v>5905.2</v>
      </c>
      <c r="O36" s="43">
        <v>5788.7</v>
      </c>
      <c r="P36" s="43">
        <v>5997.3</v>
      </c>
      <c r="Q36" s="43">
        <v>5807.6</v>
      </c>
      <c r="R36" s="43">
        <v>5923.8</v>
      </c>
      <c r="S36" s="43">
        <v>6680.2</v>
      </c>
      <c r="T36" s="43">
        <v>6580</v>
      </c>
      <c r="U36" s="43">
        <v>6404.5</v>
      </c>
      <c r="V36" s="43">
        <v>6638.3</v>
      </c>
      <c r="W36" s="43">
        <v>6785</v>
      </c>
      <c r="X36" s="43">
        <v>6892</v>
      </c>
      <c r="Y36" s="43">
        <v>7692.2</v>
      </c>
      <c r="Z36" s="43">
        <v>7836.8</v>
      </c>
      <c r="AA36" s="43">
        <v>8003.4</v>
      </c>
      <c r="AB36" s="43">
        <v>8312.2999999999993</v>
      </c>
      <c r="AC36" s="43">
        <v>8773.7999999999993</v>
      </c>
      <c r="AD36" s="43">
        <v>8909.6</v>
      </c>
      <c r="AE36" s="43">
        <v>9043.5</v>
      </c>
      <c r="AF36" s="43">
        <v>9631.5</v>
      </c>
      <c r="AG36" s="43">
        <v>8907.5</v>
      </c>
      <c r="AH36" s="43">
        <v>8628.2999999999993</v>
      </c>
      <c r="AI36" s="43">
        <v>7771</v>
      </c>
      <c r="AJ36" s="43">
        <v>7936.4</v>
      </c>
      <c r="AK36" s="43">
        <v>8768.2999999999993</v>
      </c>
      <c r="AL36" s="43">
        <v>8438.9</v>
      </c>
      <c r="AM36" s="43">
        <v>8615.4555656099892</v>
      </c>
      <c r="AN36" s="43">
        <v>8188.6013123097318</v>
      </c>
      <c r="AO36" s="43">
        <v>8397.2674825300001</v>
      </c>
      <c r="AP36" s="43">
        <v>7917.39647349999</v>
      </c>
      <c r="AQ36" s="43">
        <v>8167.8725240800231</v>
      </c>
      <c r="AR36" s="43">
        <v>8074.7677668899778</v>
      </c>
      <c r="AS36" s="43">
        <v>8417.4712748299971</v>
      </c>
      <c r="AT36" s="43">
        <v>8375.4637984500114</v>
      </c>
      <c r="AU36" s="19"/>
    </row>
    <row r="37" spans="1:47" x14ac:dyDescent="0.25">
      <c r="A37" s="47" t="s">
        <v>154</v>
      </c>
      <c r="B37" s="43">
        <v>644.1</v>
      </c>
      <c r="C37" s="43">
        <v>754.7</v>
      </c>
      <c r="D37" s="43">
        <v>942.7</v>
      </c>
      <c r="E37" s="43">
        <v>780.9</v>
      </c>
      <c r="F37" s="43">
        <v>692.5</v>
      </c>
      <c r="G37" s="43">
        <v>847.9</v>
      </c>
      <c r="H37" s="43">
        <v>932.5</v>
      </c>
      <c r="I37" s="43">
        <v>1173.7</v>
      </c>
      <c r="J37" s="43">
        <v>1252.2</v>
      </c>
      <c r="K37" s="43">
        <v>1346.1</v>
      </c>
      <c r="L37" s="43">
        <v>1365.3</v>
      </c>
      <c r="M37" s="43">
        <v>1520.4</v>
      </c>
      <c r="N37" s="43">
        <v>1573.9</v>
      </c>
      <c r="O37" s="43">
        <v>1680</v>
      </c>
      <c r="P37" s="43">
        <v>1756.6</v>
      </c>
      <c r="Q37" s="43">
        <v>1866.3</v>
      </c>
      <c r="R37" s="43">
        <v>1859.7</v>
      </c>
      <c r="S37" s="43">
        <v>1839.6</v>
      </c>
      <c r="T37" s="43">
        <v>1890.4</v>
      </c>
      <c r="U37" s="43">
        <v>2076.4</v>
      </c>
      <c r="V37" s="43">
        <v>1969.4</v>
      </c>
      <c r="W37" s="43">
        <v>2152.4</v>
      </c>
      <c r="X37" s="43">
        <v>2074.6</v>
      </c>
      <c r="Y37" s="43">
        <v>2217.6999999999998</v>
      </c>
      <c r="Z37" s="43">
        <v>2265.1</v>
      </c>
      <c r="AA37" s="43">
        <v>2321.9</v>
      </c>
      <c r="AB37" s="43">
        <v>2387.1999999999998</v>
      </c>
      <c r="AC37" s="43">
        <v>2633.9</v>
      </c>
      <c r="AD37" s="43">
        <v>2655.1</v>
      </c>
      <c r="AE37" s="43">
        <v>2595.6999999999998</v>
      </c>
      <c r="AF37" s="43">
        <v>2626.8</v>
      </c>
      <c r="AG37" s="43">
        <v>2580.3000000000002</v>
      </c>
      <c r="AH37" s="43">
        <v>2378.9</v>
      </c>
      <c r="AI37" s="43">
        <v>2644.4</v>
      </c>
      <c r="AJ37" s="43">
        <v>2718</v>
      </c>
      <c r="AK37" s="43">
        <v>2896.6</v>
      </c>
      <c r="AL37" s="43">
        <v>3044</v>
      </c>
      <c r="AM37" s="43">
        <v>3243.2400996199899</v>
      </c>
      <c r="AN37" s="43">
        <v>3441.1999105700697</v>
      </c>
      <c r="AO37" s="43">
        <v>3697.8635560799999</v>
      </c>
      <c r="AP37" s="43">
        <v>4008.1717983399913</v>
      </c>
      <c r="AQ37" s="43">
        <v>4184.5140450099943</v>
      </c>
      <c r="AR37" s="43">
        <v>4362.0295375799924</v>
      </c>
      <c r="AS37" s="43">
        <v>4561.4672225300028</v>
      </c>
      <c r="AT37" s="43">
        <v>4689.3899876799933</v>
      </c>
      <c r="AU37" s="19"/>
    </row>
    <row r="38" spans="1:47" s="3" customFormat="1" x14ac:dyDescent="0.25">
      <c r="A38" s="34" t="s">
        <v>268</v>
      </c>
      <c r="B38" s="45">
        <v>1427.7</v>
      </c>
      <c r="C38" s="45">
        <v>1644.2</v>
      </c>
      <c r="D38" s="45">
        <v>1549.8</v>
      </c>
      <c r="E38" s="45">
        <v>1777.4</v>
      </c>
      <c r="F38" s="45">
        <v>2039.8</v>
      </c>
      <c r="G38" s="45">
        <v>2160</v>
      </c>
      <c r="H38" s="45">
        <v>2558.8000000000002</v>
      </c>
      <c r="I38" s="45">
        <v>2864.5</v>
      </c>
      <c r="J38" s="45">
        <v>3191.5</v>
      </c>
      <c r="K38" s="45">
        <v>3406.6</v>
      </c>
      <c r="L38" s="45">
        <v>3576.3</v>
      </c>
      <c r="M38" s="45">
        <v>3958.9</v>
      </c>
      <c r="N38" s="45">
        <v>4446.5</v>
      </c>
      <c r="O38" s="45">
        <v>4766.1000000000004</v>
      </c>
      <c r="P38" s="45">
        <v>4775.1000000000004</v>
      </c>
      <c r="Q38" s="45">
        <v>5180.8999999999996</v>
      </c>
      <c r="R38" s="45">
        <v>5573.7</v>
      </c>
      <c r="S38" s="45">
        <v>5882.3</v>
      </c>
      <c r="T38" s="45">
        <v>5888.1</v>
      </c>
      <c r="U38" s="45">
        <v>6232.4</v>
      </c>
      <c r="V38" s="45">
        <v>6421.6</v>
      </c>
      <c r="W38" s="45">
        <v>7055.5</v>
      </c>
      <c r="X38" s="45">
        <v>6928.1</v>
      </c>
      <c r="Y38" s="45">
        <v>6992.2</v>
      </c>
      <c r="Z38" s="45">
        <v>7307.9</v>
      </c>
      <c r="AA38" s="45">
        <v>7946.1</v>
      </c>
      <c r="AB38" s="45">
        <v>7712.5</v>
      </c>
      <c r="AC38" s="45">
        <v>7940.3</v>
      </c>
      <c r="AD38" s="45">
        <v>8342.7999999999993</v>
      </c>
      <c r="AE38" s="45">
        <v>8013.4</v>
      </c>
      <c r="AF38" s="45">
        <v>8202.2000000000007</v>
      </c>
      <c r="AG38" s="45">
        <v>8537.4</v>
      </c>
      <c r="AH38" s="45">
        <v>8848.9</v>
      </c>
      <c r="AI38" s="45">
        <v>9157.7000000000007</v>
      </c>
      <c r="AJ38" s="45">
        <v>8880</v>
      </c>
      <c r="AK38" s="45">
        <v>9222.4</v>
      </c>
      <c r="AL38" s="45">
        <v>9708.2999999999993</v>
      </c>
      <c r="AM38" s="45">
        <v>9357.2946417299991</v>
      </c>
      <c r="AN38" s="45">
        <v>9285.5242404799938</v>
      </c>
      <c r="AO38" s="45">
        <v>10049.07314907</v>
      </c>
      <c r="AP38" s="45">
        <v>10643.512351040001</v>
      </c>
      <c r="AQ38" s="45">
        <v>10753.583673999989</v>
      </c>
      <c r="AR38" s="45">
        <v>10718.2556358</v>
      </c>
      <c r="AS38" s="45">
        <v>10650.867096299997</v>
      </c>
      <c r="AT38" s="45">
        <v>10540.606571799997</v>
      </c>
      <c r="AU38" s="161"/>
    </row>
    <row r="39" spans="1:47" x14ac:dyDescent="0.25">
      <c r="A39" s="47" t="s">
        <v>147</v>
      </c>
      <c r="B39" s="43">
        <v>1410.9</v>
      </c>
      <c r="C39" s="43">
        <v>1625.1</v>
      </c>
      <c r="D39" s="43">
        <v>1512.6</v>
      </c>
      <c r="E39" s="43">
        <v>1645.9</v>
      </c>
      <c r="F39" s="43">
        <v>1927</v>
      </c>
      <c r="G39" s="43">
        <v>2056.4</v>
      </c>
      <c r="H39" s="43">
        <v>2446.4</v>
      </c>
      <c r="I39" s="43">
        <v>2746.8</v>
      </c>
      <c r="J39" s="43">
        <v>3129.4</v>
      </c>
      <c r="K39" s="43">
        <v>3364.7</v>
      </c>
      <c r="L39" s="43">
        <v>3539.9</v>
      </c>
      <c r="M39" s="43">
        <v>3914.8</v>
      </c>
      <c r="N39" s="43">
        <v>4409.1000000000004</v>
      </c>
      <c r="O39" s="43">
        <v>4733.3999999999996</v>
      </c>
      <c r="P39" s="43">
        <v>4732</v>
      </c>
      <c r="Q39" s="43">
        <v>5142.2</v>
      </c>
      <c r="R39" s="43">
        <v>5538.5</v>
      </c>
      <c r="S39" s="43">
        <v>5843.8</v>
      </c>
      <c r="T39" s="43">
        <v>5832.4</v>
      </c>
      <c r="U39" s="43">
        <v>6174.8</v>
      </c>
      <c r="V39" s="43">
        <v>6362.3</v>
      </c>
      <c r="W39" s="43">
        <v>6971.1</v>
      </c>
      <c r="X39" s="43">
        <v>6846.9</v>
      </c>
      <c r="Y39" s="43">
        <v>6898.4</v>
      </c>
      <c r="Z39" s="43">
        <v>7208.3</v>
      </c>
      <c r="AA39" s="43">
        <v>7838</v>
      </c>
      <c r="AB39" s="43">
        <v>7613</v>
      </c>
      <c r="AC39" s="43">
        <v>7826.8</v>
      </c>
      <c r="AD39" s="43">
        <v>8236.5</v>
      </c>
      <c r="AE39" s="43">
        <v>7913.3</v>
      </c>
      <c r="AF39" s="43">
        <v>8105.5</v>
      </c>
      <c r="AG39" s="43">
        <v>8415.2000000000007</v>
      </c>
      <c r="AH39" s="43">
        <v>8739.2000000000007</v>
      </c>
      <c r="AI39" s="43">
        <v>8984.6</v>
      </c>
      <c r="AJ39" s="43">
        <v>8702.5</v>
      </c>
      <c r="AK39" s="43">
        <v>8974.7000000000007</v>
      </c>
      <c r="AL39" s="43">
        <v>9411.2000000000007</v>
      </c>
      <c r="AM39" s="43">
        <v>9050.5883449199991</v>
      </c>
      <c r="AN39" s="43">
        <v>8962.9392663899944</v>
      </c>
      <c r="AO39" s="43">
        <v>9676.85704687</v>
      </c>
      <c r="AP39" s="43">
        <v>10211.639074990002</v>
      </c>
      <c r="AQ39" s="43">
        <v>10272.103372789988</v>
      </c>
      <c r="AR39" s="43">
        <v>10202.46784804</v>
      </c>
      <c r="AS39" s="43">
        <v>10105.436275919996</v>
      </c>
      <c r="AT39" s="43">
        <v>10033.269177159997</v>
      </c>
      <c r="AU39" s="17"/>
    </row>
    <row r="40" spans="1:47" x14ac:dyDescent="0.25">
      <c r="A40" s="47" t="s">
        <v>154</v>
      </c>
      <c r="B40" s="43">
        <v>16.8</v>
      </c>
      <c r="C40" s="43">
        <v>19.100000000000001</v>
      </c>
      <c r="D40" s="43">
        <v>37.200000000000003</v>
      </c>
      <c r="E40" s="43">
        <v>31.5</v>
      </c>
      <c r="F40" s="43">
        <v>25.5</v>
      </c>
      <c r="G40" s="43">
        <v>29.1</v>
      </c>
      <c r="H40" s="43">
        <v>51.9</v>
      </c>
      <c r="I40" s="43">
        <v>68.3</v>
      </c>
      <c r="J40" s="43">
        <v>62.1</v>
      </c>
      <c r="K40" s="43">
        <v>41.9</v>
      </c>
      <c r="L40" s="43">
        <v>36.4</v>
      </c>
      <c r="M40" s="43">
        <v>44.1</v>
      </c>
      <c r="N40" s="43">
        <v>37.4</v>
      </c>
      <c r="O40" s="43">
        <v>32.6</v>
      </c>
      <c r="P40" s="43">
        <v>43.1</v>
      </c>
      <c r="Q40" s="43">
        <v>38.700000000000003</v>
      </c>
      <c r="R40" s="43">
        <v>35.200000000000003</v>
      </c>
      <c r="S40" s="43">
        <v>38.6</v>
      </c>
      <c r="T40" s="43">
        <v>55.7</v>
      </c>
      <c r="U40" s="43">
        <v>57.6</v>
      </c>
      <c r="V40" s="43">
        <v>59.3</v>
      </c>
      <c r="W40" s="43">
        <v>84.4</v>
      </c>
      <c r="X40" s="43">
        <v>81.2</v>
      </c>
      <c r="Y40" s="43">
        <v>93.8</v>
      </c>
      <c r="Z40" s="43">
        <v>99.6</v>
      </c>
      <c r="AA40" s="43">
        <v>108.1</v>
      </c>
      <c r="AB40" s="43">
        <v>99.4</v>
      </c>
      <c r="AC40" s="43">
        <v>113.5</v>
      </c>
      <c r="AD40" s="43">
        <v>106.4</v>
      </c>
      <c r="AE40" s="43">
        <v>100.1</v>
      </c>
      <c r="AF40" s="43">
        <v>96.7</v>
      </c>
      <c r="AG40" s="43">
        <v>122.2</v>
      </c>
      <c r="AH40" s="43">
        <v>109.7</v>
      </c>
      <c r="AI40" s="43">
        <v>173.1</v>
      </c>
      <c r="AJ40" s="43">
        <v>177.5</v>
      </c>
      <c r="AK40" s="43">
        <v>247.8</v>
      </c>
      <c r="AL40" s="43">
        <v>297.10000000000002</v>
      </c>
      <c r="AM40" s="43">
        <v>306.70629681000003</v>
      </c>
      <c r="AN40" s="43">
        <v>322.58497408999995</v>
      </c>
      <c r="AO40" s="43">
        <v>372.21610219999997</v>
      </c>
      <c r="AP40" s="43">
        <v>431.87327604999973</v>
      </c>
      <c r="AQ40" s="43">
        <v>481.48030121000005</v>
      </c>
      <c r="AR40" s="43">
        <v>515.78778776000001</v>
      </c>
      <c r="AS40" s="43">
        <v>545.43082038000023</v>
      </c>
      <c r="AT40" s="43">
        <v>507.33739464000018</v>
      </c>
      <c r="AU40" s="17"/>
    </row>
    <row r="41" spans="1:47" s="3" customFormat="1" x14ac:dyDescent="0.25">
      <c r="A41" s="34" t="s">
        <v>267</v>
      </c>
      <c r="B41" s="45">
        <f t="shared" ref="B41:S41" si="0">SUM(B42:B43)</f>
        <v>0</v>
      </c>
      <c r="C41" s="45">
        <f t="shared" si="0"/>
        <v>0</v>
      </c>
      <c r="D41" s="45">
        <f t="shared" si="0"/>
        <v>0</v>
      </c>
      <c r="E41" s="45">
        <f t="shared" si="0"/>
        <v>0</v>
      </c>
      <c r="F41" s="45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  <c r="K41" s="45">
        <f t="shared" si="0"/>
        <v>0</v>
      </c>
      <c r="L41" s="45">
        <f t="shared" si="0"/>
        <v>0</v>
      </c>
      <c r="M41" s="45">
        <f t="shared" si="0"/>
        <v>0</v>
      </c>
      <c r="N41" s="45">
        <f t="shared" si="0"/>
        <v>0</v>
      </c>
      <c r="O41" s="45">
        <f t="shared" si="0"/>
        <v>0</v>
      </c>
      <c r="P41" s="45">
        <f t="shared" si="0"/>
        <v>0</v>
      </c>
      <c r="Q41" s="45">
        <f t="shared" si="0"/>
        <v>0</v>
      </c>
      <c r="R41" s="45">
        <f t="shared" si="0"/>
        <v>0</v>
      </c>
      <c r="S41" s="45">
        <f t="shared" si="0"/>
        <v>0</v>
      </c>
      <c r="T41" s="45">
        <f>SUM(T42:T43)</f>
        <v>525.6</v>
      </c>
      <c r="U41" s="45">
        <f t="shared" ref="U41:AM41" si="1">SUM(U42:U43)</f>
        <v>604.7610150700001</v>
      </c>
      <c r="V41" s="45">
        <f t="shared" si="1"/>
        <v>525.6</v>
      </c>
      <c r="W41" s="45">
        <f t="shared" si="1"/>
        <v>886.08472936999999</v>
      </c>
      <c r="X41" s="45">
        <f t="shared" si="1"/>
        <v>974.26301852000006</v>
      </c>
      <c r="Y41" s="45">
        <f t="shared" si="1"/>
        <v>880.12741092814804</v>
      </c>
      <c r="Z41" s="45">
        <f t="shared" si="1"/>
        <v>920.43773864443995</v>
      </c>
      <c r="AA41" s="45">
        <f t="shared" si="1"/>
        <v>993.83913738000001</v>
      </c>
      <c r="AB41" s="45">
        <f t="shared" si="1"/>
        <v>871.66602777999981</v>
      </c>
      <c r="AC41" s="45">
        <f t="shared" si="1"/>
        <v>1224.953</v>
      </c>
      <c r="AD41" s="45">
        <f t="shared" si="1"/>
        <v>1396.38798421</v>
      </c>
      <c r="AE41" s="45">
        <f t="shared" si="1"/>
        <v>1213.0912986558747</v>
      </c>
      <c r="AF41" s="45">
        <f t="shared" si="1"/>
        <v>1265.7070739173162</v>
      </c>
      <c r="AG41" s="45">
        <f t="shared" si="1"/>
        <v>1508.33540376466</v>
      </c>
      <c r="AH41" s="45">
        <f t="shared" si="1"/>
        <v>1536.1342491435466</v>
      </c>
      <c r="AI41" s="45">
        <f t="shared" si="1"/>
        <v>1432.1554231210932</v>
      </c>
      <c r="AJ41" s="45">
        <f t="shared" si="1"/>
        <v>1681.5719079270932</v>
      </c>
      <c r="AK41" s="45">
        <f t="shared" si="1"/>
        <v>1813.0567277660002</v>
      </c>
      <c r="AL41" s="45">
        <f t="shared" si="1"/>
        <v>1745.1299312599999</v>
      </c>
      <c r="AM41" s="45">
        <f t="shared" si="1"/>
        <v>1689.54003104</v>
      </c>
      <c r="AN41" s="45">
        <v>2101.6790160570004</v>
      </c>
      <c r="AO41" s="45">
        <v>2386.0671805959996</v>
      </c>
      <c r="AP41" s="45">
        <v>2285.8124734060002</v>
      </c>
      <c r="AQ41" s="45">
        <v>2221.076057617674</v>
      </c>
      <c r="AR41" s="45">
        <v>2167.922</v>
      </c>
      <c r="AS41" s="45">
        <v>2610.121346129491</v>
      </c>
      <c r="AT41" s="45">
        <v>2897.6816648894896</v>
      </c>
      <c r="AU41" s="161"/>
    </row>
    <row r="42" spans="1:47" x14ac:dyDescent="0.25">
      <c r="A42" s="47" t="s">
        <v>147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487.28629976000002</v>
      </c>
      <c r="U42" s="43">
        <v>574.55825737000009</v>
      </c>
      <c r="V42" s="43">
        <v>487.28629976000002</v>
      </c>
      <c r="W42" s="43">
        <v>852.27848193</v>
      </c>
      <c r="X42" s="43">
        <v>953.63345114000003</v>
      </c>
      <c r="Y42" s="43">
        <v>852.38160700814808</v>
      </c>
      <c r="Z42" s="43">
        <v>905.87717738443996</v>
      </c>
      <c r="AA42" s="43">
        <v>970.24782533999996</v>
      </c>
      <c r="AB42" s="43">
        <v>846.70295670999985</v>
      </c>
      <c r="AC42" s="43">
        <v>1203.404</v>
      </c>
      <c r="AD42" s="43">
        <v>1386.54075266</v>
      </c>
      <c r="AE42" s="43">
        <v>1207.5228525058747</v>
      </c>
      <c r="AF42" s="43">
        <v>1261.2077134973163</v>
      </c>
      <c r="AG42" s="43">
        <v>1484.72862141466</v>
      </c>
      <c r="AH42" s="43">
        <v>1491.8811780935466</v>
      </c>
      <c r="AI42" s="43">
        <v>1357.4739919810931</v>
      </c>
      <c r="AJ42" s="43">
        <v>1606.6650220570932</v>
      </c>
      <c r="AK42" s="43">
        <v>1741.4552159460002</v>
      </c>
      <c r="AL42" s="43">
        <v>1667.3440492299999</v>
      </c>
      <c r="AM42" s="43">
        <v>1615.155</v>
      </c>
      <c r="AN42" s="43">
        <v>2018.6633187270002</v>
      </c>
      <c r="AO42" s="43">
        <v>2307.3316346059996</v>
      </c>
      <c r="AP42" s="43">
        <v>2213.1770477760001</v>
      </c>
      <c r="AQ42" s="43">
        <v>2109.6238403076741</v>
      </c>
      <c r="AR42" s="43">
        <v>2003.3209999999999</v>
      </c>
      <c r="AS42" s="43">
        <v>2339.5221142494911</v>
      </c>
      <c r="AT42" s="43">
        <v>2516.9435118594897</v>
      </c>
      <c r="AU42" s="17"/>
    </row>
    <row r="43" spans="1:47" x14ac:dyDescent="0.25">
      <c r="A43" s="47" t="s">
        <v>154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38.313700239999996</v>
      </c>
      <c r="U43" s="43">
        <v>30.202757700000003</v>
      </c>
      <c r="V43" s="43">
        <v>38.313700239999996</v>
      </c>
      <c r="W43" s="43">
        <v>33.80624744</v>
      </c>
      <c r="X43" s="43">
        <v>20.629567379999997</v>
      </c>
      <c r="Y43" s="43">
        <v>27.745803919999997</v>
      </c>
      <c r="Z43" s="43">
        <v>14.56056126</v>
      </c>
      <c r="AA43" s="43">
        <v>23.591312039999998</v>
      </c>
      <c r="AB43" s="43">
        <v>24.963071070000002</v>
      </c>
      <c r="AC43" s="43">
        <v>21.548999999999999</v>
      </c>
      <c r="AD43" s="43">
        <v>9.8472315500000001</v>
      </c>
      <c r="AE43" s="43">
        <v>5.5684461500000006</v>
      </c>
      <c r="AF43" s="43">
        <v>4.4993604200000004</v>
      </c>
      <c r="AG43" s="43">
        <v>23.606782349999996</v>
      </c>
      <c r="AH43" s="43">
        <v>44.253071050000003</v>
      </c>
      <c r="AI43" s="43">
        <v>74.681431140000001</v>
      </c>
      <c r="AJ43" s="43">
        <v>74.906885869999996</v>
      </c>
      <c r="AK43" s="43">
        <v>71.601511820000013</v>
      </c>
      <c r="AL43" s="43">
        <v>77.785882029999996</v>
      </c>
      <c r="AM43" s="43">
        <v>74.385031040000001</v>
      </c>
      <c r="AN43" s="43">
        <v>83.015697329999995</v>
      </c>
      <c r="AO43" s="43">
        <v>78.735545989999991</v>
      </c>
      <c r="AP43" s="43">
        <v>72.63542563</v>
      </c>
      <c r="AQ43" s="43">
        <v>111.45221731000001</v>
      </c>
      <c r="AR43" s="43">
        <v>164.601</v>
      </c>
      <c r="AS43" s="43">
        <v>270.59923187999999</v>
      </c>
      <c r="AT43" s="43">
        <v>380.73815302999998</v>
      </c>
      <c r="AU43" s="17"/>
    </row>
    <row r="44" spans="1:47" x14ac:dyDescent="0.25">
      <c r="A44" s="34" t="s">
        <v>266</v>
      </c>
      <c r="B44" s="45">
        <f>B38+B35+B41</f>
        <v>5779.3</v>
      </c>
      <c r="C44" s="45">
        <f t="shared" ref="C44:AM44" si="2">C38+C35+C41</f>
        <v>6498.7</v>
      </c>
      <c r="D44" s="45">
        <f t="shared" si="2"/>
        <v>6879.1</v>
      </c>
      <c r="E44" s="45">
        <f t="shared" si="2"/>
        <v>6485.5</v>
      </c>
      <c r="F44" s="45">
        <f t="shared" si="2"/>
        <v>6435.5</v>
      </c>
      <c r="G44" s="45">
        <f t="shared" si="2"/>
        <v>6598.1</v>
      </c>
      <c r="H44" s="45">
        <f t="shared" si="2"/>
        <v>7422.2</v>
      </c>
      <c r="I44" s="45">
        <f t="shared" si="2"/>
        <v>8509.2000000000007</v>
      </c>
      <c r="J44" s="45">
        <f t="shared" si="2"/>
        <v>9484.5</v>
      </c>
      <c r="K44" s="45">
        <f t="shared" si="2"/>
        <v>10251.200000000001</v>
      </c>
      <c r="L44" s="45">
        <f t="shared" si="2"/>
        <v>10725.7</v>
      </c>
      <c r="M44" s="45">
        <f t="shared" si="2"/>
        <v>11588.4</v>
      </c>
      <c r="N44" s="45">
        <f t="shared" si="2"/>
        <v>11925.6</v>
      </c>
      <c r="O44" s="45">
        <f t="shared" si="2"/>
        <v>12234.8</v>
      </c>
      <c r="P44" s="45">
        <f t="shared" si="2"/>
        <v>12529</v>
      </c>
      <c r="Q44" s="45">
        <f t="shared" si="2"/>
        <v>12854.8</v>
      </c>
      <c r="R44" s="45">
        <f t="shared" si="2"/>
        <v>13357.2</v>
      </c>
      <c r="S44" s="45">
        <f t="shared" si="2"/>
        <v>14402.099999999999</v>
      </c>
      <c r="T44" s="45">
        <f t="shared" si="2"/>
        <v>14884.1</v>
      </c>
      <c r="U44" s="45">
        <f t="shared" si="2"/>
        <v>15318.061015069999</v>
      </c>
      <c r="V44" s="45">
        <f t="shared" si="2"/>
        <v>15554.900000000001</v>
      </c>
      <c r="W44" s="45">
        <f t="shared" si="2"/>
        <v>16878.98472937</v>
      </c>
      <c r="X44" s="45">
        <f t="shared" si="2"/>
        <v>16868.96301852</v>
      </c>
      <c r="Y44" s="45">
        <f t="shared" si="2"/>
        <v>17782.227410928146</v>
      </c>
      <c r="Z44" s="45">
        <f t="shared" si="2"/>
        <v>18330.237738644439</v>
      </c>
      <c r="AA44" s="45">
        <f t="shared" si="2"/>
        <v>19265.239137380002</v>
      </c>
      <c r="AB44" s="45">
        <f t="shared" si="2"/>
        <v>19283.66602778</v>
      </c>
      <c r="AC44" s="45">
        <f t="shared" si="2"/>
        <v>20572.953000000001</v>
      </c>
      <c r="AD44" s="45">
        <f t="shared" si="2"/>
        <v>21303.88798421</v>
      </c>
      <c r="AE44" s="45">
        <f t="shared" si="2"/>
        <v>20865.591298655876</v>
      </c>
      <c r="AF44" s="45">
        <f t="shared" si="2"/>
        <v>21726.307073917316</v>
      </c>
      <c r="AG44" s="45">
        <f t="shared" si="2"/>
        <v>21533.535403764658</v>
      </c>
      <c r="AH44" s="45">
        <f t="shared" si="2"/>
        <v>21392.234249143545</v>
      </c>
      <c r="AI44" s="45">
        <f t="shared" si="2"/>
        <v>21005.255423121092</v>
      </c>
      <c r="AJ44" s="45">
        <f t="shared" si="2"/>
        <v>21215.871907927092</v>
      </c>
      <c r="AK44" s="45">
        <f t="shared" si="2"/>
        <v>22700.356727766</v>
      </c>
      <c r="AL44" s="45">
        <f>AL38+AL35+AL41</f>
        <v>22936.329931259996</v>
      </c>
      <c r="AM44" s="45">
        <f t="shared" si="2"/>
        <v>22905.530337999979</v>
      </c>
      <c r="AN44" s="45">
        <v>23017.004479416795</v>
      </c>
      <c r="AO44" s="45">
        <v>24530.271368276</v>
      </c>
      <c r="AP44" s="45">
        <v>24854.893096285981</v>
      </c>
      <c r="AQ44" s="45">
        <v>25327.046300707683</v>
      </c>
      <c r="AR44" s="45">
        <v>25322.974940269971</v>
      </c>
      <c r="AS44" s="45">
        <v>26239.92693978949</v>
      </c>
      <c r="AT44" s="45">
        <v>26503.142022819491</v>
      </c>
      <c r="AU44" s="161"/>
    </row>
    <row r="45" spans="1:47" x14ac:dyDescent="0.25">
      <c r="A45" s="47" t="s">
        <v>147</v>
      </c>
      <c r="B45" s="43">
        <f>B36+B39+B42</f>
        <v>4967.1000000000004</v>
      </c>
      <c r="C45" s="43">
        <f t="shared" ref="C45:AM45" si="3">C36+C39+C42</f>
        <v>5527.1</v>
      </c>
      <c r="D45" s="43">
        <f t="shared" si="3"/>
        <v>5678.4</v>
      </c>
      <c r="E45" s="43">
        <f t="shared" si="3"/>
        <v>5462.8</v>
      </c>
      <c r="F45" s="43">
        <f t="shared" si="3"/>
        <v>5533</v>
      </c>
      <c r="G45" s="43">
        <f t="shared" si="3"/>
        <v>5563.1</v>
      </c>
      <c r="H45" s="43">
        <f t="shared" si="3"/>
        <v>6305</v>
      </c>
      <c r="I45" s="43">
        <f t="shared" si="3"/>
        <v>7157.2</v>
      </c>
      <c r="J45" s="43">
        <f t="shared" si="3"/>
        <v>8079.7000000000007</v>
      </c>
      <c r="K45" s="43">
        <f t="shared" si="3"/>
        <v>8790.7999999999993</v>
      </c>
      <c r="L45" s="43">
        <f t="shared" si="3"/>
        <v>9323.9</v>
      </c>
      <c r="M45" s="43">
        <f t="shared" si="3"/>
        <v>10023.799999999999</v>
      </c>
      <c r="N45" s="43">
        <f t="shared" si="3"/>
        <v>10314.299999999999</v>
      </c>
      <c r="O45" s="43">
        <f t="shared" si="3"/>
        <v>10522.099999999999</v>
      </c>
      <c r="P45" s="43">
        <f t="shared" si="3"/>
        <v>10729.3</v>
      </c>
      <c r="Q45" s="43">
        <f t="shared" si="3"/>
        <v>10949.8</v>
      </c>
      <c r="R45" s="43">
        <f t="shared" si="3"/>
        <v>11462.3</v>
      </c>
      <c r="S45" s="43">
        <f t="shared" si="3"/>
        <v>12524</v>
      </c>
      <c r="T45" s="43">
        <f t="shared" si="3"/>
        <v>12899.68629976</v>
      </c>
      <c r="U45" s="43">
        <f t="shared" si="3"/>
        <v>13153.858257369999</v>
      </c>
      <c r="V45" s="43">
        <f t="shared" si="3"/>
        <v>13487.886299760001</v>
      </c>
      <c r="W45" s="43">
        <f t="shared" si="3"/>
        <v>14608.37848193</v>
      </c>
      <c r="X45" s="43">
        <f t="shared" si="3"/>
        <v>14692.53345114</v>
      </c>
      <c r="Y45" s="43">
        <f t="shared" si="3"/>
        <v>15442.981607008147</v>
      </c>
      <c r="Z45" s="43">
        <f t="shared" si="3"/>
        <v>15950.97717738444</v>
      </c>
      <c r="AA45" s="43">
        <f t="shared" si="3"/>
        <v>16811.647825339998</v>
      </c>
      <c r="AB45" s="43">
        <f t="shared" si="3"/>
        <v>16772.002956709999</v>
      </c>
      <c r="AC45" s="43">
        <f t="shared" si="3"/>
        <v>17804.003999999997</v>
      </c>
      <c r="AD45" s="43">
        <f t="shared" si="3"/>
        <v>18532.640752659998</v>
      </c>
      <c r="AE45" s="43">
        <f t="shared" si="3"/>
        <v>18164.322852505873</v>
      </c>
      <c r="AF45" s="43">
        <f t="shared" si="3"/>
        <v>18998.207713497315</v>
      </c>
      <c r="AG45" s="43">
        <f t="shared" si="3"/>
        <v>18807.42862141466</v>
      </c>
      <c r="AH45" s="43">
        <f t="shared" si="3"/>
        <v>18859.381178093547</v>
      </c>
      <c r="AI45" s="43">
        <f t="shared" si="3"/>
        <v>18113.073991981091</v>
      </c>
      <c r="AJ45" s="43">
        <f t="shared" si="3"/>
        <v>18245.565022057093</v>
      </c>
      <c r="AK45" s="43">
        <f t="shared" si="3"/>
        <v>19484.455215946</v>
      </c>
      <c r="AL45" s="43">
        <f t="shared" si="3"/>
        <v>19517.444049229998</v>
      </c>
      <c r="AM45" s="43">
        <f t="shared" si="3"/>
        <v>19281.198910529987</v>
      </c>
      <c r="AN45" s="43">
        <v>19170.203897426727</v>
      </c>
      <c r="AO45" s="43">
        <v>20381.456164005998</v>
      </c>
      <c r="AP45" s="43">
        <v>20342.212596265992</v>
      </c>
      <c r="AQ45" s="43">
        <v>20549.599737177687</v>
      </c>
      <c r="AR45" s="43">
        <v>20280.556614929978</v>
      </c>
      <c r="AS45" s="43">
        <v>20862.429664999487</v>
      </c>
      <c r="AT45" s="43">
        <v>20925.676487469496</v>
      </c>
      <c r="AU45" s="19"/>
    </row>
    <row r="46" spans="1:47" x14ac:dyDescent="0.25">
      <c r="A46" s="47" t="s">
        <v>154</v>
      </c>
      <c r="B46" s="43">
        <f>B37+B40+B43</f>
        <v>660.9</v>
      </c>
      <c r="C46" s="43">
        <f t="shared" ref="C46:AM46" si="4">C37+C40+C43</f>
        <v>773.80000000000007</v>
      </c>
      <c r="D46" s="43">
        <f t="shared" si="4"/>
        <v>979.90000000000009</v>
      </c>
      <c r="E46" s="43">
        <f t="shared" si="4"/>
        <v>812.4</v>
      </c>
      <c r="F46" s="43">
        <f t="shared" si="4"/>
        <v>718</v>
      </c>
      <c r="G46" s="43">
        <f t="shared" si="4"/>
        <v>877</v>
      </c>
      <c r="H46" s="43">
        <f t="shared" si="4"/>
        <v>984.4</v>
      </c>
      <c r="I46" s="43">
        <f t="shared" si="4"/>
        <v>1242</v>
      </c>
      <c r="J46" s="43">
        <f t="shared" si="4"/>
        <v>1314.3</v>
      </c>
      <c r="K46" s="43">
        <f t="shared" si="4"/>
        <v>1388</v>
      </c>
      <c r="L46" s="43">
        <f t="shared" si="4"/>
        <v>1401.7</v>
      </c>
      <c r="M46" s="43">
        <f t="shared" si="4"/>
        <v>1564.5</v>
      </c>
      <c r="N46" s="43">
        <f t="shared" si="4"/>
        <v>1611.3000000000002</v>
      </c>
      <c r="O46" s="43">
        <f t="shared" si="4"/>
        <v>1712.6</v>
      </c>
      <c r="P46" s="43">
        <f t="shared" si="4"/>
        <v>1799.6999999999998</v>
      </c>
      <c r="Q46" s="43">
        <f t="shared" si="4"/>
        <v>1905</v>
      </c>
      <c r="R46" s="43">
        <f t="shared" si="4"/>
        <v>1894.9</v>
      </c>
      <c r="S46" s="43">
        <f t="shared" si="4"/>
        <v>1878.1999999999998</v>
      </c>
      <c r="T46" s="43">
        <f t="shared" si="4"/>
        <v>1984.41370024</v>
      </c>
      <c r="U46" s="43">
        <f t="shared" si="4"/>
        <v>2164.2027576999999</v>
      </c>
      <c r="V46" s="43">
        <f t="shared" si="4"/>
        <v>2067.0137002400002</v>
      </c>
      <c r="W46" s="43">
        <f t="shared" si="4"/>
        <v>2270.6062474400001</v>
      </c>
      <c r="X46" s="43">
        <f t="shared" si="4"/>
        <v>2176.4295673799998</v>
      </c>
      <c r="Y46" s="43">
        <f t="shared" si="4"/>
        <v>2339.2458039200001</v>
      </c>
      <c r="Z46" s="43">
        <f t="shared" si="4"/>
        <v>2379.26056126</v>
      </c>
      <c r="AA46" s="43">
        <f t="shared" si="4"/>
        <v>2453.59131204</v>
      </c>
      <c r="AB46" s="43">
        <f t="shared" si="4"/>
        <v>2511.5630710699998</v>
      </c>
      <c r="AC46" s="43">
        <f t="shared" si="4"/>
        <v>2768.9490000000001</v>
      </c>
      <c r="AD46" s="43">
        <f t="shared" si="4"/>
        <v>2771.3472315499998</v>
      </c>
      <c r="AE46" s="43">
        <f t="shared" si="4"/>
        <v>2701.3684461499997</v>
      </c>
      <c r="AF46" s="43">
        <f t="shared" si="4"/>
        <v>2727.9993604199999</v>
      </c>
      <c r="AG46" s="43">
        <f t="shared" si="4"/>
        <v>2726.1067823499998</v>
      </c>
      <c r="AH46" s="43">
        <f t="shared" si="4"/>
        <v>2532.8530710499999</v>
      </c>
      <c r="AI46" s="43">
        <f t="shared" si="4"/>
        <v>2892.1814311399999</v>
      </c>
      <c r="AJ46" s="43">
        <f t="shared" si="4"/>
        <v>2970.4068858700002</v>
      </c>
      <c r="AK46" s="43">
        <f t="shared" si="4"/>
        <v>3216.0015118199999</v>
      </c>
      <c r="AL46" s="43">
        <f t="shared" si="4"/>
        <v>3418.8858820299997</v>
      </c>
      <c r="AM46" s="43">
        <f t="shared" si="4"/>
        <v>3624.3314274699896</v>
      </c>
      <c r="AN46" s="43">
        <v>3846.8005819900695</v>
      </c>
      <c r="AO46" s="43">
        <v>4148.8152042700003</v>
      </c>
      <c r="AP46" s="43">
        <v>4512.6805000199911</v>
      </c>
      <c r="AQ46" s="43">
        <v>4777.4465635299948</v>
      </c>
      <c r="AR46" s="43">
        <v>5042.4183253399924</v>
      </c>
      <c r="AS46" s="43">
        <v>5377.4972747900028</v>
      </c>
      <c r="AT46" s="43">
        <v>5577.4655353499938</v>
      </c>
      <c r="AU46" s="19"/>
    </row>
    <row r="47" spans="1:47" x14ac:dyDescent="0.25">
      <c r="A47" s="47" t="s">
        <v>155</v>
      </c>
      <c r="B47" s="43">
        <v>151.30000000000001</v>
      </c>
      <c r="C47" s="43">
        <v>197.8</v>
      </c>
      <c r="D47" s="43">
        <v>220.8</v>
      </c>
      <c r="E47" s="43">
        <v>210.3</v>
      </c>
      <c r="F47" s="43">
        <v>184.5</v>
      </c>
      <c r="G47" s="43">
        <v>158</v>
      </c>
      <c r="H47" s="43">
        <v>132.80000000000001</v>
      </c>
      <c r="I47" s="43">
        <v>110.1</v>
      </c>
      <c r="J47" s="43">
        <v>90.5</v>
      </c>
      <c r="K47" s="43">
        <v>72.5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/>
      <c r="AR47" s="43">
        <v>0</v>
      </c>
      <c r="AS47" s="43"/>
      <c r="AT47" s="43"/>
      <c r="AU47" s="19"/>
    </row>
    <row r="48" spans="1:47" x14ac:dyDescent="0.25">
      <c r="A48" s="4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x14ac:dyDescent="0.25">
      <c r="A49" s="47"/>
      <c r="B49" s="17"/>
      <c r="C49" s="17"/>
      <c r="D49" s="17"/>
      <c r="E49" s="17"/>
      <c r="F49" s="17"/>
      <c r="G49" s="17"/>
      <c r="H49" s="1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17"/>
      <c r="AQ49" s="17"/>
      <c r="AR49" s="17"/>
      <c r="AS49" s="17"/>
      <c r="AT49" s="17"/>
      <c r="AU49" s="17"/>
    </row>
    <row r="50" spans="1:47" x14ac:dyDescent="0.25">
      <c r="A50" s="4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x14ac:dyDescent="0.25">
      <c r="A51" s="85" t="s">
        <v>265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161"/>
    </row>
    <row r="52" spans="1:47" x14ac:dyDescent="0.25">
      <c r="A52" s="47" t="s">
        <v>156</v>
      </c>
      <c r="B52" s="19">
        <v>202.4</v>
      </c>
      <c r="C52" s="19">
        <v>241.2</v>
      </c>
      <c r="D52" s="19">
        <v>265.7</v>
      </c>
      <c r="E52" s="19">
        <v>153.30000000000001</v>
      </c>
      <c r="F52" s="19">
        <v>136.9</v>
      </c>
      <c r="G52" s="19">
        <v>126.3</v>
      </c>
      <c r="H52" s="19">
        <v>115.2</v>
      </c>
      <c r="I52" s="19">
        <v>105.7</v>
      </c>
      <c r="J52" s="19">
        <v>131.5</v>
      </c>
      <c r="K52" s="19">
        <v>113.6</v>
      </c>
      <c r="L52" s="19">
        <v>43.8</v>
      </c>
      <c r="M52" s="19">
        <v>40.200000000000003</v>
      </c>
      <c r="N52" s="19">
        <v>50.2</v>
      </c>
      <c r="O52" s="19">
        <v>49.8</v>
      </c>
      <c r="P52" s="19">
        <v>57.2</v>
      </c>
      <c r="Q52" s="19">
        <v>62.8</v>
      </c>
      <c r="R52" s="19">
        <v>62</v>
      </c>
      <c r="S52" s="19">
        <v>66.7</v>
      </c>
      <c r="T52" s="19">
        <v>65.599999999999994</v>
      </c>
      <c r="U52" s="19">
        <v>72.400000000000006</v>
      </c>
      <c r="V52" s="19">
        <v>72.7</v>
      </c>
      <c r="W52" s="19">
        <v>71.900000000000006</v>
      </c>
      <c r="X52" s="19">
        <v>68.2</v>
      </c>
      <c r="Y52" s="19">
        <v>57.4</v>
      </c>
      <c r="Z52" s="19">
        <v>56.5</v>
      </c>
      <c r="AA52" s="19">
        <v>66.099999999999994</v>
      </c>
      <c r="AB52" s="19">
        <v>72.2</v>
      </c>
      <c r="AC52" s="19">
        <v>60.6</v>
      </c>
      <c r="AD52" s="19">
        <v>63.6</v>
      </c>
      <c r="AE52" s="19">
        <v>61.8</v>
      </c>
      <c r="AF52" s="19">
        <v>41.5</v>
      </c>
      <c r="AG52" s="19">
        <v>43.4</v>
      </c>
      <c r="AH52" s="19">
        <v>42.9</v>
      </c>
      <c r="AI52" s="19">
        <v>42.4</v>
      </c>
      <c r="AJ52" s="19">
        <v>37.4</v>
      </c>
      <c r="AK52" s="19">
        <v>34.6</v>
      </c>
      <c r="AL52" s="19">
        <v>35.700000000000003</v>
      </c>
      <c r="AM52" s="19">
        <v>25.389372030000008</v>
      </c>
      <c r="AN52" s="19">
        <v>23.183062330000023</v>
      </c>
      <c r="AO52" s="19">
        <v>23.660834830000002</v>
      </c>
      <c r="AP52" s="19">
        <v>18.396182890000009</v>
      </c>
      <c r="AQ52" s="19">
        <v>15.785488479999994</v>
      </c>
      <c r="AR52" s="19">
        <v>15.425534260000012</v>
      </c>
      <c r="AS52" s="19">
        <v>14.023831989999996</v>
      </c>
      <c r="AT52" s="19">
        <v>14.726165830000006</v>
      </c>
      <c r="AU52" s="19"/>
    </row>
    <row r="53" spans="1:47" x14ac:dyDescent="0.25">
      <c r="A53" s="47" t="s">
        <v>157</v>
      </c>
      <c r="B53" s="19">
        <v>200.4</v>
      </c>
      <c r="C53" s="19">
        <v>242.7</v>
      </c>
      <c r="D53" s="19">
        <v>594.20000000000005</v>
      </c>
      <c r="E53" s="19">
        <v>211.7</v>
      </c>
      <c r="F53" s="19">
        <v>206.2</v>
      </c>
      <c r="G53" s="19">
        <v>234.6</v>
      </c>
      <c r="H53" s="19">
        <v>262.3</v>
      </c>
      <c r="I53" s="19">
        <v>303.7</v>
      </c>
      <c r="J53" s="19">
        <v>313.7</v>
      </c>
      <c r="K53" s="19">
        <v>321.60000000000002</v>
      </c>
      <c r="L53" s="19">
        <v>356.6</v>
      </c>
      <c r="M53" s="19">
        <v>360.1</v>
      </c>
      <c r="N53" s="19">
        <v>374.9</v>
      </c>
      <c r="O53" s="19">
        <v>411.8</v>
      </c>
      <c r="P53" s="19">
        <v>428.2</v>
      </c>
      <c r="Q53" s="19">
        <v>445.9</v>
      </c>
      <c r="R53" s="19">
        <v>437.3</v>
      </c>
      <c r="S53" s="19">
        <v>426.3</v>
      </c>
      <c r="T53" s="19">
        <v>416.6</v>
      </c>
      <c r="U53" s="19">
        <v>442.1</v>
      </c>
      <c r="V53" s="19">
        <v>471.7</v>
      </c>
      <c r="W53" s="19">
        <v>446.3</v>
      </c>
      <c r="X53" s="19">
        <v>454.7</v>
      </c>
      <c r="Y53" s="19">
        <v>467.1</v>
      </c>
      <c r="Z53" s="19">
        <v>459.1</v>
      </c>
      <c r="AA53" s="19">
        <v>568.20000000000005</v>
      </c>
      <c r="AB53" s="19">
        <v>555.29999999999995</v>
      </c>
      <c r="AC53" s="19">
        <v>516.79999999999995</v>
      </c>
      <c r="AD53" s="19">
        <v>490.9</v>
      </c>
      <c r="AE53" s="19">
        <v>480.2</v>
      </c>
      <c r="AF53" s="19">
        <v>348.2</v>
      </c>
      <c r="AG53" s="19">
        <v>356.2</v>
      </c>
      <c r="AH53" s="19">
        <v>314.89999999999998</v>
      </c>
      <c r="AI53" s="19">
        <v>271.60000000000002</v>
      </c>
      <c r="AJ53" s="19">
        <v>274.2</v>
      </c>
      <c r="AK53" s="19">
        <v>238.5</v>
      </c>
      <c r="AL53" s="19">
        <v>231.5</v>
      </c>
      <c r="AM53" s="19">
        <v>229.81163496000005</v>
      </c>
      <c r="AN53" s="19">
        <v>209.35243820999992</v>
      </c>
      <c r="AO53" s="19">
        <v>204.07015407999995</v>
      </c>
      <c r="AP53" s="19">
        <v>180.79366270999998</v>
      </c>
      <c r="AQ53" s="19">
        <v>183.65457765999997</v>
      </c>
      <c r="AR53" s="19">
        <v>171.44905836000004</v>
      </c>
      <c r="AS53" s="19">
        <v>172.51889385999993</v>
      </c>
      <c r="AT53" s="19">
        <v>144.81202008999995</v>
      </c>
      <c r="AU53" s="19"/>
    </row>
    <row r="54" spans="1:47" x14ac:dyDescent="0.25">
      <c r="A54" s="47" t="s">
        <v>158</v>
      </c>
      <c r="B54" s="12">
        <v>416.4</v>
      </c>
      <c r="C54" s="12">
        <v>540.20000000000005</v>
      </c>
      <c r="D54" s="12">
        <v>236.6</v>
      </c>
      <c r="E54" s="12">
        <v>552.5</v>
      </c>
      <c r="F54" s="12">
        <v>527.6</v>
      </c>
      <c r="G54" s="12">
        <v>534.6</v>
      </c>
      <c r="H54" s="12">
        <v>562</v>
      </c>
      <c r="I54" s="12">
        <v>607.1</v>
      </c>
      <c r="J54" s="12">
        <v>677</v>
      </c>
      <c r="K54" s="12">
        <v>693.9</v>
      </c>
      <c r="L54" s="12">
        <v>638.5</v>
      </c>
      <c r="M54" s="12">
        <v>598.6</v>
      </c>
      <c r="N54" s="12">
        <v>588.6</v>
      </c>
      <c r="O54" s="12">
        <v>630.4</v>
      </c>
      <c r="P54" s="12">
        <v>702.7</v>
      </c>
      <c r="Q54" s="12">
        <v>699.3</v>
      </c>
      <c r="R54" s="12">
        <v>743.7</v>
      </c>
      <c r="S54" s="12">
        <v>702.4</v>
      </c>
      <c r="T54" s="12">
        <v>754.1</v>
      </c>
      <c r="U54" s="12">
        <v>765.6</v>
      </c>
      <c r="V54" s="12">
        <v>683.9</v>
      </c>
      <c r="W54" s="12">
        <v>774.4</v>
      </c>
      <c r="X54" s="12">
        <v>771.9</v>
      </c>
      <c r="Y54" s="12">
        <v>758.1</v>
      </c>
      <c r="Z54" s="12">
        <v>804.1</v>
      </c>
      <c r="AA54" s="12">
        <v>1018.5</v>
      </c>
      <c r="AB54" s="12">
        <v>1004</v>
      </c>
      <c r="AC54" s="12">
        <v>1041.8</v>
      </c>
      <c r="AD54" s="12">
        <v>1057.2</v>
      </c>
      <c r="AE54" s="12">
        <v>1008.1</v>
      </c>
      <c r="AF54" s="12">
        <v>824.2</v>
      </c>
      <c r="AG54" s="12">
        <v>746</v>
      </c>
      <c r="AH54" s="12">
        <v>819</v>
      </c>
      <c r="AI54" s="12">
        <v>776.1</v>
      </c>
      <c r="AJ54" s="12">
        <v>738.8</v>
      </c>
      <c r="AK54" s="12">
        <v>776.9</v>
      </c>
      <c r="AL54" s="12">
        <v>828.5</v>
      </c>
      <c r="AM54" s="12">
        <v>807.11735639000005</v>
      </c>
      <c r="AN54" s="12">
        <v>785.02785951999942</v>
      </c>
      <c r="AO54" s="12">
        <v>732.99525199999971</v>
      </c>
      <c r="AP54" s="12">
        <v>753.40838452000025</v>
      </c>
      <c r="AQ54" s="12">
        <v>731.45758521999949</v>
      </c>
      <c r="AR54" s="12">
        <v>718.31121083000005</v>
      </c>
      <c r="AS54" s="12">
        <v>690.14732902999958</v>
      </c>
      <c r="AT54" s="12">
        <v>703.09116840000081</v>
      </c>
      <c r="AU54" s="12"/>
    </row>
    <row r="55" spans="1:47" x14ac:dyDescent="0.25">
      <c r="A55" s="47" t="s">
        <v>159</v>
      </c>
      <c r="B55" s="12">
        <v>829.9</v>
      </c>
      <c r="C55" s="12">
        <v>730.5</v>
      </c>
      <c r="D55" s="12">
        <v>786.9</v>
      </c>
      <c r="E55" s="12">
        <v>677.8</v>
      </c>
      <c r="F55" s="12">
        <v>656.5</v>
      </c>
      <c r="G55" s="12">
        <v>733.5</v>
      </c>
      <c r="H55" s="12">
        <v>816.9</v>
      </c>
      <c r="I55" s="12">
        <v>835.5</v>
      </c>
      <c r="J55" s="12">
        <v>793.7</v>
      </c>
      <c r="K55" s="12">
        <v>754.8</v>
      </c>
      <c r="L55" s="12">
        <v>875.2</v>
      </c>
      <c r="M55" s="12">
        <v>990.9</v>
      </c>
      <c r="N55" s="12">
        <v>909.7</v>
      </c>
      <c r="O55" s="12">
        <v>946.9</v>
      </c>
      <c r="P55" s="12">
        <v>907.8</v>
      </c>
      <c r="Q55" s="12">
        <v>894.9</v>
      </c>
      <c r="R55" s="12">
        <v>858.8</v>
      </c>
      <c r="S55" s="12">
        <v>907.7</v>
      </c>
      <c r="T55" s="12">
        <v>856.4</v>
      </c>
      <c r="U55" s="12">
        <v>880.9</v>
      </c>
      <c r="V55" s="12">
        <v>952.3</v>
      </c>
      <c r="W55" s="12">
        <v>893.9</v>
      </c>
      <c r="X55" s="12">
        <v>984.6</v>
      </c>
      <c r="Y55" s="12">
        <v>988.7</v>
      </c>
      <c r="Z55" s="12">
        <v>1011.6</v>
      </c>
      <c r="AA55" s="12">
        <v>1198</v>
      </c>
      <c r="AB55" s="12">
        <v>1215.9000000000001</v>
      </c>
      <c r="AC55" s="12">
        <v>1345.5</v>
      </c>
      <c r="AD55" s="12">
        <v>1253.0999999999999</v>
      </c>
      <c r="AE55" s="12">
        <v>1377.4</v>
      </c>
      <c r="AF55" s="12">
        <v>904.2</v>
      </c>
      <c r="AG55" s="12">
        <v>987.3</v>
      </c>
      <c r="AH55" s="12">
        <v>1004.8</v>
      </c>
      <c r="AI55" s="12">
        <v>1074</v>
      </c>
      <c r="AJ55" s="12">
        <v>1106.4000000000001</v>
      </c>
      <c r="AK55" s="12">
        <v>1174.7</v>
      </c>
      <c r="AL55" s="12">
        <v>1174.7</v>
      </c>
      <c r="AM55" s="12">
        <v>1187.7272176800009</v>
      </c>
      <c r="AN55" s="12">
        <v>1309.9563922600005</v>
      </c>
      <c r="AO55" s="12">
        <v>1233.6720993100009</v>
      </c>
      <c r="AP55" s="12">
        <v>1228.3728522699998</v>
      </c>
      <c r="AQ55" s="12">
        <v>1207.2138123899997</v>
      </c>
      <c r="AR55" s="12">
        <v>1345.8890014199994</v>
      </c>
      <c r="AS55" s="12">
        <v>1276.9152507799997</v>
      </c>
      <c r="AT55" s="12">
        <v>1313.4827698899994</v>
      </c>
      <c r="AU55" s="12"/>
    </row>
    <row r="56" spans="1:47" x14ac:dyDescent="0.25">
      <c r="A56" s="47" t="s">
        <v>160</v>
      </c>
      <c r="B56" s="12">
        <v>2702.5</v>
      </c>
      <c r="C56" s="12">
        <v>3100</v>
      </c>
      <c r="D56" s="12">
        <v>3445.9</v>
      </c>
      <c r="E56" s="12">
        <v>3112.8</v>
      </c>
      <c r="F56" s="12">
        <v>2868.5</v>
      </c>
      <c r="G56" s="12">
        <v>2809.2</v>
      </c>
      <c r="H56" s="12">
        <v>3107</v>
      </c>
      <c r="I56" s="12">
        <v>3792.6</v>
      </c>
      <c r="J56" s="12">
        <v>4377.1000000000004</v>
      </c>
      <c r="K56" s="12">
        <v>4960.8</v>
      </c>
      <c r="L56" s="12">
        <v>5235.2</v>
      </c>
      <c r="M56" s="12">
        <v>5639.6</v>
      </c>
      <c r="N56" s="12">
        <v>5555.7</v>
      </c>
      <c r="O56" s="12">
        <v>5429.9</v>
      </c>
      <c r="P56" s="12">
        <v>5658</v>
      </c>
      <c r="Q56" s="12">
        <v>5570.9</v>
      </c>
      <c r="R56" s="12">
        <v>5681.7</v>
      </c>
      <c r="S56" s="12">
        <v>6416.8</v>
      </c>
      <c r="T56" s="12">
        <v>6377.7</v>
      </c>
      <c r="U56" s="12">
        <v>6319.9</v>
      </c>
      <c r="V56" s="12">
        <v>6427.1</v>
      </c>
      <c r="W56" s="12">
        <v>6750.9</v>
      </c>
      <c r="X56" s="12">
        <v>6687.2</v>
      </c>
      <c r="Y56" s="12">
        <v>7368.5</v>
      </c>
      <c r="Z56" s="12">
        <v>7770.5</v>
      </c>
      <c r="AA56" s="12">
        <v>7474.6</v>
      </c>
      <c r="AB56" s="12">
        <v>7852.1</v>
      </c>
      <c r="AC56" s="12">
        <v>8443</v>
      </c>
      <c r="AD56" s="12">
        <v>8699.9</v>
      </c>
      <c r="AE56" s="12">
        <v>8711.6</v>
      </c>
      <c r="AF56" s="12">
        <v>10140.299999999999</v>
      </c>
      <c r="AG56" s="12">
        <v>9354.9</v>
      </c>
      <c r="AH56" s="12">
        <v>8825.6</v>
      </c>
      <c r="AI56" s="12">
        <v>8251.2999999999993</v>
      </c>
      <c r="AJ56" s="12">
        <v>8497.6</v>
      </c>
      <c r="AK56" s="12">
        <v>9440.1</v>
      </c>
      <c r="AL56" s="12">
        <v>9212.6</v>
      </c>
      <c r="AM56" s="12">
        <v>9608.6500841700072</v>
      </c>
      <c r="AN56" s="12">
        <v>9302.2814705597993</v>
      </c>
      <c r="AO56" s="12">
        <v>9900.732698390002</v>
      </c>
      <c r="AP56" s="12">
        <v>9744.5971894499799</v>
      </c>
      <c r="AQ56" s="12">
        <v>10214.275105340006</v>
      </c>
      <c r="AR56" s="12">
        <v>10185.722499599999</v>
      </c>
      <c r="AS56" s="12">
        <v>10825.333191700003</v>
      </c>
      <c r="AT56" s="12">
        <v>10888.741661920001</v>
      </c>
      <c r="AU56" s="12"/>
    </row>
    <row r="57" spans="1:47" x14ac:dyDescent="0.25">
      <c r="A57" s="84" t="s">
        <v>253</v>
      </c>
      <c r="B57" s="106">
        <v>4351.6000000000004</v>
      </c>
      <c r="C57" s="106">
        <v>4854.5</v>
      </c>
      <c r="D57" s="106">
        <v>5329.3</v>
      </c>
      <c r="E57" s="106">
        <v>4708.1000000000004</v>
      </c>
      <c r="F57" s="106">
        <v>4395.7</v>
      </c>
      <c r="G57" s="106">
        <v>4438.1000000000004</v>
      </c>
      <c r="H57" s="106">
        <v>4863.3999999999996</v>
      </c>
      <c r="I57" s="106">
        <v>5644.7</v>
      </c>
      <c r="J57" s="106">
        <v>6293</v>
      </c>
      <c r="K57" s="106">
        <v>6844.6</v>
      </c>
      <c r="L57" s="106">
        <v>7149.4</v>
      </c>
      <c r="M57" s="106">
        <v>7629.5</v>
      </c>
      <c r="N57" s="106">
        <v>7479.1</v>
      </c>
      <c r="O57" s="106">
        <v>7468.7</v>
      </c>
      <c r="P57" s="106">
        <v>7753.9</v>
      </c>
      <c r="Q57" s="106">
        <v>7673.9</v>
      </c>
      <c r="R57" s="106">
        <v>7783.5</v>
      </c>
      <c r="S57" s="106">
        <v>8519.7999999999993</v>
      </c>
      <c r="T57" s="106">
        <v>8470.4</v>
      </c>
      <c r="U57" s="106">
        <v>8480.9</v>
      </c>
      <c r="V57" s="106">
        <v>8607.7000000000007</v>
      </c>
      <c r="W57" s="106">
        <v>8937.4</v>
      </c>
      <c r="X57" s="106">
        <v>8966.6</v>
      </c>
      <c r="Y57" s="106">
        <v>9909.9</v>
      </c>
      <c r="Z57" s="106">
        <v>10101.9</v>
      </c>
      <c r="AA57" s="106">
        <v>10325.299999999999</v>
      </c>
      <c r="AB57" s="106">
        <v>10699.5</v>
      </c>
      <c r="AC57" s="106">
        <v>11407.7</v>
      </c>
      <c r="AD57" s="106">
        <v>11564.7</v>
      </c>
      <c r="AE57" s="106">
        <v>11639.1</v>
      </c>
      <c r="AF57" s="106">
        <v>12258.4</v>
      </c>
      <c r="AG57" s="106">
        <v>11487.8</v>
      </c>
      <c r="AH57" s="106">
        <v>11007.2</v>
      </c>
      <c r="AI57" s="106">
        <v>10415.4</v>
      </c>
      <c r="AJ57" s="106">
        <v>10654.3</v>
      </c>
      <c r="AK57" s="106">
        <v>11664.9</v>
      </c>
      <c r="AL57" s="106">
        <v>11482.9</v>
      </c>
      <c r="AM57" s="106">
        <v>11858.695665230009</v>
      </c>
      <c r="AN57" s="106">
        <v>11629.8012228798</v>
      </c>
      <c r="AO57" s="106">
        <v>12095.131038610003</v>
      </c>
      <c r="AP57" s="106">
        <v>11925.56827183998</v>
      </c>
      <c r="AQ57" s="106">
        <v>12352.386569090006</v>
      </c>
      <c r="AR57" s="106">
        <v>12436.797304469997</v>
      </c>
      <c r="AS57" s="106">
        <v>12978.938497360003</v>
      </c>
      <c r="AT57" s="106">
        <v>13064.853786130001</v>
      </c>
      <c r="AU57" s="161"/>
    </row>
    <row r="58" spans="1:47" x14ac:dyDescent="0.25">
      <c r="A58" s="4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x14ac:dyDescent="0.25">
      <c r="A59" s="85" t="s">
        <v>264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161"/>
    </row>
    <row r="60" spans="1:47" x14ac:dyDescent="0.25">
      <c r="A60" s="47" t="s">
        <v>161</v>
      </c>
      <c r="B60" s="12">
        <v>1252.4000000000001</v>
      </c>
      <c r="C60" s="12">
        <v>1594.3</v>
      </c>
      <c r="D60" s="12">
        <v>1987.1</v>
      </c>
      <c r="E60" s="12">
        <v>1746.9</v>
      </c>
      <c r="F60" s="12">
        <v>1621.3</v>
      </c>
      <c r="G60" s="12">
        <v>1664.6</v>
      </c>
      <c r="H60" s="12">
        <v>1597.9</v>
      </c>
      <c r="I60" s="12">
        <v>1575.2</v>
      </c>
      <c r="J60" s="12">
        <v>1644.1</v>
      </c>
      <c r="K60" s="12">
        <v>1753.8</v>
      </c>
      <c r="L60" s="12">
        <v>1793.6</v>
      </c>
      <c r="M60" s="12">
        <v>1718.9</v>
      </c>
      <c r="N60" s="12">
        <v>1790.8</v>
      </c>
      <c r="O60" s="12">
        <v>1842</v>
      </c>
      <c r="P60" s="12">
        <v>2210.8000000000002</v>
      </c>
      <c r="Q60" s="12">
        <v>1859</v>
      </c>
      <c r="R60" s="12">
        <v>1996</v>
      </c>
      <c r="S60" s="12">
        <v>2519.1999999999998</v>
      </c>
      <c r="T60" s="12">
        <v>2677.3</v>
      </c>
      <c r="U60" s="12">
        <v>2121</v>
      </c>
      <c r="V60" s="12">
        <v>2274.4</v>
      </c>
      <c r="W60" s="12">
        <v>2394.3000000000002</v>
      </c>
      <c r="X60" s="12">
        <v>2274.9</v>
      </c>
      <c r="Y60" s="12">
        <v>2432.6</v>
      </c>
      <c r="Z60" s="12">
        <v>2412.1999999999998</v>
      </c>
      <c r="AA60" s="12">
        <v>2803.4</v>
      </c>
      <c r="AB60" s="12">
        <v>2727</v>
      </c>
      <c r="AC60" s="12">
        <v>2902.6</v>
      </c>
      <c r="AD60" s="12">
        <v>2668.7</v>
      </c>
      <c r="AE60" s="12">
        <v>3112.4</v>
      </c>
      <c r="AF60" s="12">
        <v>3374.8</v>
      </c>
      <c r="AG60" s="12">
        <v>2602.6999999999998</v>
      </c>
      <c r="AH60" s="12">
        <v>2891.5</v>
      </c>
      <c r="AI60" s="12">
        <v>2616.6999999999998</v>
      </c>
      <c r="AJ60" s="12">
        <v>2262.1</v>
      </c>
      <c r="AK60" s="12">
        <v>2599.9</v>
      </c>
      <c r="AL60" s="12">
        <v>2765.5</v>
      </c>
      <c r="AM60" s="12">
        <v>2708.0210000000002</v>
      </c>
      <c r="AN60" s="12">
        <v>2716.12</v>
      </c>
      <c r="AO60" s="12">
        <v>2882.0190000000002</v>
      </c>
      <c r="AP60" s="12">
        <v>2899.5999999999995</v>
      </c>
      <c r="AQ60" s="12">
        <v>3032.5499999999997</v>
      </c>
      <c r="AR60" s="12">
        <v>2847.5999999999995</v>
      </c>
      <c r="AS60" s="12">
        <v>3161.1899999999996</v>
      </c>
      <c r="AT60" s="12">
        <v>2983.3</v>
      </c>
      <c r="AU60" s="12"/>
    </row>
    <row r="61" spans="1:47" x14ac:dyDescent="0.25">
      <c r="A61" s="47" t="s">
        <v>162</v>
      </c>
      <c r="B61" s="12">
        <v>1557.7</v>
      </c>
      <c r="C61" s="12">
        <v>1611.3</v>
      </c>
      <c r="D61" s="12">
        <v>1645.4</v>
      </c>
      <c r="E61" s="12">
        <v>1489.5</v>
      </c>
      <c r="F61" s="12">
        <v>1429.2</v>
      </c>
      <c r="G61" s="12">
        <v>1447.5</v>
      </c>
      <c r="H61" s="12">
        <v>1752.9</v>
      </c>
      <c r="I61" s="12">
        <v>2076.1999999999998</v>
      </c>
      <c r="J61" s="12">
        <v>2384.1999999999998</v>
      </c>
      <c r="K61" s="12">
        <v>2455.1</v>
      </c>
      <c r="L61" s="12">
        <v>2469.9</v>
      </c>
      <c r="M61" s="12">
        <v>2899.6</v>
      </c>
      <c r="N61" s="12">
        <v>2702.2</v>
      </c>
      <c r="O61" s="12">
        <v>2809.5</v>
      </c>
      <c r="P61" s="12">
        <v>2696.4</v>
      </c>
      <c r="Q61" s="12">
        <v>3001.7</v>
      </c>
      <c r="R61" s="12">
        <v>2950.9</v>
      </c>
      <c r="S61" s="12">
        <v>3121.7</v>
      </c>
      <c r="T61" s="12">
        <v>3124.8</v>
      </c>
      <c r="U61" s="12">
        <v>3367.8</v>
      </c>
      <c r="V61" s="12">
        <v>3374.7</v>
      </c>
      <c r="W61" s="12">
        <v>3327.2</v>
      </c>
      <c r="X61" s="12">
        <v>3468.9</v>
      </c>
      <c r="Y61" s="12">
        <v>3722</v>
      </c>
      <c r="Z61" s="12">
        <v>4075.7</v>
      </c>
      <c r="AA61" s="12">
        <v>3793</v>
      </c>
      <c r="AB61" s="12">
        <v>3996</v>
      </c>
      <c r="AC61" s="12">
        <v>4370.2</v>
      </c>
      <c r="AD61" s="12">
        <v>4675.7</v>
      </c>
      <c r="AE61" s="12">
        <v>4248.8999999999996</v>
      </c>
      <c r="AF61" s="12">
        <v>4515.8999999999996</v>
      </c>
      <c r="AG61" s="12">
        <v>4451.8999999999996</v>
      </c>
      <c r="AH61" s="12">
        <v>3925.7</v>
      </c>
      <c r="AI61" s="12">
        <v>3929.9</v>
      </c>
      <c r="AJ61" s="12">
        <v>4276.1000000000004</v>
      </c>
      <c r="AK61" s="12">
        <v>4727</v>
      </c>
      <c r="AL61" s="12">
        <v>4431.3999999999996</v>
      </c>
      <c r="AM61" s="12">
        <v>4721.3969999999999</v>
      </c>
      <c r="AN61" s="12">
        <v>4793.4500000000007</v>
      </c>
      <c r="AO61" s="12">
        <v>5030.4489999999996</v>
      </c>
      <c r="AP61" s="12">
        <v>4736.3900000000003</v>
      </c>
      <c r="AQ61" s="12">
        <v>4980.67</v>
      </c>
      <c r="AR61" s="12">
        <v>5279.3</v>
      </c>
      <c r="AS61" s="12">
        <v>5614.9800000000005</v>
      </c>
      <c r="AT61" s="12">
        <v>5638.76</v>
      </c>
      <c r="AU61" s="12"/>
    </row>
    <row r="62" spans="1:47" x14ac:dyDescent="0.25">
      <c r="A62" s="47" t="s">
        <v>163</v>
      </c>
      <c r="B62" s="12">
        <v>1256</v>
      </c>
      <c r="C62" s="12">
        <v>1348</v>
      </c>
      <c r="D62" s="12">
        <v>1373.3</v>
      </c>
      <c r="E62" s="12">
        <v>1195.5</v>
      </c>
      <c r="F62" s="12">
        <v>1084.0999999999999</v>
      </c>
      <c r="G62" s="12">
        <v>1083.3</v>
      </c>
      <c r="H62" s="12">
        <v>1290</v>
      </c>
      <c r="I62" s="12">
        <v>1672.4</v>
      </c>
      <c r="J62" s="12">
        <v>1864.8</v>
      </c>
      <c r="K62" s="12">
        <v>2168</v>
      </c>
      <c r="L62" s="12">
        <v>2434</v>
      </c>
      <c r="M62" s="12">
        <v>2446.8000000000002</v>
      </c>
      <c r="N62" s="12">
        <v>2367.3000000000002</v>
      </c>
      <c r="O62" s="12">
        <v>2217.6999999999998</v>
      </c>
      <c r="P62" s="12">
        <v>2237.9</v>
      </c>
      <c r="Q62" s="12">
        <v>2242</v>
      </c>
      <c r="R62" s="12">
        <v>2268.9</v>
      </c>
      <c r="S62" s="12">
        <v>2271.9</v>
      </c>
      <c r="T62" s="12">
        <v>2117.8000000000002</v>
      </c>
      <c r="U62" s="12">
        <v>2478</v>
      </c>
      <c r="V62" s="12">
        <v>2388.9</v>
      </c>
      <c r="W62" s="12">
        <v>2528.9</v>
      </c>
      <c r="X62" s="12">
        <v>2541.4</v>
      </c>
      <c r="Y62" s="12">
        <v>2691.1</v>
      </c>
      <c r="Z62" s="12">
        <v>2865</v>
      </c>
      <c r="AA62" s="12">
        <v>2944.1</v>
      </c>
      <c r="AB62" s="12">
        <v>3157.5</v>
      </c>
      <c r="AC62" s="12">
        <v>3359.1</v>
      </c>
      <c r="AD62" s="12">
        <v>3438.6</v>
      </c>
      <c r="AE62" s="12">
        <v>3468.5</v>
      </c>
      <c r="AF62" s="12">
        <v>3540.6</v>
      </c>
      <c r="AG62" s="12">
        <v>3605.4</v>
      </c>
      <c r="AH62" s="12">
        <v>3428</v>
      </c>
      <c r="AI62" s="12">
        <v>3018.9</v>
      </c>
      <c r="AJ62" s="12">
        <v>3197.9</v>
      </c>
      <c r="AK62" s="12">
        <v>3501.2</v>
      </c>
      <c r="AL62" s="12">
        <v>3480.2</v>
      </c>
      <c r="AM62" s="12">
        <v>3569.54</v>
      </c>
      <c r="AN62" s="12">
        <v>3379.1099999999997</v>
      </c>
      <c r="AO62" s="12">
        <v>3490.3249999999998</v>
      </c>
      <c r="AP62" s="12">
        <v>3605.8599999999997</v>
      </c>
      <c r="AQ62" s="12">
        <v>3585.5200000000004</v>
      </c>
      <c r="AR62" s="12">
        <v>3555.89</v>
      </c>
      <c r="AS62" s="12">
        <v>3523.67</v>
      </c>
      <c r="AT62" s="12">
        <v>3649.09</v>
      </c>
      <c r="AU62" s="12"/>
    </row>
    <row r="63" spans="1:47" x14ac:dyDescent="0.25">
      <c r="A63" s="47" t="s">
        <v>164</v>
      </c>
      <c r="B63" s="12">
        <v>285.5</v>
      </c>
      <c r="C63" s="12">
        <v>300.89999999999998</v>
      </c>
      <c r="D63" s="12">
        <v>323.5</v>
      </c>
      <c r="E63" s="12">
        <v>276.2</v>
      </c>
      <c r="F63" s="12">
        <v>261.10000000000002</v>
      </c>
      <c r="G63" s="12">
        <v>242.7</v>
      </c>
      <c r="H63" s="12">
        <v>222.6</v>
      </c>
      <c r="I63" s="12">
        <v>320.8</v>
      </c>
      <c r="J63" s="12">
        <v>399.9</v>
      </c>
      <c r="K63" s="12">
        <v>467.7</v>
      </c>
      <c r="L63" s="12">
        <v>451.8</v>
      </c>
      <c r="M63" s="12">
        <v>564.1</v>
      </c>
      <c r="N63" s="12">
        <v>618.9</v>
      </c>
      <c r="O63" s="12">
        <v>599.6</v>
      </c>
      <c r="P63" s="12">
        <v>608.79999999999995</v>
      </c>
      <c r="Q63" s="12">
        <v>571.20000000000005</v>
      </c>
      <c r="R63" s="12">
        <v>567.79999999999995</v>
      </c>
      <c r="S63" s="12">
        <v>607</v>
      </c>
      <c r="T63" s="12">
        <v>550.5</v>
      </c>
      <c r="U63" s="12">
        <v>514</v>
      </c>
      <c r="V63" s="12">
        <v>569.70000000000005</v>
      </c>
      <c r="W63" s="12">
        <v>687</v>
      </c>
      <c r="X63" s="12">
        <v>681.5</v>
      </c>
      <c r="Y63" s="12">
        <v>794.2</v>
      </c>
      <c r="Z63" s="12">
        <v>749</v>
      </c>
      <c r="AA63" s="12">
        <v>785</v>
      </c>
      <c r="AB63" s="12">
        <v>819</v>
      </c>
      <c r="AC63" s="12">
        <v>775.7</v>
      </c>
      <c r="AD63" s="12">
        <v>781.6</v>
      </c>
      <c r="AE63" s="12">
        <v>809.3</v>
      </c>
      <c r="AF63" s="12">
        <v>827</v>
      </c>
      <c r="AG63" s="12">
        <v>827.8</v>
      </c>
      <c r="AH63" s="12">
        <v>762</v>
      </c>
      <c r="AI63" s="12">
        <v>850</v>
      </c>
      <c r="AJ63" s="12">
        <v>918.3</v>
      </c>
      <c r="AK63" s="12">
        <v>836.8</v>
      </c>
      <c r="AL63" s="12">
        <v>805.8</v>
      </c>
      <c r="AM63" s="12">
        <v>859.73800000000006</v>
      </c>
      <c r="AN63" s="12">
        <v>741.1099999999999</v>
      </c>
      <c r="AO63" s="12">
        <v>692.33900000000006</v>
      </c>
      <c r="AP63" s="12">
        <v>683.73</v>
      </c>
      <c r="AQ63" s="12">
        <v>753.65</v>
      </c>
      <c r="AR63" s="12">
        <v>754</v>
      </c>
      <c r="AS63" s="12">
        <v>679.07999999999993</v>
      </c>
      <c r="AT63" s="12">
        <v>793.71</v>
      </c>
      <c r="AU63" s="12"/>
    </row>
    <row r="64" spans="1:47" x14ac:dyDescent="0.25">
      <c r="A64" s="84" t="s">
        <v>253</v>
      </c>
      <c r="B64" s="106">
        <v>4351.6000000000004</v>
      </c>
      <c r="C64" s="106">
        <v>4854.5</v>
      </c>
      <c r="D64" s="106">
        <v>5329.3</v>
      </c>
      <c r="E64" s="106">
        <v>4708.1000000000004</v>
      </c>
      <c r="F64" s="106">
        <v>4395.7</v>
      </c>
      <c r="G64" s="106">
        <v>4438.1000000000004</v>
      </c>
      <c r="H64" s="106">
        <v>4863.3999999999996</v>
      </c>
      <c r="I64" s="106">
        <v>5644.7</v>
      </c>
      <c r="J64" s="106">
        <v>6293</v>
      </c>
      <c r="K64" s="106">
        <v>6844.6</v>
      </c>
      <c r="L64" s="106">
        <v>7149.4</v>
      </c>
      <c r="M64" s="106">
        <v>7629.5</v>
      </c>
      <c r="N64" s="106">
        <v>7479.1</v>
      </c>
      <c r="O64" s="106">
        <v>7468.7</v>
      </c>
      <c r="P64" s="106">
        <v>7753.9</v>
      </c>
      <c r="Q64" s="106">
        <v>7673.9</v>
      </c>
      <c r="R64" s="106">
        <v>7783.6</v>
      </c>
      <c r="S64" s="106">
        <v>8519.7999999999993</v>
      </c>
      <c r="T64" s="106">
        <v>8470.4</v>
      </c>
      <c r="U64" s="106">
        <v>8480.9</v>
      </c>
      <c r="V64" s="106">
        <v>8607.7000000000007</v>
      </c>
      <c r="W64" s="106">
        <v>8937.4</v>
      </c>
      <c r="X64" s="106">
        <v>8966.6</v>
      </c>
      <c r="Y64" s="106">
        <v>9909.9</v>
      </c>
      <c r="Z64" s="106">
        <v>10101.9</v>
      </c>
      <c r="AA64" s="106">
        <v>10325.299999999999</v>
      </c>
      <c r="AB64" s="106">
        <v>10699.5</v>
      </c>
      <c r="AC64" s="106">
        <v>11407.7</v>
      </c>
      <c r="AD64" s="106">
        <v>11564.7</v>
      </c>
      <c r="AE64" s="106">
        <v>11639.1</v>
      </c>
      <c r="AF64" s="106">
        <v>12258.4</v>
      </c>
      <c r="AG64" s="106">
        <v>11487.8</v>
      </c>
      <c r="AH64" s="106">
        <v>11007.2</v>
      </c>
      <c r="AI64" s="106">
        <v>10415.4</v>
      </c>
      <c r="AJ64" s="106">
        <v>10654.3</v>
      </c>
      <c r="AK64" s="106">
        <v>11664.9</v>
      </c>
      <c r="AL64" s="106">
        <v>11482.9</v>
      </c>
      <c r="AM64" s="106">
        <v>11858.695999999998</v>
      </c>
      <c r="AN64" s="106">
        <v>11629.79</v>
      </c>
      <c r="AO64" s="106">
        <v>12095.132</v>
      </c>
      <c r="AP64" s="106">
        <v>11925.579999999998</v>
      </c>
      <c r="AQ64" s="106">
        <v>12352.39</v>
      </c>
      <c r="AR64" s="106">
        <v>12436.789999999999</v>
      </c>
      <c r="AS64" s="106">
        <v>12978.92</v>
      </c>
      <c r="AT64" s="106">
        <v>13064.86</v>
      </c>
      <c r="AU64" s="161"/>
    </row>
    <row r="65" spans="1:47" x14ac:dyDescent="0.25">
      <c r="A65" s="4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x14ac:dyDescent="0.25">
      <c r="A66" s="85" t="s">
        <v>312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161"/>
    </row>
    <row r="67" spans="1:47" x14ac:dyDescent="0.25">
      <c r="A67" s="47" t="s">
        <v>161</v>
      </c>
      <c r="B67" s="12">
        <v>434.5</v>
      </c>
      <c r="C67" s="12">
        <v>445.2</v>
      </c>
      <c r="D67" s="12">
        <v>490.2</v>
      </c>
      <c r="E67" s="12">
        <v>388.9</v>
      </c>
      <c r="F67" s="12">
        <v>528.4</v>
      </c>
      <c r="G67" s="12">
        <v>501</v>
      </c>
      <c r="H67" s="12">
        <v>589.5</v>
      </c>
      <c r="I67" s="12">
        <v>668.4</v>
      </c>
      <c r="J67" s="12">
        <v>784.2</v>
      </c>
      <c r="K67" s="12">
        <v>777.4</v>
      </c>
      <c r="L67" s="12">
        <v>840.8</v>
      </c>
      <c r="M67" s="12">
        <v>923.7</v>
      </c>
      <c r="N67" s="12">
        <v>1201</v>
      </c>
      <c r="O67" s="12">
        <v>1076.7</v>
      </c>
      <c r="P67" s="12">
        <v>1091.0999999999999</v>
      </c>
      <c r="Q67" s="12">
        <v>1046.9000000000001</v>
      </c>
      <c r="R67" s="12">
        <v>1258.5</v>
      </c>
      <c r="S67" s="12">
        <v>1408.6</v>
      </c>
      <c r="T67" s="12">
        <v>1527.4</v>
      </c>
      <c r="U67" s="12">
        <v>1085.2</v>
      </c>
      <c r="V67" s="12">
        <v>1596.2</v>
      </c>
      <c r="W67" s="12">
        <v>1613.6</v>
      </c>
      <c r="X67" s="12">
        <v>2067.4</v>
      </c>
      <c r="Y67" s="12">
        <v>1434.6</v>
      </c>
      <c r="Z67" s="12">
        <v>1941.1</v>
      </c>
      <c r="AA67" s="12">
        <v>1490.3</v>
      </c>
      <c r="AB67" s="12">
        <v>2031</v>
      </c>
      <c r="AC67" s="12">
        <v>1906.7</v>
      </c>
      <c r="AD67" s="12">
        <v>2221.4</v>
      </c>
      <c r="AE67" s="12">
        <v>1835.9</v>
      </c>
      <c r="AF67" s="12">
        <v>2473.1</v>
      </c>
      <c r="AG67" s="12">
        <v>2151.1</v>
      </c>
      <c r="AH67" s="12">
        <v>2570.5</v>
      </c>
      <c r="AI67" s="12">
        <v>2162.1999999999998</v>
      </c>
      <c r="AJ67" s="12">
        <v>2542.9</v>
      </c>
      <c r="AK67" s="12">
        <v>1982.7</v>
      </c>
      <c r="AL67" s="12">
        <v>2592.3000000000002</v>
      </c>
      <c r="AM67" s="12">
        <v>1642.86</v>
      </c>
      <c r="AN67" s="12">
        <v>2354.54</v>
      </c>
      <c r="AO67" s="12">
        <v>1973.0569999999998</v>
      </c>
      <c r="AP67" s="12">
        <v>1825.84</v>
      </c>
      <c r="AQ67" s="12">
        <v>1197.52</v>
      </c>
      <c r="AR67" s="12">
        <v>2009.14</v>
      </c>
      <c r="AS67" s="12">
        <v>1730.59</v>
      </c>
      <c r="AT67" s="12">
        <v>2261.84</v>
      </c>
      <c r="AU67" s="14"/>
    </row>
    <row r="68" spans="1:47" x14ac:dyDescent="0.25">
      <c r="A68" s="47" t="s">
        <v>162</v>
      </c>
      <c r="B68" s="12">
        <v>858.3</v>
      </c>
      <c r="C68" s="12">
        <v>998.7</v>
      </c>
      <c r="D68" s="12">
        <v>833.6</v>
      </c>
      <c r="E68" s="12">
        <v>1092.5999999999999</v>
      </c>
      <c r="F68" s="12">
        <v>1159.9000000000001</v>
      </c>
      <c r="G68" s="12">
        <v>1395.5</v>
      </c>
      <c r="H68" s="12">
        <v>1512.1</v>
      </c>
      <c r="I68" s="12">
        <v>1854.1</v>
      </c>
      <c r="J68" s="12">
        <v>2057.4</v>
      </c>
      <c r="K68" s="12">
        <v>2231.6999999999998</v>
      </c>
      <c r="L68" s="12">
        <v>2109.6</v>
      </c>
      <c r="M68" s="12">
        <v>2257.1</v>
      </c>
      <c r="N68" s="12">
        <v>2416.4</v>
      </c>
      <c r="O68" s="12">
        <v>2673.1</v>
      </c>
      <c r="P68" s="12">
        <v>2677.9</v>
      </c>
      <c r="Q68" s="12">
        <v>3185.7</v>
      </c>
      <c r="R68" s="12">
        <v>3272.1</v>
      </c>
      <c r="S68" s="12">
        <v>3510.4</v>
      </c>
      <c r="T68" s="12">
        <v>3399.8</v>
      </c>
      <c r="U68" s="12">
        <v>4271.7</v>
      </c>
      <c r="V68" s="12">
        <v>3918.3</v>
      </c>
      <c r="W68" s="12">
        <v>4431.8999999999996</v>
      </c>
      <c r="X68" s="12">
        <v>3845.5</v>
      </c>
      <c r="Y68" s="12">
        <v>3722</v>
      </c>
      <c r="Z68" s="12">
        <v>4304.5</v>
      </c>
      <c r="AA68" s="12">
        <v>5124.7</v>
      </c>
      <c r="AB68" s="12">
        <v>4243</v>
      </c>
      <c r="AC68" s="12">
        <v>4613.8999999999996</v>
      </c>
      <c r="AD68" s="12">
        <v>4623.3</v>
      </c>
      <c r="AE68" s="12">
        <v>5160.7</v>
      </c>
      <c r="AF68" s="12">
        <v>4789.2</v>
      </c>
      <c r="AG68" s="12">
        <v>5255.9</v>
      </c>
      <c r="AH68" s="12">
        <v>5113.8</v>
      </c>
      <c r="AI68" s="12">
        <v>5690.6</v>
      </c>
      <c r="AJ68" s="12">
        <v>4885</v>
      </c>
      <c r="AK68" s="12">
        <v>5910.7</v>
      </c>
      <c r="AL68" s="12">
        <v>5503.9</v>
      </c>
      <c r="AM68" s="12">
        <v>5493.06</v>
      </c>
      <c r="AN68" s="12">
        <v>4215.09</v>
      </c>
      <c r="AO68" s="12">
        <v>4118.6309999999994</v>
      </c>
      <c r="AP68" s="12">
        <v>4305.72</v>
      </c>
      <c r="AQ68" s="12">
        <v>5496.17</v>
      </c>
      <c r="AR68" s="12">
        <v>5312.06</v>
      </c>
      <c r="AS68" s="12">
        <v>6342.06</v>
      </c>
      <c r="AT68" s="12">
        <v>6030.92</v>
      </c>
      <c r="AU68" s="14"/>
    </row>
    <row r="69" spans="1:47" x14ac:dyDescent="0.25">
      <c r="A69" s="47" t="s">
        <v>163</v>
      </c>
      <c r="B69" s="12">
        <v>114.2</v>
      </c>
      <c r="C69" s="12">
        <v>176.8</v>
      </c>
      <c r="D69" s="12">
        <v>190.7</v>
      </c>
      <c r="E69" s="12">
        <v>248.1</v>
      </c>
      <c r="F69" s="12">
        <v>323.39999999999998</v>
      </c>
      <c r="G69" s="12">
        <v>239.5</v>
      </c>
      <c r="H69" s="12">
        <v>369.3</v>
      </c>
      <c r="I69" s="12">
        <v>286.3</v>
      </c>
      <c r="J69" s="12">
        <v>315.60000000000002</v>
      </c>
      <c r="K69" s="12">
        <v>335</v>
      </c>
      <c r="L69" s="12">
        <v>488</v>
      </c>
      <c r="M69" s="12">
        <v>723.1</v>
      </c>
      <c r="N69" s="12">
        <v>794.3</v>
      </c>
      <c r="O69" s="12">
        <v>984.3</v>
      </c>
      <c r="P69" s="12">
        <v>965.8</v>
      </c>
      <c r="Q69" s="12">
        <v>929</v>
      </c>
      <c r="R69" s="12">
        <v>1023.1</v>
      </c>
      <c r="S69" s="12">
        <v>948.7</v>
      </c>
      <c r="T69" s="12">
        <v>907.7</v>
      </c>
      <c r="U69" s="12">
        <v>819.7</v>
      </c>
      <c r="V69" s="12">
        <v>851.4</v>
      </c>
      <c r="W69" s="12">
        <v>953.3</v>
      </c>
      <c r="X69" s="12">
        <v>958.1</v>
      </c>
      <c r="Y69" s="12">
        <v>2961.1</v>
      </c>
      <c r="Z69" s="12">
        <v>1042.5</v>
      </c>
      <c r="AA69" s="12">
        <v>1314.7</v>
      </c>
      <c r="AB69" s="12">
        <v>1420.6</v>
      </c>
      <c r="AC69" s="12">
        <v>1395.6</v>
      </c>
      <c r="AD69" s="12">
        <v>1475.9</v>
      </c>
      <c r="AE69" s="12">
        <v>994.4</v>
      </c>
      <c r="AF69" s="12">
        <v>893.2</v>
      </c>
      <c r="AG69" s="12">
        <v>1053.0999999999999</v>
      </c>
      <c r="AH69" s="12">
        <v>1113.8</v>
      </c>
      <c r="AI69" s="12">
        <v>1252.0999999999999</v>
      </c>
      <c r="AJ69" s="12">
        <v>1397.7</v>
      </c>
      <c r="AK69" s="12">
        <v>1273.2</v>
      </c>
      <c r="AL69" s="12">
        <v>1518.4</v>
      </c>
      <c r="AM69" s="12">
        <v>2167.91</v>
      </c>
      <c r="AN69" s="12">
        <v>2627.58</v>
      </c>
      <c r="AO69" s="12">
        <v>3737.9749999999999</v>
      </c>
      <c r="AP69" s="12">
        <v>4213</v>
      </c>
      <c r="AQ69" s="12">
        <v>4024.91</v>
      </c>
      <c r="AR69" s="12">
        <v>3386.14</v>
      </c>
      <c r="AS69" s="12">
        <v>2540.75</v>
      </c>
      <c r="AT69" s="12">
        <v>2212.2399999999998</v>
      </c>
      <c r="AU69" s="14"/>
    </row>
    <row r="70" spans="1:47" x14ac:dyDescent="0.25">
      <c r="A70" s="47" t="s">
        <v>164</v>
      </c>
      <c r="B70" s="19">
        <v>20.7</v>
      </c>
      <c r="C70" s="19">
        <v>23.5</v>
      </c>
      <c r="D70" s="19">
        <v>35.299999999999997</v>
      </c>
      <c r="E70" s="19">
        <v>47.8</v>
      </c>
      <c r="F70" s="19">
        <v>28.1</v>
      </c>
      <c r="G70" s="19">
        <v>24</v>
      </c>
      <c r="H70" s="19">
        <v>87.9</v>
      </c>
      <c r="I70" s="19">
        <v>55.6</v>
      </c>
      <c r="J70" s="19">
        <v>34.299999999999997</v>
      </c>
      <c r="K70" s="19">
        <v>62.5</v>
      </c>
      <c r="L70" s="19">
        <v>137.9</v>
      </c>
      <c r="M70" s="19">
        <v>55</v>
      </c>
      <c r="N70" s="19">
        <v>34.799999999999997</v>
      </c>
      <c r="O70" s="19">
        <v>32</v>
      </c>
      <c r="P70" s="19">
        <v>40.299999999999997</v>
      </c>
      <c r="Q70" s="19">
        <v>19.3</v>
      </c>
      <c r="R70" s="19">
        <v>20</v>
      </c>
      <c r="S70" s="19">
        <v>14.6</v>
      </c>
      <c r="T70" s="19">
        <v>53.2</v>
      </c>
      <c r="U70" s="19">
        <v>55.8</v>
      </c>
      <c r="V70" s="19">
        <v>55.7</v>
      </c>
      <c r="W70" s="19">
        <v>56.7</v>
      </c>
      <c r="X70" s="19">
        <v>57.1</v>
      </c>
      <c r="Y70" s="19">
        <v>794.2</v>
      </c>
      <c r="Z70" s="19">
        <v>19.8</v>
      </c>
      <c r="AA70" s="19">
        <v>16.5</v>
      </c>
      <c r="AB70" s="19">
        <v>17.8</v>
      </c>
      <c r="AC70" s="19">
        <v>24.2</v>
      </c>
      <c r="AD70" s="19">
        <v>22.1</v>
      </c>
      <c r="AE70" s="19">
        <v>22.3</v>
      </c>
      <c r="AF70" s="19">
        <v>46.7</v>
      </c>
      <c r="AG70" s="19">
        <v>77.400000000000006</v>
      </c>
      <c r="AH70" s="19">
        <v>50.8</v>
      </c>
      <c r="AI70" s="19">
        <v>52.8</v>
      </c>
      <c r="AJ70" s="19">
        <v>54.3</v>
      </c>
      <c r="AK70" s="19">
        <v>55.8</v>
      </c>
      <c r="AL70" s="19">
        <v>93.7</v>
      </c>
      <c r="AM70" s="19">
        <v>53.46</v>
      </c>
      <c r="AN70" s="19">
        <v>88.32</v>
      </c>
      <c r="AO70" s="19">
        <v>219.41</v>
      </c>
      <c r="AP70" s="19">
        <v>298.95</v>
      </c>
      <c r="AQ70" s="19">
        <v>34.99</v>
      </c>
      <c r="AR70" s="19">
        <v>10.92</v>
      </c>
      <c r="AS70" s="19">
        <v>37.479999999999997</v>
      </c>
      <c r="AT70" s="19">
        <v>35.65</v>
      </c>
    </row>
    <row r="71" spans="1:47" x14ac:dyDescent="0.25">
      <c r="A71" s="84" t="s">
        <v>253</v>
      </c>
      <c r="B71" s="106">
        <v>1427.7</v>
      </c>
      <c r="C71" s="106">
        <v>1644.2</v>
      </c>
      <c r="D71" s="106">
        <v>1549.8</v>
      </c>
      <c r="E71" s="106">
        <v>1777.4</v>
      </c>
      <c r="F71" s="106">
        <v>2039.8</v>
      </c>
      <c r="G71" s="106">
        <v>2160</v>
      </c>
      <c r="H71" s="106">
        <v>2558.8000000000002</v>
      </c>
      <c r="I71" s="106">
        <v>2864.5</v>
      </c>
      <c r="J71" s="106">
        <v>3191.5</v>
      </c>
      <c r="K71" s="106">
        <v>3406.6</v>
      </c>
      <c r="L71" s="106">
        <v>3576.3</v>
      </c>
      <c r="M71" s="106">
        <v>3958.9</v>
      </c>
      <c r="N71" s="106">
        <v>4446.5</v>
      </c>
      <c r="O71" s="106">
        <v>4766.1000000000004</v>
      </c>
      <c r="P71" s="106">
        <v>4775.1000000000004</v>
      </c>
      <c r="Q71" s="106">
        <v>5180.8999999999996</v>
      </c>
      <c r="R71" s="106">
        <v>5573.7</v>
      </c>
      <c r="S71" s="106">
        <v>5882.3</v>
      </c>
      <c r="T71" s="106">
        <v>5888.1</v>
      </c>
      <c r="U71" s="106">
        <v>6232.4</v>
      </c>
      <c r="V71" s="106">
        <v>6421.6</v>
      </c>
      <c r="W71" s="106">
        <v>7055.5</v>
      </c>
      <c r="X71" s="106">
        <v>6928.1</v>
      </c>
      <c r="Y71" s="106">
        <v>6992.2</v>
      </c>
      <c r="Z71" s="106">
        <v>7307.9</v>
      </c>
      <c r="AA71" s="106">
        <v>7946.1</v>
      </c>
      <c r="AB71" s="106">
        <v>7712.5</v>
      </c>
      <c r="AC71" s="106">
        <v>7940.3</v>
      </c>
      <c r="AD71" s="106">
        <v>8342.7999999999993</v>
      </c>
      <c r="AE71" s="106">
        <v>8013.4</v>
      </c>
      <c r="AF71" s="106">
        <v>8202.2000000000007</v>
      </c>
      <c r="AG71" s="106">
        <v>8537.4</v>
      </c>
      <c r="AH71" s="106">
        <v>8848.9</v>
      </c>
      <c r="AI71" s="106">
        <v>9157.7000000000007</v>
      </c>
      <c r="AJ71" s="106">
        <v>8880</v>
      </c>
      <c r="AK71" s="106">
        <v>9222.4</v>
      </c>
      <c r="AL71" s="106">
        <v>9708.2999999999993</v>
      </c>
      <c r="AM71" s="106">
        <v>9357.2899999999991</v>
      </c>
      <c r="AN71" s="106">
        <v>9285.5299999999988</v>
      </c>
      <c r="AO71" s="106">
        <v>10049.072999999999</v>
      </c>
      <c r="AP71" s="106">
        <v>10643.510000000002</v>
      </c>
      <c r="AQ71" s="106">
        <v>10753.59</v>
      </c>
      <c r="AR71" s="106">
        <v>10718.26</v>
      </c>
      <c r="AS71" s="106">
        <v>10650.880000000001</v>
      </c>
      <c r="AT71" s="106">
        <v>10540.648999999999</v>
      </c>
      <c r="AU71" s="161"/>
    </row>
    <row r="72" spans="1:47" x14ac:dyDescent="0.25">
      <c r="A72" s="47"/>
    </row>
    <row r="73" spans="1:47" x14ac:dyDescent="0.25">
      <c r="A73" s="85" t="s">
        <v>310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161"/>
    </row>
    <row r="74" spans="1:47" x14ac:dyDescent="0.25">
      <c r="A74" s="47" t="s">
        <v>165</v>
      </c>
      <c r="B74" s="19">
        <v>866.7</v>
      </c>
      <c r="C74" s="19">
        <v>792.4</v>
      </c>
      <c r="D74" s="19">
        <v>916.3</v>
      </c>
      <c r="E74" s="19">
        <v>811.5</v>
      </c>
      <c r="F74" s="19">
        <v>762.4</v>
      </c>
      <c r="G74" s="19">
        <v>640.70000000000005</v>
      </c>
      <c r="H74" s="19">
        <v>595.1</v>
      </c>
      <c r="I74" s="19">
        <v>792.2</v>
      </c>
      <c r="J74" s="19">
        <v>824.5</v>
      </c>
      <c r="K74" s="19">
        <v>1070.0999999999999</v>
      </c>
      <c r="L74" s="19">
        <v>1084.2</v>
      </c>
      <c r="M74" s="19">
        <v>1108.7</v>
      </c>
      <c r="N74" s="19">
        <v>969.9</v>
      </c>
      <c r="O74" s="19">
        <v>909.4</v>
      </c>
      <c r="P74" s="19">
        <v>801.9</v>
      </c>
      <c r="Q74" s="19">
        <v>815.3</v>
      </c>
      <c r="R74" s="19">
        <v>731.6</v>
      </c>
      <c r="S74" s="19">
        <v>657.4</v>
      </c>
      <c r="T74" s="19">
        <v>525.79999999999995</v>
      </c>
      <c r="U74" s="19">
        <v>532.29999999999995</v>
      </c>
      <c r="V74" s="19">
        <v>479.6</v>
      </c>
      <c r="W74" s="19">
        <v>483.9</v>
      </c>
      <c r="X74" s="19">
        <v>519.6</v>
      </c>
      <c r="Y74" s="19">
        <v>487.8</v>
      </c>
      <c r="Z74" s="19">
        <v>363.4</v>
      </c>
      <c r="AA74" s="19">
        <v>408.3</v>
      </c>
      <c r="AB74" s="19">
        <v>395</v>
      </c>
      <c r="AC74" s="19">
        <v>528.29999999999995</v>
      </c>
      <c r="AD74" s="19">
        <v>446.6</v>
      </c>
      <c r="AE74" s="19">
        <v>493.5</v>
      </c>
      <c r="AF74" s="19">
        <v>596.79999999999995</v>
      </c>
      <c r="AG74" s="19">
        <v>404.2</v>
      </c>
      <c r="AH74" s="19">
        <v>803.2</v>
      </c>
      <c r="AI74" s="19">
        <v>510.7</v>
      </c>
      <c r="AJ74" s="19">
        <v>357.5</v>
      </c>
      <c r="AK74" s="19">
        <v>446.4</v>
      </c>
      <c r="AL74" s="19">
        <v>459.6</v>
      </c>
      <c r="AM74" s="19">
        <v>673.30200000000002</v>
      </c>
      <c r="AN74" s="19">
        <v>799.20854237000003</v>
      </c>
      <c r="AO74" s="19">
        <v>768.59259684000017</v>
      </c>
      <c r="AP74" s="19">
        <v>612.34970599999974</v>
      </c>
      <c r="AQ74" s="19">
        <v>820.36300000000006</v>
      </c>
      <c r="AR74" s="19">
        <v>761.00344126999983</v>
      </c>
      <c r="AS74" s="19">
        <v>1314.16493227</v>
      </c>
      <c r="AT74" s="19">
        <v>1373.8901228799996</v>
      </c>
    </row>
    <row r="75" spans="1:47" x14ac:dyDescent="0.25">
      <c r="A75" s="47" t="s">
        <v>166</v>
      </c>
      <c r="B75" s="19">
        <v>1814.1</v>
      </c>
      <c r="C75" s="19">
        <v>2249.1999999999998</v>
      </c>
      <c r="D75" s="19">
        <v>2393.6999999999998</v>
      </c>
      <c r="E75" s="19">
        <v>1845.9</v>
      </c>
      <c r="F75" s="19">
        <v>1554.9</v>
      </c>
      <c r="G75" s="19">
        <v>1371.1</v>
      </c>
      <c r="H75" s="19">
        <v>1650.9</v>
      </c>
      <c r="I75" s="19">
        <v>1999.4</v>
      </c>
      <c r="J75" s="19">
        <v>2342</v>
      </c>
      <c r="K75" s="19">
        <v>2470</v>
      </c>
      <c r="L75" s="19">
        <v>2690.4</v>
      </c>
      <c r="M75" s="19">
        <v>3016</v>
      </c>
      <c r="N75" s="19">
        <v>2957</v>
      </c>
      <c r="O75" s="19">
        <v>2867.9</v>
      </c>
      <c r="P75" s="19">
        <v>2969.1</v>
      </c>
      <c r="Q75" s="19">
        <v>2886.9</v>
      </c>
      <c r="R75" s="19">
        <v>2844.6</v>
      </c>
      <c r="S75" s="19">
        <v>3254.1</v>
      </c>
      <c r="T75" s="19">
        <v>3009.3</v>
      </c>
      <c r="U75" s="19">
        <v>3014.2</v>
      </c>
      <c r="V75" s="19">
        <v>3313.2</v>
      </c>
      <c r="W75" s="19">
        <v>2867.3</v>
      </c>
      <c r="X75" s="19">
        <v>2959.4</v>
      </c>
      <c r="Y75" s="19">
        <v>3553.5</v>
      </c>
      <c r="Z75" s="19">
        <v>3841</v>
      </c>
      <c r="AA75" s="19">
        <v>3525.2</v>
      </c>
      <c r="AB75" s="19">
        <v>3339.5</v>
      </c>
      <c r="AC75" s="19">
        <v>3880.6</v>
      </c>
      <c r="AD75" s="19">
        <v>3958.5</v>
      </c>
      <c r="AE75" s="19">
        <v>3957.8</v>
      </c>
      <c r="AF75" s="19">
        <v>4219.5</v>
      </c>
      <c r="AG75" s="19">
        <v>4154.6000000000004</v>
      </c>
      <c r="AH75" s="19">
        <v>3568.4</v>
      </c>
      <c r="AI75" s="19">
        <v>3270.2</v>
      </c>
      <c r="AJ75" s="19">
        <v>3604</v>
      </c>
      <c r="AK75" s="19">
        <v>4425.1000000000004</v>
      </c>
      <c r="AL75" s="19">
        <v>4397.3</v>
      </c>
      <c r="AM75" s="19">
        <v>4714.1319999999996</v>
      </c>
      <c r="AN75" s="19">
        <v>4574.692327799994</v>
      </c>
      <c r="AO75" s="19">
        <v>4863.1748122999961</v>
      </c>
      <c r="AP75" s="19">
        <v>4328.8936745599985</v>
      </c>
      <c r="AQ75" s="19">
        <v>4419.9769999999999</v>
      </c>
      <c r="AR75" s="19">
        <v>4236.3756782299952</v>
      </c>
      <c r="AS75" s="19">
        <v>4443.1984853900012</v>
      </c>
      <c r="AT75" s="19">
        <v>4686.9652970199995</v>
      </c>
    </row>
    <row r="76" spans="1:47" x14ac:dyDescent="0.25">
      <c r="A76" s="47" t="s">
        <v>167</v>
      </c>
      <c r="B76" s="19">
        <v>1356.2</v>
      </c>
      <c r="C76" s="19">
        <v>1523.5</v>
      </c>
      <c r="D76" s="19">
        <v>1729.4</v>
      </c>
      <c r="E76" s="19">
        <v>1284.5999999999999</v>
      </c>
      <c r="F76" s="19">
        <v>1211.4000000000001</v>
      </c>
      <c r="G76" s="19">
        <v>1586.5</v>
      </c>
      <c r="H76" s="19">
        <v>1786.2</v>
      </c>
      <c r="I76" s="19">
        <v>2008</v>
      </c>
      <c r="J76" s="19">
        <v>2360.3000000000002</v>
      </c>
      <c r="K76" s="19">
        <v>2571.5</v>
      </c>
      <c r="L76" s="19">
        <v>2590.6</v>
      </c>
      <c r="M76" s="19">
        <v>2746.9</v>
      </c>
      <c r="N76" s="19">
        <v>2770.7</v>
      </c>
      <c r="O76" s="19">
        <v>2964.2</v>
      </c>
      <c r="P76" s="19">
        <v>3082.5</v>
      </c>
      <c r="Q76" s="19">
        <v>3001.1</v>
      </c>
      <c r="R76" s="19">
        <v>3132.3</v>
      </c>
      <c r="S76" s="19">
        <v>3461.5</v>
      </c>
      <c r="T76" s="19">
        <v>3666.7</v>
      </c>
      <c r="U76" s="19">
        <v>3609</v>
      </c>
      <c r="V76" s="19">
        <v>3487.4</v>
      </c>
      <c r="W76" s="19">
        <v>4200.6000000000004</v>
      </c>
      <c r="X76" s="19">
        <v>4047.3</v>
      </c>
      <c r="Y76" s="19">
        <v>4553.8999999999996</v>
      </c>
      <c r="Z76" s="19">
        <v>4613.3999999999996</v>
      </c>
      <c r="AA76" s="19">
        <v>4957.5</v>
      </c>
      <c r="AB76" s="19">
        <v>5413.7</v>
      </c>
      <c r="AC76" s="19">
        <v>5320.5</v>
      </c>
      <c r="AD76" s="19">
        <v>5198</v>
      </c>
      <c r="AE76" s="19">
        <v>5168.3</v>
      </c>
      <c r="AF76" s="19">
        <v>5486</v>
      </c>
      <c r="AG76" s="19">
        <v>5047.3</v>
      </c>
      <c r="AH76" s="19">
        <v>4373.8</v>
      </c>
      <c r="AI76" s="19">
        <v>4196.7</v>
      </c>
      <c r="AJ76" s="19">
        <v>4209.7</v>
      </c>
      <c r="AK76" s="19">
        <v>4307.6000000000004</v>
      </c>
      <c r="AL76" s="19">
        <v>4190.3</v>
      </c>
      <c r="AM76" s="19">
        <v>3825.3670000000002</v>
      </c>
      <c r="AN76" s="19">
        <v>4242.8197746100013</v>
      </c>
      <c r="AO76" s="19">
        <v>4604.3306286900042</v>
      </c>
      <c r="AP76" s="19">
        <v>5101.9198732099958</v>
      </c>
      <c r="AQ76" s="19">
        <v>5068.8580000000002</v>
      </c>
      <c r="AR76" s="19">
        <v>5207.2677891999865</v>
      </c>
      <c r="AS76" s="19">
        <v>5052.1628975799922</v>
      </c>
      <c r="AT76" s="19">
        <v>4724.0908076499945</v>
      </c>
    </row>
    <row r="77" spans="1:47" x14ac:dyDescent="0.25">
      <c r="A77" s="47" t="s">
        <v>168</v>
      </c>
      <c r="B77" s="19">
        <v>288.8</v>
      </c>
      <c r="C77" s="19">
        <v>257.2</v>
      </c>
      <c r="D77" s="19">
        <v>255.3</v>
      </c>
      <c r="E77" s="19">
        <v>654.4</v>
      </c>
      <c r="F77" s="19">
        <v>685.9</v>
      </c>
      <c r="G77" s="19">
        <v>651.6</v>
      </c>
      <c r="H77" s="19">
        <v>586.9</v>
      </c>
      <c r="I77" s="19">
        <v>614.9</v>
      </c>
      <c r="J77" s="19">
        <v>570.6</v>
      </c>
      <c r="K77" s="19">
        <v>527.9</v>
      </c>
      <c r="L77" s="19">
        <v>614.5</v>
      </c>
      <c r="M77" s="19">
        <v>594.70000000000005</v>
      </c>
      <c r="N77" s="19">
        <v>634.70000000000005</v>
      </c>
      <c r="O77" s="19">
        <v>587.5</v>
      </c>
      <c r="P77" s="19">
        <v>745.4</v>
      </c>
      <c r="Q77" s="19">
        <v>788.4</v>
      </c>
      <c r="R77" s="19">
        <v>868.7</v>
      </c>
      <c r="S77" s="19">
        <v>932.7</v>
      </c>
      <c r="T77" s="19">
        <v>1045.2</v>
      </c>
      <c r="U77" s="19">
        <v>1047.9000000000001</v>
      </c>
      <c r="V77" s="19">
        <v>1060.8</v>
      </c>
      <c r="W77" s="19">
        <v>1096.9000000000001</v>
      </c>
      <c r="X77" s="19">
        <v>1116.5</v>
      </c>
      <c r="Y77" s="19">
        <v>995.5</v>
      </c>
      <c r="Z77" s="19">
        <v>988.9</v>
      </c>
      <c r="AA77" s="19">
        <v>1147.0999999999999</v>
      </c>
      <c r="AB77" s="19">
        <v>1257.0999999999999</v>
      </c>
      <c r="AC77" s="19">
        <v>1280.5999999999999</v>
      </c>
      <c r="AD77" s="19">
        <v>1440</v>
      </c>
      <c r="AE77" s="19">
        <v>1497.9</v>
      </c>
      <c r="AF77" s="19">
        <v>1439.2</v>
      </c>
      <c r="AG77" s="19">
        <v>1366.1</v>
      </c>
      <c r="AH77" s="19">
        <v>1642.9</v>
      </c>
      <c r="AI77" s="19">
        <v>1684.3</v>
      </c>
      <c r="AJ77" s="19">
        <v>1778.1</v>
      </c>
      <c r="AK77" s="19">
        <v>1799.6</v>
      </c>
      <c r="AL77" s="19">
        <v>1774</v>
      </c>
      <c r="AM77" s="19">
        <v>1794.4280000000001</v>
      </c>
      <c r="AN77" s="19">
        <v>1319.4979693200003</v>
      </c>
      <c r="AO77" s="19">
        <v>1224.8077918999995</v>
      </c>
      <c r="AP77" s="19">
        <v>1318.9442275499998</v>
      </c>
      <c r="AQ77" s="19">
        <v>1408.027</v>
      </c>
      <c r="AR77" s="19">
        <v>1555.6158952299988</v>
      </c>
      <c r="AS77" s="19">
        <v>1479.14339307</v>
      </c>
      <c r="AT77" s="19">
        <v>1576.4854582599996</v>
      </c>
    </row>
    <row r="78" spans="1:47" x14ac:dyDescent="0.25">
      <c r="A78" s="47" t="s">
        <v>169</v>
      </c>
      <c r="B78" s="19">
        <v>10.8</v>
      </c>
      <c r="C78" s="19">
        <v>15.8</v>
      </c>
      <c r="D78" s="19">
        <v>8.6999999999999993</v>
      </c>
      <c r="E78" s="19">
        <v>36.1</v>
      </c>
      <c r="F78" s="19">
        <v>87.8</v>
      </c>
      <c r="G78" s="19">
        <v>104.4</v>
      </c>
      <c r="H78" s="19">
        <v>155.30000000000001</v>
      </c>
      <c r="I78" s="19">
        <v>143.1</v>
      </c>
      <c r="J78" s="19">
        <v>106.5</v>
      </c>
      <c r="K78" s="19">
        <v>97.9</v>
      </c>
      <c r="L78" s="19">
        <v>80.099999999999994</v>
      </c>
      <c r="M78" s="19">
        <v>57.1</v>
      </c>
      <c r="N78" s="19">
        <v>38.200000000000003</v>
      </c>
      <c r="O78" s="19">
        <v>39.4</v>
      </c>
      <c r="P78" s="19">
        <v>37.700000000000003</v>
      </c>
      <c r="Q78" s="19">
        <v>60.9</v>
      </c>
      <c r="R78" s="19">
        <v>91.5</v>
      </c>
      <c r="S78" s="19">
        <v>90.8</v>
      </c>
      <c r="T78" s="19">
        <v>107.3</v>
      </c>
      <c r="U78" s="19">
        <v>163.30000000000001</v>
      </c>
      <c r="V78" s="19">
        <v>187.6</v>
      </c>
      <c r="W78" s="19">
        <v>193.7</v>
      </c>
      <c r="X78" s="19">
        <v>228</v>
      </c>
      <c r="Y78" s="19">
        <v>198.9</v>
      </c>
      <c r="Z78" s="19">
        <v>146.19999999999999</v>
      </c>
      <c r="AA78" s="19">
        <v>147.9</v>
      </c>
      <c r="AB78" s="19">
        <v>160.80000000000001</v>
      </c>
      <c r="AC78" s="19">
        <v>258.89999999999998</v>
      </c>
      <c r="AD78" s="19">
        <v>289.39999999999998</v>
      </c>
      <c r="AE78" s="19">
        <v>278.2</v>
      </c>
      <c r="AF78" s="19">
        <v>319.2</v>
      </c>
      <c r="AG78" s="19">
        <v>178.9</v>
      </c>
      <c r="AH78" s="19">
        <v>272.2</v>
      </c>
      <c r="AI78" s="19">
        <v>337.5</v>
      </c>
      <c r="AJ78" s="19">
        <v>286.39999999999998</v>
      </c>
      <c r="AK78" s="19">
        <v>164.3</v>
      </c>
      <c r="AL78" s="19">
        <v>199</v>
      </c>
      <c r="AM78" s="19">
        <v>373.94900000000001</v>
      </c>
      <c r="AN78" s="19">
        <v>310.89687706000001</v>
      </c>
      <c r="AO78" s="19">
        <v>312.76937787000008</v>
      </c>
      <c r="AP78" s="19">
        <v>298.54402379000004</v>
      </c>
      <c r="AQ78" s="19">
        <v>358.51400000000001</v>
      </c>
      <c r="AR78" s="19">
        <v>323.18976134000019</v>
      </c>
      <c r="AS78" s="19">
        <v>317.32252876000007</v>
      </c>
      <c r="AT78" s="19">
        <v>265.70965277000005</v>
      </c>
    </row>
    <row r="79" spans="1:47" x14ac:dyDescent="0.25">
      <c r="A79" s="47" t="s">
        <v>170</v>
      </c>
      <c r="B79" s="19">
        <v>2.2999999999999998</v>
      </c>
      <c r="C79" s="19">
        <v>3.2</v>
      </c>
      <c r="D79" s="19">
        <v>3.4</v>
      </c>
      <c r="E79" s="19">
        <v>43</v>
      </c>
      <c r="F79" s="19">
        <v>40.9</v>
      </c>
      <c r="G79" s="19">
        <v>28.4</v>
      </c>
      <c r="H79" s="19">
        <v>34.200000000000003</v>
      </c>
      <c r="I79" s="19">
        <v>33</v>
      </c>
      <c r="J79" s="19">
        <v>42</v>
      </c>
      <c r="K79" s="19">
        <v>57.1</v>
      </c>
      <c r="L79" s="19">
        <v>48.1</v>
      </c>
      <c r="M79" s="19">
        <v>63.6</v>
      </c>
      <c r="N79" s="19">
        <v>53</v>
      </c>
      <c r="O79" s="19">
        <v>43.9</v>
      </c>
      <c r="P79" s="19">
        <v>67.3</v>
      </c>
      <c r="Q79" s="19">
        <v>68.2</v>
      </c>
      <c r="R79" s="19">
        <v>25.8</v>
      </c>
      <c r="S79" s="19">
        <v>13.3</v>
      </c>
      <c r="T79" s="19">
        <v>17</v>
      </c>
      <c r="U79" s="19">
        <v>28.2</v>
      </c>
      <c r="V79" s="19">
        <v>13.4</v>
      </c>
      <c r="W79" s="19">
        <v>14.8</v>
      </c>
      <c r="X79" s="19">
        <v>27.9</v>
      </c>
      <c r="Y79" s="19">
        <v>32</v>
      </c>
      <c r="Z79" s="19">
        <v>69.8</v>
      </c>
      <c r="AA79" s="19">
        <v>72.099999999999994</v>
      </c>
      <c r="AB79" s="19">
        <v>72.7</v>
      </c>
      <c r="AC79" s="19">
        <v>33.700000000000003</v>
      </c>
      <c r="AD79" s="19">
        <v>129.30000000000001</v>
      </c>
      <c r="AE79" s="19">
        <v>88.9</v>
      </c>
      <c r="AF79" s="19">
        <v>110.3</v>
      </c>
      <c r="AG79" s="19">
        <v>209.5</v>
      </c>
      <c r="AH79" s="19">
        <v>201</v>
      </c>
      <c r="AI79" s="19">
        <v>259.2</v>
      </c>
      <c r="AJ79" s="19">
        <v>332.6</v>
      </c>
      <c r="AK79" s="19">
        <v>308.3</v>
      </c>
      <c r="AL79" s="19">
        <v>163.6</v>
      </c>
      <c r="AM79" s="19">
        <v>172.20099999999999</v>
      </c>
      <c r="AN79" s="19">
        <v>175.57331334000003</v>
      </c>
      <c r="AO79" s="19">
        <v>131.29393544000004</v>
      </c>
      <c r="AP79" s="19">
        <v>152.05404627000001</v>
      </c>
      <c r="AQ79" s="19">
        <v>184.494</v>
      </c>
      <c r="AR79" s="19">
        <v>255.49172218999996</v>
      </c>
      <c r="AS79" s="19">
        <v>232.45020170000001</v>
      </c>
      <c r="AT79" s="19">
        <v>295.84460705999999</v>
      </c>
    </row>
    <row r="80" spans="1:47" x14ac:dyDescent="0.25">
      <c r="A80" s="47" t="s">
        <v>171</v>
      </c>
      <c r="B80" s="19">
        <v>4.5</v>
      </c>
      <c r="C80" s="19">
        <v>4.3</v>
      </c>
      <c r="D80" s="19">
        <v>10.8</v>
      </c>
      <c r="E80" s="19">
        <v>2.7</v>
      </c>
      <c r="F80" s="19">
        <v>14.5</v>
      </c>
      <c r="G80" s="19">
        <v>27.1</v>
      </c>
      <c r="H80" s="19">
        <v>19.2</v>
      </c>
      <c r="I80" s="19">
        <v>12.8</v>
      </c>
      <c r="J80" s="19">
        <v>13.3</v>
      </c>
      <c r="K80" s="19">
        <v>25.7</v>
      </c>
      <c r="L80" s="19">
        <v>10.5</v>
      </c>
      <c r="M80" s="19">
        <v>10.7</v>
      </c>
      <c r="N80" s="19">
        <v>16.100000000000001</v>
      </c>
      <c r="O80" s="19">
        <v>16.8</v>
      </c>
      <c r="P80" s="19">
        <v>17</v>
      </c>
      <c r="Q80" s="19">
        <v>22.8</v>
      </c>
      <c r="R80" s="19">
        <v>36.5</v>
      </c>
      <c r="S80" s="19">
        <v>39.799999999999997</v>
      </c>
      <c r="T80" s="19">
        <v>11.2</v>
      </c>
      <c r="U80" s="19">
        <v>10.6</v>
      </c>
      <c r="V80" s="19">
        <v>18.2</v>
      </c>
      <c r="W80" s="19">
        <v>13.9</v>
      </c>
      <c r="X80" s="19">
        <v>6.4</v>
      </c>
      <c r="Y80" s="19">
        <v>18.899999999999999</v>
      </c>
      <c r="Z80" s="19">
        <v>14.2</v>
      </c>
      <c r="AA80" s="19">
        <v>9.5</v>
      </c>
      <c r="AB80" s="19">
        <v>21.8</v>
      </c>
      <c r="AC80" s="19">
        <v>13.3</v>
      </c>
      <c r="AD80" s="19">
        <v>13.3</v>
      </c>
      <c r="AE80" s="19">
        <v>22</v>
      </c>
      <c r="AF80" s="19">
        <v>38</v>
      </c>
      <c r="AG80" s="19">
        <v>32.9</v>
      </c>
      <c r="AH80" s="19">
        <v>31.2</v>
      </c>
      <c r="AI80" s="19">
        <v>31</v>
      </c>
      <c r="AJ80" s="19">
        <v>13.8</v>
      </c>
      <c r="AK80" s="19">
        <v>130.69999999999999</v>
      </c>
      <c r="AL80" s="19">
        <v>129.6</v>
      </c>
      <c r="AM80" s="19">
        <v>75.058999999999997</v>
      </c>
      <c r="AN80" s="19">
        <v>70.152801479999994</v>
      </c>
      <c r="AO80" s="19">
        <v>27.928180579999999</v>
      </c>
      <c r="AP80" s="19">
        <v>28.988714000000002</v>
      </c>
      <c r="AQ80" s="19">
        <v>24.652999999999999</v>
      </c>
      <c r="AR80" s="19">
        <v>16.785265920000001</v>
      </c>
      <c r="AS80" s="19">
        <v>40.677555480000002</v>
      </c>
      <c r="AT80" s="19">
        <v>43.4106466</v>
      </c>
    </row>
    <row r="81" spans="1:47" x14ac:dyDescent="0.25">
      <c r="A81" s="47" t="s">
        <v>172</v>
      </c>
      <c r="B81" s="19">
        <v>1.7</v>
      </c>
      <c r="C81" s="19">
        <v>0.7</v>
      </c>
      <c r="D81" s="19">
        <v>2.1</v>
      </c>
      <c r="E81" s="19">
        <v>6.2</v>
      </c>
      <c r="F81" s="19">
        <v>4.8</v>
      </c>
      <c r="G81" s="19">
        <v>3.5</v>
      </c>
      <c r="H81" s="19">
        <v>1.8</v>
      </c>
      <c r="I81" s="19">
        <v>2.1</v>
      </c>
      <c r="J81" s="19">
        <v>9.3000000000000007</v>
      </c>
      <c r="K81" s="19">
        <v>2.6</v>
      </c>
      <c r="L81" s="19">
        <v>12.6</v>
      </c>
      <c r="M81" s="19">
        <v>9</v>
      </c>
      <c r="N81" s="19">
        <v>12.7</v>
      </c>
      <c r="O81" s="19">
        <v>1.5</v>
      </c>
      <c r="P81" s="19">
        <v>7.8</v>
      </c>
      <c r="Q81" s="19">
        <v>10.5</v>
      </c>
      <c r="R81" s="19">
        <v>23.9</v>
      </c>
      <c r="S81" s="19">
        <v>27.6</v>
      </c>
      <c r="T81" s="19">
        <v>7.9</v>
      </c>
      <c r="U81" s="19">
        <v>20</v>
      </c>
      <c r="V81" s="19">
        <v>10.8</v>
      </c>
      <c r="W81" s="19">
        <v>29.6</v>
      </c>
      <c r="X81" s="19">
        <v>9.6999999999999993</v>
      </c>
      <c r="Y81" s="19">
        <v>6.3</v>
      </c>
      <c r="Z81" s="19">
        <v>21.9</v>
      </c>
      <c r="AA81" s="19">
        <v>6.5</v>
      </c>
      <c r="AB81" s="19">
        <v>3.8</v>
      </c>
      <c r="AC81" s="19">
        <v>57.7</v>
      </c>
      <c r="AD81" s="19">
        <v>1</v>
      </c>
      <c r="AE81" s="19">
        <v>54.5</v>
      </c>
      <c r="AF81" s="19">
        <v>14.8</v>
      </c>
      <c r="AG81" s="19">
        <v>66.900000000000006</v>
      </c>
      <c r="AH81" s="19">
        <v>21.1</v>
      </c>
      <c r="AI81" s="19">
        <v>23.6</v>
      </c>
      <c r="AJ81" s="19">
        <v>12.3</v>
      </c>
      <c r="AK81" s="19">
        <v>6.3</v>
      </c>
      <c r="AL81" s="19">
        <v>107</v>
      </c>
      <c r="AM81" s="19">
        <v>190.97399999999999</v>
      </c>
      <c r="AN81" s="19">
        <v>22.936090870000001</v>
      </c>
      <c r="AO81" s="19">
        <v>30.130178249999997</v>
      </c>
      <c r="AP81" s="19">
        <v>29.886842009999995</v>
      </c>
      <c r="AQ81" s="19">
        <v>30.349</v>
      </c>
      <c r="AR81" s="19">
        <v>40.229353340000003</v>
      </c>
      <c r="AS81" s="19">
        <v>46.833807160000006</v>
      </c>
      <c r="AT81" s="19">
        <v>47.085909140000012</v>
      </c>
    </row>
    <row r="82" spans="1:47" x14ac:dyDescent="0.25">
      <c r="A82" s="47" t="s">
        <v>173</v>
      </c>
      <c r="B82" s="19">
        <v>6.5</v>
      </c>
      <c r="C82" s="19">
        <v>8.1999999999999993</v>
      </c>
      <c r="D82" s="19">
        <v>9.6</v>
      </c>
      <c r="E82" s="19">
        <v>23.7</v>
      </c>
      <c r="F82" s="19">
        <v>33.1</v>
      </c>
      <c r="G82" s="19">
        <v>24.8</v>
      </c>
      <c r="H82" s="19">
        <v>33.799999999999997</v>
      </c>
      <c r="I82" s="19">
        <v>39.1</v>
      </c>
      <c r="J82" s="19">
        <v>24.6</v>
      </c>
      <c r="K82" s="19">
        <v>21.8</v>
      </c>
      <c r="L82" s="19">
        <v>18.399999999999999</v>
      </c>
      <c r="M82" s="19">
        <v>22.8</v>
      </c>
      <c r="N82" s="19">
        <v>26.8</v>
      </c>
      <c r="O82" s="19">
        <v>38.1</v>
      </c>
      <c r="P82" s="19">
        <v>25.1</v>
      </c>
      <c r="Q82" s="19">
        <v>19.7</v>
      </c>
      <c r="R82" s="19">
        <v>28.6</v>
      </c>
      <c r="S82" s="19">
        <v>42.7</v>
      </c>
      <c r="T82" s="19">
        <v>79.900000000000006</v>
      </c>
      <c r="U82" s="19">
        <v>55.3</v>
      </c>
      <c r="V82" s="19">
        <v>36.799999999999997</v>
      </c>
      <c r="W82" s="19">
        <v>36.700000000000003</v>
      </c>
      <c r="X82" s="19">
        <v>51.8</v>
      </c>
      <c r="Y82" s="19">
        <v>63.2</v>
      </c>
      <c r="Z82" s="19">
        <v>43.1</v>
      </c>
      <c r="AA82" s="19">
        <v>51.2</v>
      </c>
      <c r="AB82" s="19">
        <v>35</v>
      </c>
      <c r="AC82" s="19">
        <v>34</v>
      </c>
      <c r="AD82" s="19">
        <v>88.4</v>
      </c>
      <c r="AE82" s="19">
        <v>78.099999999999994</v>
      </c>
      <c r="AF82" s="19">
        <v>34.5</v>
      </c>
      <c r="AG82" s="19">
        <v>27.4</v>
      </c>
      <c r="AH82" s="19">
        <v>93.3</v>
      </c>
      <c r="AI82" s="19">
        <v>102.1</v>
      </c>
      <c r="AJ82" s="19">
        <v>59.8</v>
      </c>
      <c r="AK82" s="19">
        <v>76.599999999999994</v>
      </c>
      <c r="AL82" s="19">
        <v>62.5</v>
      </c>
      <c r="AM82" s="19">
        <v>39.283999999999999</v>
      </c>
      <c r="AN82" s="19">
        <v>114.02352603</v>
      </c>
      <c r="AO82" s="19">
        <v>132.10353673999998</v>
      </c>
      <c r="AP82" s="19">
        <v>53.987164450000016</v>
      </c>
      <c r="AQ82" s="19">
        <v>37.152000000000001</v>
      </c>
      <c r="AR82" s="19">
        <v>40.788397750000001</v>
      </c>
      <c r="AS82" s="19">
        <v>52.934695949999998</v>
      </c>
      <c r="AT82" s="19">
        <v>51.321284749999997</v>
      </c>
    </row>
    <row r="83" spans="1:47" s="3" customFormat="1" x14ac:dyDescent="0.25">
      <c r="A83" s="139" t="s">
        <v>253</v>
      </c>
      <c r="B83" s="134">
        <v>4351.6000000000004</v>
      </c>
      <c r="C83" s="134">
        <v>4854.5</v>
      </c>
      <c r="D83" s="134">
        <v>5329.3</v>
      </c>
      <c r="E83" s="134">
        <v>4708.1000000000004</v>
      </c>
      <c r="F83" s="134">
        <v>4395.7</v>
      </c>
      <c r="G83" s="134">
        <v>4438.1000000000004</v>
      </c>
      <c r="H83" s="134">
        <v>4863.3999999999996</v>
      </c>
      <c r="I83" s="134">
        <v>5644.7</v>
      </c>
      <c r="J83" s="134">
        <v>6293</v>
      </c>
      <c r="K83" s="134">
        <v>6844.6</v>
      </c>
      <c r="L83" s="134">
        <v>7149.4</v>
      </c>
      <c r="M83" s="134">
        <v>7629.5</v>
      </c>
      <c r="N83" s="134">
        <v>7479.1</v>
      </c>
      <c r="O83" s="134">
        <v>7468.7</v>
      </c>
      <c r="P83" s="134">
        <v>7753.9</v>
      </c>
      <c r="Q83" s="134">
        <v>7673.9</v>
      </c>
      <c r="R83" s="134">
        <v>7783.5</v>
      </c>
      <c r="S83" s="134">
        <v>8519.7999999999993</v>
      </c>
      <c r="T83" s="134">
        <v>8470.4</v>
      </c>
      <c r="U83" s="134">
        <v>8480.9</v>
      </c>
      <c r="V83" s="134">
        <v>8607.7000000000007</v>
      </c>
      <c r="W83" s="134">
        <v>8937.4</v>
      </c>
      <c r="X83" s="134">
        <v>8966.6</v>
      </c>
      <c r="Y83" s="134">
        <v>9909.9</v>
      </c>
      <c r="Z83" s="134">
        <v>10101.9</v>
      </c>
      <c r="AA83" s="134">
        <v>10325.299999999999</v>
      </c>
      <c r="AB83" s="134">
        <v>10699.5</v>
      </c>
      <c r="AC83" s="134">
        <v>11407.7</v>
      </c>
      <c r="AD83" s="134">
        <v>11564.7</v>
      </c>
      <c r="AE83" s="134">
        <v>11639.1</v>
      </c>
      <c r="AF83" s="134">
        <v>12258.4</v>
      </c>
      <c r="AG83" s="134">
        <v>11487.8</v>
      </c>
      <c r="AH83" s="134">
        <v>11007.2</v>
      </c>
      <c r="AI83" s="134">
        <v>10415.4</v>
      </c>
      <c r="AJ83" s="134">
        <v>10654.3</v>
      </c>
      <c r="AK83" s="134">
        <v>11664.9</v>
      </c>
      <c r="AL83" s="134">
        <v>11482.9</v>
      </c>
      <c r="AM83" s="134">
        <v>11858.695999999998</v>
      </c>
      <c r="AN83" s="134">
        <v>11629.801222879996</v>
      </c>
      <c r="AO83" s="134">
        <v>12095.131038609999</v>
      </c>
      <c r="AP83" s="134">
        <v>11925.568271839995</v>
      </c>
      <c r="AQ83" s="134">
        <v>12352.387000000001</v>
      </c>
      <c r="AR83" s="134">
        <v>12436.747304469982</v>
      </c>
      <c r="AS83" s="134">
        <v>12978.888497359992</v>
      </c>
      <c r="AT83" s="134">
        <v>13064.803786129993</v>
      </c>
      <c r="AU83" s="161"/>
    </row>
  </sheetData>
  <sheetProtection algorithmName="SHA-512" hashValue="UqwnGlZxH7IyhQJkAx6U5h9n/YqjRYLvlr/qqKclxeYqCrPKk5Znq/CPpgfEzkDhKw/Myxtn8kV5Fy9nxlORFA==" saltValue="kqM/aGVmfC9M5jrrs8CIzQ==" spinCount="100000" sheet="1" objects="1" scenarios="1"/>
  <hyperlinks>
    <hyperlink ref="C6" location="Índice!A1" display="Índice"/>
    <hyperlink ref="AT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T41 L41:S41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>
    <tabColor theme="2" tint="-0.249977111117893"/>
  </sheetPr>
  <dimension ref="A1:AW83"/>
  <sheetViews>
    <sheetView showGridLines="0" zoomScale="130" zoomScaleNormal="130"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B10" sqref="B10"/>
    </sheetView>
  </sheetViews>
  <sheetFormatPr defaultColWidth="9.140625" defaultRowHeight="15" x14ac:dyDescent="0.25"/>
  <cols>
    <col min="1" max="1" width="61.85546875" style="4" bestFit="1" customWidth="1"/>
    <col min="2" max="48" width="12" style="4" customWidth="1"/>
    <col min="49" max="16384" width="9.140625" style="4"/>
  </cols>
  <sheetData>
    <row r="1" spans="1:49" customFormat="1" x14ac:dyDescent="0.25"/>
    <row r="2" spans="1:49" customFormat="1" ht="21" x14ac:dyDescent="0.35">
      <c r="A2" s="7" t="s">
        <v>15</v>
      </c>
    </row>
    <row r="3" spans="1:49" customFormat="1" ht="6.75" customHeight="1" x14ac:dyDescent="0.25">
      <c r="A3" s="6"/>
    </row>
    <row r="4" spans="1:49" customFormat="1" x14ac:dyDescent="0.25">
      <c r="A4" s="5" t="s">
        <v>16</v>
      </c>
    </row>
    <row r="5" spans="1:49" customFormat="1" ht="6.75" customHeight="1" x14ac:dyDescent="0.25"/>
    <row r="6" spans="1:49" customFormat="1" x14ac:dyDescent="0.25">
      <c r="A6" s="64"/>
      <c r="C6" s="9" t="s">
        <v>19</v>
      </c>
      <c r="AL6" s="4"/>
      <c r="AM6" s="4"/>
      <c r="AN6" s="4"/>
      <c r="AO6" s="4"/>
      <c r="AP6" s="9"/>
      <c r="AQ6" s="9"/>
      <c r="AR6" s="4"/>
      <c r="AS6" s="9"/>
      <c r="AT6" s="4"/>
      <c r="AU6" s="4"/>
      <c r="AV6" s="9" t="s">
        <v>19</v>
      </c>
    </row>
    <row r="7" spans="1:49" customFormat="1" ht="17.25" customHeight="1" x14ac:dyDescent="0.3">
      <c r="A7" s="68" t="s">
        <v>7</v>
      </c>
    </row>
    <row r="8" spans="1:49" customFormat="1" x14ac:dyDescent="0.25">
      <c r="A8" s="69" t="s">
        <v>178</v>
      </c>
    </row>
    <row r="9" spans="1:49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3" t="s">
        <v>192</v>
      </c>
      <c r="AN9" s="63" t="s">
        <v>198</v>
      </c>
      <c r="AO9" s="63" t="s">
        <v>200</v>
      </c>
      <c r="AP9" s="63" t="s">
        <v>202</v>
      </c>
      <c r="AQ9" s="63" t="s">
        <v>205</v>
      </c>
      <c r="AR9" s="62" t="s">
        <v>207</v>
      </c>
      <c r="AS9" s="63" t="s">
        <v>209</v>
      </c>
      <c r="AT9" s="63" t="s">
        <v>211</v>
      </c>
      <c r="AU9" s="63" t="s">
        <v>214</v>
      </c>
      <c r="AV9" s="63" t="s">
        <v>230</v>
      </c>
    </row>
    <row r="10" spans="1:49" s="15" customFormat="1" ht="15.75" x14ac:dyDescent="0.25">
      <c r="A10" s="120" t="s">
        <v>177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9" s="20" customFormat="1" x14ac:dyDescent="0.25">
      <c r="A11" s="136" t="s">
        <v>316</v>
      </c>
      <c r="B11" s="19">
        <v>79.900000000000006</v>
      </c>
      <c r="C11" s="19">
        <v>76.2</v>
      </c>
      <c r="D11" s="19">
        <v>81.900000000000006</v>
      </c>
      <c r="E11" s="19">
        <v>88.6</v>
      </c>
      <c r="F11" s="19">
        <v>101.1</v>
      </c>
      <c r="G11" s="19">
        <v>131.69999999999999</v>
      </c>
      <c r="H11" s="19">
        <v>123.8</v>
      </c>
      <c r="I11" s="19">
        <v>168.5</v>
      </c>
      <c r="J11" s="19">
        <v>143.9</v>
      </c>
      <c r="K11" s="19">
        <v>147.1</v>
      </c>
      <c r="L11" s="19">
        <v>166</v>
      </c>
      <c r="M11" s="19">
        <v>183.3</v>
      </c>
      <c r="N11" s="19">
        <v>170.5</v>
      </c>
      <c r="O11" s="19">
        <v>214.9</v>
      </c>
      <c r="P11" s="19">
        <v>149.4</v>
      </c>
      <c r="Q11" s="19">
        <v>189.2</v>
      </c>
      <c r="R11" s="19">
        <v>154.6</v>
      </c>
      <c r="S11" s="19">
        <v>121</v>
      </c>
      <c r="T11" s="19">
        <v>131</v>
      </c>
      <c r="U11" s="19">
        <v>46.3</v>
      </c>
      <c r="V11" s="19">
        <v>53.8</v>
      </c>
      <c r="W11" s="19">
        <v>71.7</v>
      </c>
      <c r="X11" s="19">
        <v>70.099999999999994</v>
      </c>
      <c r="Y11" s="19">
        <v>42.4</v>
      </c>
      <c r="Z11" s="19">
        <v>33.700000000000003</v>
      </c>
      <c r="AA11" s="19">
        <v>42.7</v>
      </c>
      <c r="AB11" s="19">
        <v>48.9</v>
      </c>
      <c r="AC11" s="19">
        <v>82.8</v>
      </c>
      <c r="AD11" s="19">
        <v>45.6</v>
      </c>
      <c r="AE11" s="19">
        <v>50.7</v>
      </c>
      <c r="AF11" s="19">
        <v>42.5</v>
      </c>
      <c r="AG11" s="19">
        <v>69.3</v>
      </c>
      <c r="AH11" s="19">
        <v>67.2</v>
      </c>
      <c r="AI11" s="19">
        <v>62.6</v>
      </c>
      <c r="AJ11" s="19">
        <v>64.900000000000006</v>
      </c>
      <c r="AK11" s="19">
        <v>42.4</v>
      </c>
      <c r="AL11" s="19">
        <v>27.023</v>
      </c>
      <c r="AM11" s="19">
        <v>20.132000000000001</v>
      </c>
      <c r="AN11" s="19">
        <v>50.323999999999998</v>
      </c>
      <c r="AO11" s="19">
        <v>39.917999999999999</v>
      </c>
      <c r="AP11" s="19">
        <v>61.94</v>
      </c>
      <c r="AQ11" s="19">
        <v>49.198999999999998</v>
      </c>
      <c r="AR11" s="19">
        <v>43.65</v>
      </c>
      <c r="AS11" s="19">
        <v>249.77199999999999</v>
      </c>
      <c r="AT11" s="19">
        <v>238.66399999999999</v>
      </c>
      <c r="AU11" s="19">
        <v>224.59399999999999</v>
      </c>
      <c r="AV11" s="19">
        <v>241.779</v>
      </c>
    </row>
    <row r="12" spans="1:49" x14ac:dyDescent="0.25">
      <c r="A12" s="136" t="s">
        <v>319</v>
      </c>
      <c r="B12" s="12">
        <v>2056.8000000000002</v>
      </c>
      <c r="C12" s="12">
        <v>2541.1</v>
      </c>
      <c r="D12" s="12">
        <v>2649.5</v>
      </c>
      <c r="E12" s="12">
        <v>2109.8000000000002</v>
      </c>
      <c r="F12" s="12">
        <v>2236.4</v>
      </c>
      <c r="G12" s="12">
        <v>2386.1999999999998</v>
      </c>
      <c r="H12" s="12">
        <v>2597.3000000000002</v>
      </c>
      <c r="I12" s="12">
        <v>2811.7</v>
      </c>
      <c r="J12" s="12">
        <v>2916.7</v>
      </c>
      <c r="K12" s="12">
        <v>2843.7</v>
      </c>
      <c r="L12" s="12">
        <v>2535.9</v>
      </c>
      <c r="M12" s="12">
        <v>2931</v>
      </c>
      <c r="N12" s="12">
        <v>2815.6</v>
      </c>
      <c r="O12" s="12">
        <v>2780.6</v>
      </c>
      <c r="P12" s="12">
        <v>3091.5</v>
      </c>
      <c r="Q12" s="12">
        <v>3163.8</v>
      </c>
      <c r="R12" s="12">
        <v>3649.4</v>
      </c>
      <c r="S12" s="12">
        <v>4294</v>
      </c>
      <c r="T12" s="12">
        <v>4721.1000000000004</v>
      </c>
      <c r="U12" s="12">
        <v>4944.8</v>
      </c>
      <c r="V12" s="12">
        <v>5489.6</v>
      </c>
      <c r="W12" s="12">
        <v>6288.6</v>
      </c>
      <c r="X12" s="12">
        <v>6342.6</v>
      </c>
      <c r="Y12" s="12">
        <v>6864.9</v>
      </c>
      <c r="Z12" s="12">
        <v>8352.9</v>
      </c>
      <c r="AA12" s="12">
        <v>8399.2000000000007</v>
      </c>
      <c r="AB12" s="12">
        <v>9028.6</v>
      </c>
      <c r="AC12" s="12">
        <v>9412.5</v>
      </c>
      <c r="AD12" s="12">
        <v>10301.299999999999</v>
      </c>
      <c r="AE12" s="12">
        <v>10081.9</v>
      </c>
      <c r="AF12" s="12">
        <v>10028.799999999999</v>
      </c>
      <c r="AG12" s="12">
        <v>9450.6</v>
      </c>
      <c r="AH12" s="12">
        <v>8669.1</v>
      </c>
      <c r="AI12" s="12">
        <v>9065.5</v>
      </c>
      <c r="AJ12" s="12">
        <v>9766.7999999999993</v>
      </c>
      <c r="AK12" s="12">
        <v>11314.8</v>
      </c>
      <c r="AL12" s="12">
        <v>12465.55</v>
      </c>
      <c r="AM12" s="12">
        <v>13458.8</v>
      </c>
      <c r="AN12" s="12">
        <v>13903.054</v>
      </c>
      <c r="AO12" s="12">
        <v>14031.717000000001</v>
      </c>
      <c r="AP12" s="12">
        <v>14370.946000000002</v>
      </c>
      <c r="AQ12" s="12">
        <v>14564.231</v>
      </c>
      <c r="AR12" s="12">
        <v>14712.54</v>
      </c>
      <c r="AS12" s="12">
        <v>15535.974</v>
      </c>
      <c r="AT12" s="12">
        <v>15369.6</v>
      </c>
      <c r="AU12" s="12">
        <v>15426.106000000002</v>
      </c>
      <c r="AV12" s="12">
        <v>15717.489</v>
      </c>
    </row>
    <row r="13" spans="1:49" x14ac:dyDescent="0.25">
      <c r="A13" s="66" t="s">
        <v>174</v>
      </c>
      <c r="B13" s="12">
        <v>26.5</v>
      </c>
      <c r="C13" s="12">
        <v>115.6</v>
      </c>
      <c r="D13" s="12">
        <v>121.7</v>
      </c>
      <c r="E13" s="12">
        <v>613.5</v>
      </c>
      <c r="F13" s="12">
        <v>431.1</v>
      </c>
      <c r="G13" s="12">
        <v>584.5</v>
      </c>
      <c r="H13" s="12">
        <v>660.5</v>
      </c>
      <c r="I13" s="12">
        <v>544.6</v>
      </c>
      <c r="J13" s="12">
        <v>701.1</v>
      </c>
      <c r="K13" s="12">
        <v>819.2</v>
      </c>
      <c r="L13" s="12">
        <v>567.6</v>
      </c>
      <c r="M13" s="12">
        <v>578.29999999999995</v>
      </c>
      <c r="N13" s="12">
        <v>610.20000000000005</v>
      </c>
      <c r="O13" s="12">
        <v>648.20000000000005</v>
      </c>
      <c r="P13" s="12">
        <v>688.9</v>
      </c>
      <c r="Q13" s="12">
        <v>919</v>
      </c>
      <c r="R13" s="12">
        <v>1319.9</v>
      </c>
      <c r="S13" s="12">
        <v>1163.3</v>
      </c>
      <c r="T13" s="12">
        <v>1130</v>
      </c>
      <c r="U13" s="12">
        <v>1065.9000000000001</v>
      </c>
      <c r="V13" s="12">
        <v>552.79999999999995</v>
      </c>
      <c r="W13" s="12">
        <v>505.4</v>
      </c>
      <c r="X13" s="12">
        <v>416.2</v>
      </c>
      <c r="Y13" s="12">
        <v>432.2</v>
      </c>
      <c r="Z13" s="12">
        <v>373</v>
      </c>
      <c r="AA13" s="12">
        <v>354.1</v>
      </c>
      <c r="AB13" s="12">
        <v>383.4</v>
      </c>
      <c r="AC13" s="12">
        <v>452.1</v>
      </c>
      <c r="AD13" s="12">
        <v>151.5</v>
      </c>
      <c r="AE13" s="12">
        <v>129.19999999999999</v>
      </c>
      <c r="AF13" s="12">
        <v>339.7</v>
      </c>
      <c r="AG13" s="12">
        <v>319.2</v>
      </c>
      <c r="AH13" s="12">
        <v>159.6</v>
      </c>
      <c r="AI13" s="12">
        <v>120.9</v>
      </c>
      <c r="AJ13" s="12">
        <v>225.7</v>
      </c>
      <c r="AK13" s="12">
        <v>478.4</v>
      </c>
      <c r="AL13" s="12">
        <v>572.81700000000001</v>
      </c>
      <c r="AM13" s="12">
        <v>413.529</v>
      </c>
      <c r="AN13" s="12">
        <v>775.49300000000005</v>
      </c>
      <c r="AO13" s="12">
        <v>681.42899999999997</v>
      </c>
      <c r="AP13" s="12">
        <v>682.71199999999999</v>
      </c>
      <c r="AQ13" s="12">
        <v>424.56700000000001</v>
      </c>
      <c r="AR13" s="12">
        <v>696.51300000000003</v>
      </c>
      <c r="AS13" s="12">
        <v>723.53200000000004</v>
      </c>
      <c r="AT13" s="12">
        <v>689.25699999999995</v>
      </c>
      <c r="AU13" s="12">
        <v>348.45100000000002</v>
      </c>
      <c r="AV13" s="12">
        <v>320.31200000000001</v>
      </c>
      <c r="AW13" s="108"/>
    </row>
    <row r="14" spans="1:49" x14ac:dyDescent="0.25">
      <c r="A14" s="66" t="s">
        <v>284</v>
      </c>
      <c r="B14" s="12">
        <v>1497.4</v>
      </c>
      <c r="C14" s="12">
        <v>1538.9</v>
      </c>
      <c r="D14" s="12">
        <v>2021.5</v>
      </c>
      <c r="E14" s="12">
        <v>2335.1</v>
      </c>
      <c r="F14" s="12">
        <v>1613.9</v>
      </c>
      <c r="G14" s="12">
        <v>1188.7</v>
      </c>
      <c r="H14" s="12">
        <v>1070.9000000000001</v>
      </c>
      <c r="I14" s="12">
        <v>1048.5</v>
      </c>
      <c r="J14" s="12">
        <v>1187.9000000000001</v>
      </c>
      <c r="K14" s="12">
        <v>1496</v>
      </c>
      <c r="L14" s="12">
        <v>1501.6</v>
      </c>
      <c r="M14" s="12">
        <v>1345.4</v>
      </c>
      <c r="N14" s="12">
        <v>1467.7</v>
      </c>
      <c r="O14" s="12">
        <v>1635.8</v>
      </c>
      <c r="P14" s="12">
        <v>1909.7</v>
      </c>
      <c r="Q14" s="12">
        <v>1420.8</v>
      </c>
      <c r="R14" s="12">
        <v>1514.9</v>
      </c>
      <c r="S14" s="12">
        <v>1915.1</v>
      </c>
      <c r="T14" s="12">
        <v>1798.2</v>
      </c>
      <c r="U14" s="12">
        <v>1670.5</v>
      </c>
      <c r="V14" s="12">
        <v>1857.3</v>
      </c>
      <c r="W14" s="12">
        <v>2172.1</v>
      </c>
      <c r="X14" s="12">
        <v>2382.6999999999998</v>
      </c>
      <c r="Y14" s="12">
        <v>2473.4</v>
      </c>
      <c r="Z14" s="12">
        <v>2223.9</v>
      </c>
      <c r="AA14" s="12">
        <v>2271</v>
      </c>
      <c r="AB14" s="12">
        <v>2402</v>
      </c>
      <c r="AC14" s="12">
        <v>3079.3</v>
      </c>
      <c r="AD14" s="12">
        <v>4478.8999999999996</v>
      </c>
      <c r="AE14" s="12">
        <v>4248.8999999999996</v>
      </c>
      <c r="AF14" s="12">
        <v>6113.3</v>
      </c>
      <c r="AG14" s="12">
        <v>5744.2</v>
      </c>
      <c r="AH14" s="12">
        <v>4740.1000000000004</v>
      </c>
      <c r="AI14" s="12">
        <v>4836.8</v>
      </c>
      <c r="AJ14" s="12">
        <v>5349.1</v>
      </c>
      <c r="AK14" s="12">
        <v>5747.8</v>
      </c>
      <c r="AL14" s="12">
        <v>5231.2290000000003</v>
      </c>
      <c r="AM14" s="12">
        <v>5094.9979999999996</v>
      </c>
      <c r="AN14" s="12">
        <v>4906</v>
      </c>
      <c r="AO14" s="12">
        <v>4801.1050000000005</v>
      </c>
      <c r="AP14" s="12">
        <v>4341.0959999999995</v>
      </c>
      <c r="AQ14" s="12">
        <v>5495.2440000000006</v>
      </c>
      <c r="AR14" s="12">
        <v>5765.6880000000001</v>
      </c>
      <c r="AS14" s="12">
        <v>5813.1859999999997</v>
      </c>
      <c r="AT14" s="12">
        <v>6119.518</v>
      </c>
      <c r="AU14" s="12">
        <v>6239.2079999999996</v>
      </c>
      <c r="AV14" s="12">
        <v>7384.1</v>
      </c>
    </row>
    <row r="15" spans="1:49" x14ac:dyDescent="0.25">
      <c r="A15" s="66" t="s">
        <v>318</v>
      </c>
      <c r="B15" s="12">
        <v>455.6</v>
      </c>
      <c r="C15" s="12">
        <v>498.4</v>
      </c>
      <c r="D15" s="12">
        <v>502.2</v>
      </c>
      <c r="E15" s="12">
        <v>543.9</v>
      </c>
      <c r="F15" s="12">
        <v>569.6</v>
      </c>
      <c r="G15" s="12">
        <v>688.1</v>
      </c>
      <c r="H15" s="12">
        <v>1079.4000000000001</v>
      </c>
      <c r="I15" s="12">
        <v>1268.2</v>
      </c>
      <c r="J15" s="12">
        <v>1440.7</v>
      </c>
      <c r="K15" s="12">
        <v>1796.1</v>
      </c>
      <c r="L15" s="12">
        <v>2140.5</v>
      </c>
      <c r="M15" s="12">
        <v>2386.6999999999998</v>
      </c>
      <c r="N15" s="12">
        <v>2387.6999999999998</v>
      </c>
      <c r="O15" s="12">
        <v>2240.9</v>
      </c>
      <c r="P15" s="12">
        <v>2317.3000000000002</v>
      </c>
      <c r="Q15" s="12">
        <v>2181.5</v>
      </c>
      <c r="R15" s="12">
        <v>2060.1</v>
      </c>
      <c r="S15" s="12">
        <v>2279.1</v>
      </c>
      <c r="T15" s="12">
        <v>2164.6999999999998</v>
      </c>
      <c r="U15" s="12">
        <v>1854.3</v>
      </c>
      <c r="V15" s="12">
        <v>1855.9</v>
      </c>
      <c r="W15" s="12">
        <v>1886.3</v>
      </c>
      <c r="X15" s="12">
        <v>1941.8</v>
      </c>
      <c r="Y15" s="12">
        <v>2343.8000000000002</v>
      </c>
      <c r="Z15" s="12">
        <v>2252.9</v>
      </c>
      <c r="AA15" s="12">
        <v>2145.8000000000002</v>
      </c>
      <c r="AB15" s="12">
        <v>2146</v>
      </c>
      <c r="AC15" s="12">
        <v>2229.9</v>
      </c>
      <c r="AD15" s="12">
        <v>2154.1999999999998</v>
      </c>
      <c r="AE15" s="12">
        <v>2310.6999999999998</v>
      </c>
      <c r="AF15" s="12">
        <v>2182.6999999999998</v>
      </c>
      <c r="AG15" s="12">
        <v>2200</v>
      </c>
      <c r="AH15" s="12">
        <v>2110.6999999999998</v>
      </c>
      <c r="AI15" s="12">
        <v>1926.8</v>
      </c>
      <c r="AJ15" s="12">
        <v>2205.6</v>
      </c>
      <c r="AK15" s="12">
        <v>2104.9</v>
      </c>
      <c r="AL15" s="12">
        <v>1929.347</v>
      </c>
      <c r="AM15" s="12">
        <v>1873.759</v>
      </c>
      <c r="AN15" s="12">
        <v>1842.174</v>
      </c>
      <c r="AO15" s="12">
        <v>1591.3340000000001</v>
      </c>
      <c r="AP15" s="12">
        <v>1451.653</v>
      </c>
      <c r="AQ15" s="12">
        <v>1267.7</v>
      </c>
      <c r="AR15" s="12">
        <v>1312.896</v>
      </c>
      <c r="AS15" s="12">
        <v>1306.3330000000001</v>
      </c>
      <c r="AT15" s="12">
        <v>1263.248</v>
      </c>
      <c r="AU15" s="12">
        <v>1142.694</v>
      </c>
      <c r="AV15" s="12">
        <v>1245.9690000000001</v>
      </c>
    </row>
    <row r="16" spans="1:49" x14ac:dyDescent="0.25">
      <c r="A16" s="66" t="s">
        <v>175</v>
      </c>
      <c r="B16" s="12" t="s">
        <v>63</v>
      </c>
      <c r="C16" s="12" t="s">
        <v>63</v>
      </c>
      <c r="D16" s="12" t="s">
        <v>63</v>
      </c>
      <c r="E16" s="12" t="s">
        <v>63</v>
      </c>
      <c r="F16" s="12" t="s">
        <v>63</v>
      </c>
      <c r="G16" s="12" t="s">
        <v>63</v>
      </c>
      <c r="H16" s="12" t="s">
        <v>63</v>
      </c>
      <c r="I16" s="12" t="s">
        <v>63</v>
      </c>
      <c r="J16" s="12" t="s">
        <v>63</v>
      </c>
      <c r="K16" s="12">
        <v>537.20000000000005</v>
      </c>
      <c r="L16" s="12">
        <v>515.5</v>
      </c>
      <c r="M16" s="12">
        <v>488.4</v>
      </c>
      <c r="N16" s="12">
        <v>488.6</v>
      </c>
      <c r="O16" s="12">
        <v>461.9</v>
      </c>
      <c r="P16" s="12">
        <v>605.5</v>
      </c>
      <c r="Q16" s="12">
        <v>585.70000000000005</v>
      </c>
      <c r="R16" s="12">
        <v>601.6</v>
      </c>
      <c r="S16" s="12">
        <v>661.3</v>
      </c>
      <c r="T16" s="12">
        <v>708.6</v>
      </c>
      <c r="U16" s="12">
        <v>938.2</v>
      </c>
      <c r="V16" s="12">
        <v>919.8</v>
      </c>
      <c r="W16" s="12">
        <v>986.8</v>
      </c>
      <c r="X16" s="12">
        <v>990</v>
      </c>
      <c r="Y16" s="12">
        <v>1028.5999999999999</v>
      </c>
      <c r="Z16" s="12">
        <v>1015.4</v>
      </c>
      <c r="AA16" s="12">
        <v>973.6</v>
      </c>
      <c r="AB16" s="12">
        <v>1096.5</v>
      </c>
      <c r="AC16" s="12">
        <v>1173.3</v>
      </c>
      <c r="AD16" s="12">
        <v>1462.7</v>
      </c>
      <c r="AE16" s="12">
        <v>1385.7</v>
      </c>
      <c r="AF16" s="12">
        <v>1727.3</v>
      </c>
      <c r="AG16" s="12">
        <v>1500.1</v>
      </c>
      <c r="AH16" s="12">
        <v>1390.5</v>
      </c>
      <c r="AI16" s="12">
        <v>1211</v>
      </c>
      <c r="AJ16" s="12">
        <v>1263.2</v>
      </c>
      <c r="AK16" s="12">
        <v>1227.2</v>
      </c>
      <c r="AL16" s="12">
        <v>489.185</v>
      </c>
      <c r="AM16" s="12">
        <v>486.03899999999999</v>
      </c>
      <c r="AN16" s="12">
        <v>471.827</v>
      </c>
      <c r="AO16" s="12">
        <v>470.04500000000007</v>
      </c>
      <c r="AP16" s="12">
        <v>476.01400000000001</v>
      </c>
      <c r="AQ16" s="12">
        <v>532.38999999999987</v>
      </c>
      <c r="AR16" s="12">
        <v>554.84</v>
      </c>
      <c r="AS16" s="12">
        <v>523.47</v>
      </c>
      <c r="AT16" s="12">
        <v>524.05200000000002</v>
      </c>
      <c r="AU16" s="12">
        <v>505.90696686000001</v>
      </c>
      <c r="AV16" s="12">
        <v>548.11800638</v>
      </c>
    </row>
    <row r="17" spans="1:48" x14ac:dyDescent="0.25">
      <c r="A17" s="66" t="s">
        <v>176</v>
      </c>
      <c r="B17" s="12">
        <v>1084.5999999999999</v>
      </c>
      <c r="C17" s="12">
        <v>1109.0999999999999</v>
      </c>
      <c r="D17" s="12">
        <v>1132.0999999999999</v>
      </c>
      <c r="E17" s="12">
        <v>1130.3</v>
      </c>
      <c r="F17" s="12">
        <v>1141.9000000000001</v>
      </c>
      <c r="G17" s="12">
        <v>1159.5</v>
      </c>
      <c r="H17" s="12">
        <v>1182.2</v>
      </c>
      <c r="I17" s="12">
        <v>1218.4000000000001</v>
      </c>
      <c r="J17" s="12">
        <v>1247.0999999999999</v>
      </c>
      <c r="K17" s="12">
        <v>1279.0999999999999</v>
      </c>
      <c r="L17" s="12">
        <v>1312.1</v>
      </c>
      <c r="M17" s="12">
        <v>1347.9</v>
      </c>
      <c r="N17" s="12">
        <v>1384.3</v>
      </c>
      <c r="O17" s="12">
        <v>1424.2</v>
      </c>
      <c r="P17" s="12">
        <v>1460.2</v>
      </c>
      <c r="Q17" s="12">
        <v>1499.6</v>
      </c>
      <c r="R17" s="12">
        <v>1535.6</v>
      </c>
      <c r="S17" s="12">
        <v>1565.8</v>
      </c>
      <c r="T17" s="12">
        <v>1638.6</v>
      </c>
      <c r="U17" s="12">
        <v>1679.5</v>
      </c>
      <c r="V17" s="12">
        <v>1744.7</v>
      </c>
      <c r="W17" s="12">
        <v>1781.2</v>
      </c>
      <c r="X17" s="12">
        <v>1850.5</v>
      </c>
      <c r="Y17" s="12">
        <v>1902</v>
      </c>
      <c r="Z17" s="12">
        <v>1969.4</v>
      </c>
      <c r="AA17" s="12">
        <v>2031.4</v>
      </c>
      <c r="AB17" s="12">
        <v>2127.6999999999998</v>
      </c>
      <c r="AC17" s="12">
        <v>2188.5</v>
      </c>
      <c r="AD17" s="12">
        <v>2275.9</v>
      </c>
      <c r="AE17" s="12">
        <v>2335.1999999999998</v>
      </c>
      <c r="AF17" s="12">
        <v>2440.8000000000002</v>
      </c>
      <c r="AG17" s="12">
        <v>2509.6999999999998</v>
      </c>
      <c r="AH17" s="12">
        <v>2629.9</v>
      </c>
      <c r="AI17" s="12">
        <v>2688.8</v>
      </c>
      <c r="AJ17" s="12">
        <v>2831.3</v>
      </c>
      <c r="AK17" s="12">
        <v>2893.2</v>
      </c>
      <c r="AL17" s="12">
        <v>3031.5259999999998</v>
      </c>
      <c r="AM17" s="12">
        <v>3089.9169999999999</v>
      </c>
      <c r="AN17" s="12">
        <v>3228.4360000000001</v>
      </c>
      <c r="AO17" s="12">
        <v>3284.33</v>
      </c>
      <c r="AP17" s="12">
        <v>3419.8609999999999</v>
      </c>
      <c r="AQ17" s="12">
        <v>3445.9609999999998</v>
      </c>
      <c r="AR17" s="12">
        <v>3618.8519999999999</v>
      </c>
      <c r="AS17" s="12">
        <v>3665.51</v>
      </c>
      <c r="AT17" s="12">
        <v>3824.3620000000001</v>
      </c>
      <c r="AU17" s="12">
        <v>3882.2190000000001</v>
      </c>
      <c r="AV17" s="12">
        <v>3956.2869999999998</v>
      </c>
    </row>
    <row r="18" spans="1:48" s="3" customFormat="1" x14ac:dyDescent="0.25">
      <c r="A18" s="84" t="s">
        <v>253</v>
      </c>
      <c r="B18" s="106">
        <v>5438.9</v>
      </c>
      <c r="C18" s="106">
        <v>5928.5</v>
      </c>
      <c r="D18" s="106">
        <v>6591.4</v>
      </c>
      <c r="E18" s="106">
        <v>6821.2</v>
      </c>
      <c r="F18" s="106">
        <v>6218</v>
      </c>
      <c r="G18" s="106">
        <v>6158.9</v>
      </c>
      <c r="H18" s="106">
        <v>6714.1</v>
      </c>
      <c r="I18" s="106">
        <v>7060</v>
      </c>
      <c r="J18" s="106">
        <v>7693.4</v>
      </c>
      <c r="K18" s="106">
        <v>9058.6</v>
      </c>
      <c r="L18" s="106">
        <v>9006.6</v>
      </c>
      <c r="M18" s="106">
        <v>9261</v>
      </c>
      <c r="N18" s="106">
        <v>9324.7000000000007</v>
      </c>
      <c r="O18" s="106">
        <v>9591.5</v>
      </c>
      <c r="P18" s="106">
        <v>10337.6</v>
      </c>
      <c r="Q18" s="106">
        <v>9959.6</v>
      </c>
      <c r="R18" s="106">
        <v>10956.1</v>
      </c>
      <c r="S18" s="106">
        <v>11999.6</v>
      </c>
      <c r="T18" s="106">
        <v>12313.2</v>
      </c>
      <c r="U18" s="106">
        <v>12199.5</v>
      </c>
      <c r="V18" s="106">
        <v>12526.2</v>
      </c>
      <c r="W18" s="106">
        <v>13816.6</v>
      </c>
      <c r="X18" s="106">
        <v>14105.2</v>
      </c>
      <c r="Y18" s="106">
        <v>15199.8</v>
      </c>
      <c r="Z18" s="106">
        <v>16501.7</v>
      </c>
      <c r="AA18" s="106">
        <v>16344.1</v>
      </c>
      <c r="AB18" s="106">
        <v>17485.599999999999</v>
      </c>
      <c r="AC18" s="106">
        <v>18860.599999999999</v>
      </c>
      <c r="AD18" s="106">
        <v>20896</v>
      </c>
      <c r="AE18" s="106">
        <v>20770.900000000001</v>
      </c>
      <c r="AF18" s="106">
        <v>22886.3</v>
      </c>
      <c r="AG18" s="106">
        <v>21860.2</v>
      </c>
      <c r="AH18" s="106">
        <v>19848</v>
      </c>
      <c r="AI18" s="106">
        <v>19986.5</v>
      </c>
      <c r="AJ18" s="106">
        <v>21764.7</v>
      </c>
      <c r="AK18" s="106">
        <v>23814.3</v>
      </c>
      <c r="AL18" s="106">
        <v>23746.677000000003</v>
      </c>
      <c r="AM18" s="106">
        <v>24465.081000000002</v>
      </c>
      <c r="AN18" s="106">
        <v>25349.712000000003</v>
      </c>
      <c r="AO18" s="106">
        <f>SUM(AO11:AO17)</f>
        <v>24899.878000000004</v>
      </c>
      <c r="AP18" s="106">
        <v>24804.221999999998</v>
      </c>
      <c r="AQ18" s="106">
        <v>25779.292000000001</v>
      </c>
      <c r="AR18" s="106">
        <v>26704.98</v>
      </c>
      <c r="AS18" s="106">
        <f t="shared" ref="AS18:AT18" si="0">SUM(AS11:AS17)</f>
        <v>27817.777000000002</v>
      </c>
      <c r="AT18" s="106">
        <f t="shared" si="0"/>
        <v>28028.701000000001</v>
      </c>
      <c r="AU18" s="106">
        <f>SUM(AU11:AU17)</f>
        <v>27769.178966859999</v>
      </c>
      <c r="AV18" s="106">
        <f>SUM(AV11:AV17)</f>
        <v>29414.05400638</v>
      </c>
    </row>
    <row r="19" spans="1:48" s="3" customForma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x14ac:dyDescent="0.25">
      <c r="A21" s="85" t="s">
        <v>216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</row>
    <row r="22" spans="1:48" x14ac:dyDescent="0.25">
      <c r="A22" s="66" t="s">
        <v>161</v>
      </c>
      <c r="B22" s="12">
        <v>1319.8</v>
      </c>
      <c r="C22" s="12">
        <v>1275.5999999999999</v>
      </c>
      <c r="D22" s="12">
        <v>2040.5</v>
      </c>
      <c r="E22" s="12">
        <v>2561.4</v>
      </c>
      <c r="F22" s="12">
        <v>1578.5</v>
      </c>
      <c r="G22" s="12">
        <v>1888.4</v>
      </c>
      <c r="H22" s="12">
        <v>1703.2</v>
      </c>
      <c r="I22" s="12">
        <v>1883</v>
      </c>
      <c r="J22" s="12">
        <v>1493.6</v>
      </c>
      <c r="K22" s="12">
        <v>2154</v>
      </c>
      <c r="L22" s="12">
        <v>1053.4000000000001</v>
      </c>
      <c r="M22" s="12">
        <v>2090.8000000000002</v>
      </c>
      <c r="N22" s="12">
        <v>2133.9</v>
      </c>
      <c r="O22" s="12">
        <v>2406.5</v>
      </c>
      <c r="P22" s="12">
        <v>3047</v>
      </c>
      <c r="Q22" s="12">
        <v>2747.6</v>
      </c>
      <c r="R22" s="12">
        <v>2808</v>
      </c>
      <c r="S22" s="12">
        <v>2731.3</v>
      </c>
      <c r="T22" s="12">
        <v>3063.9</v>
      </c>
      <c r="U22" s="12">
        <v>3106.5</v>
      </c>
      <c r="V22" s="12">
        <v>2707.7</v>
      </c>
      <c r="W22" s="12">
        <v>2991.9</v>
      </c>
      <c r="X22" s="12">
        <v>2923.7</v>
      </c>
      <c r="Y22" s="12">
        <v>3480.7</v>
      </c>
      <c r="Z22" s="12">
        <v>3599</v>
      </c>
      <c r="AA22" s="12">
        <v>3758.9</v>
      </c>
      <c r="AB22" s="12">
        <v>3417.5</v>
      </c>
      <c r="AC22" s="12">
        <v>3896.9</v>
      </c>
      <c r="AD22" s="12">
        <v>4326.8999999999996</v>
      </c>
      <c r="AE22" s="12">
        <v>4138.5</v>
      </c>
      <c r="AF22" s="12">
        <v>4524.5</v>
      </c>
      <c r="AG22" s="12">
        <v>5052.8999999999996</v>
      </c>
      <c r="AH22" s="12">
        <v>3339.6</v>
      </c>
      <c r="AI22" s="12">
        <v>3350.3</v>
      </c>
      <c r="AJ22" s="12">
        <v>4081.4</v>
      </c>
      <c r="AK22" s="12">
        <v>4010.9</v>
      </c>
      <c r="AL22" s="12">
        <v>3674.8789999999999</v>
      </c>
      <c r="AM22" s="12">
        <v>5204.93</v>
      </c>
      <c r="AN22" s="12">
        <v>4484.7</v>
      </c>
      <c r="AO22" s="12">
        <v>4444.5130000000008</v>
      </c>
      <c r="AP22" s="12">
        <v>4363.5279999999993</v>
      </c>
      <c r="AQ22" s="12">
        <v>5373.98</v>
      </c>
      <c r="AR22" s="12">
        <v>5187.96</v>
      </c>
      <c r="AS22" s="12">
        <v>5564.46</v>
      </c>
      <c r="AT22" s="12">
        <v>5193.3599999999988</v>
      </c>
      <c r="AU22" s="12">
        <v>5028.6100000000006</v>
      </c>
      <c r="AV22" s="12">
        <v>5970.393</v>
      </c>
    </row>
    <row r="23" spans="1:48" x14ac:dyDescent="0.25">
      <c r="A23" s="66" t="s">
        <v>162</v>
      </c>
      <c r="B23" s="12">
        <v>1840.7</v>
      </c>
      <c r="C23" s="12">
        <v>2454.3000000000002</v>
      </c>
      <c r="D23" s="12">
        <v>2274.5</v>
      </c>
      <c r="E23" s="12">
        <v>2117</v>
      </c>
      <c r="F23" s="12">
        <v>2424.5</v>
      </c>
      <c r="G23" s="12">
        <v>2164.5</v>
      </c>
      <c r="H23" s="12">
        <v>2510.5</v>
      </c>
      <c r="I23" s="12">
        <v>2389.3000000000002</v>
      </c>
      <c r="J23" s="12">
        <v>2800.2</v>
      </c>
      <c r="K23" s="12">
        <v>2548.3000000000002</v>
      </c>
      <c r="L23" s="12">
        <v>3139.7</v>
      </c>
      <c r="M23" s="12">
        <v>2476.5</v>
      </c>
      <c r="N23" s="12">
        <v>3161.1</v>
      </c>
      <c r="O23" s="12">
        <v>3355.3</v>
      </c>
      <c r="P23" s="12">
        <v>3255.4</v>
      </c>
      <c r="Q23" s="12">
        <v>3300.4</v>
      </c>
      <c r="R23" s="12">
        <v>3988.2</v>
      </c>
      <c r="S23" s="12">
        <v>4772.3999999999996</v>
      </c>
      <c r="T23" s="12">
        <v>4562.2</v>
      </c>
      <c r="U23" s="12">
        <v>3840.6</v>
      </c>
      <c r="V23" s="12">
        <v>4040.1</v>
      </c>
      <c r="W23" s="12">
        <v>4730.6000000000004</v>
      </c>
      <c r="X23" s="12">
        <v>5154.7</v>
      </c>
      <c r="Y23" s="12">
        <v>5333.2</v>
      </c>
      <c r="Z23" s="12">
        <v>6744.1</v>
      </c>
      <c r="AA23" s="12">
        <v>6539.9</v>
      </c>
      <c r="AB23" s="12">
        <v>7169.4</v>
      </c>
      <c r="AC23" s="12">
        <v>7759.5</v>
      </c>
      <c r="AD23" s="12">
        <v>8496.2999999999993</v>
      </c>
      <c r="AE23" s="12">
        <v>8285.7999999999993</v>
      </c>
      <c r="AF23" s="12">
        <v>9208.5</v>
      </c>
      <c r="AG23" s="12">
        <v>7969.5</v>
      </c>
      <c r="AH23" s="12">
        <v>8260.7999999999993</v>
      </c>
      <c r="AI23" s="12">
        <v>8286.9</v>
      </c>
      <c r="AJ23" s="12">
        <v>8856.5</v>
      </c>
      <c r="AK23" s="12">
        <v>9661.5400000000009</v>
      </c>
      <c r="AL23" s="12">
        <v>9907.7099999999991</v>
      </c>
      <c r="AM23" s="12">
        <v>9003</v>
      </c>
      <c r="AN23" s="12">
        <v>10400.220000000001</v>
      </c>
      <c r="AO23" s="12">
        <v>10914.5</v>
      </c>
      <c r="AP23" s="12">
        <v>10668.79</v>
      </c>
      <c r="AQ23" s="12">
        <v>10342.23</v>
      </c>
      <c r="AR23" s="12">
        <v>10637.99</v>
      </c>
      <c r="AS23" s="12">
        <v>10889.69</v>
      </c>
      <c r="AT23" s="12">
        <v>10769.039999999999</v>
      </c>
      <c r="AU23" s="12">
        <v>10175.48</v>
      </c>
      <c r="AV23" s="12">
        <v>11133.458006379999</v>
      </c>
    </row>
    <row r="24" spans="1:48" x14ac:dyDescent="0.25">
      <c r="A24" s="66" t="s">
        <v>163</v>
      </c>
      <c r="B24" s="12">
        <v>1073.8</v>
      </c>
      <c r="C24" s="12">
        <v>974.8</v>
      </c>
      <c r="D24" s="12">
        <v>1049.8</v>
      </c>
      <c r="E24" s="12">
        <v>917</v>
      </c>
      <c r="F24" s="12">
        <v>811.9</v>
      </c>
      <c r="G24" s="12">
        <v>811.7</v>
      </c>
      <c r="H24" s="12">
        <v>1162.8</v>
      </c>
      <c r="I24" s="12">
        <v>1403.7</v>
      </c>
      <c r="J24" s="12">
        <v>1414.8</v>
      </c>
      <c r="K24" s="12">
        <v>1790.6</v>
      </c>
      <c r="L24" s="12">
        <v>2232.1</v>
      </c>
      <c r="M24" s="12">
        <v>2022.1</v>
      </c>
      <c r="N24" s="12">
        <v>1748.1</v>
      </c>
      <c r="O24" s="12">
        <v>1542.7</v>
      </c>
      <c r="P24" s="12">
        <v>1539</v>
      </c>
      <c r="Q24" s="12">
        <v>1408.2</v>
      </c>
      <c r="R24" s="12">
        <v>1618.3</v>
      </c>
      <c r="S24" s="12">
        <v>1860.1</v>
      </c>
      <c r="T24" s="12">
        <v>1937.8</v>
      </c>
      <c r="U24" s="12">
        <v>2255.5</v>
      </c>
      <c r="V24" s="12">
        <v>2691.1</v>
      </c>
      <c r="W24" s="12">
        <v>2858.8</v>
      </c>
      <c r="X24" s="12">
        <v>2717.2</v>
      </c>
      <c r="Y24" s="12">
        <v>2892.4</v>
      </c>
      <c r="Z24" s="12">
        <v>2885.8</v>
      </c>
      <c r="AA24" s="12">
        <v>2713</v>
      </c>
      <c r="AB24" s="12">
        <v>3029.1</v>
      </c>
      <c r="AC24" s="12">
        <v>3148.8</v>
      </c>
      <c r="AD24" s="12">
        <v>3318.9</v>
      </c>
      <c r="AE24" s="12">
        <v>3492.6</v>
      </c>
      <c r="AF24" s="12">
        <v>4029.3</v>
      </c>
      <c r="AG24" s="12">
        <v>3907.9</v>
      </c>
      <c r="AH24" s="12">
        <v>3347.4</v>
      </c>
      <c r="AI24" s="12">
        <v>3706.5</v>
      </c>
      <c r="AJ24" s="12">
        <v>3827.9</v>
      </c>
      <c r="AK24" s="12">
        <v>4945.49</v>
      </c>
      <c r="AL24" s="12">
        <v>6027.4650000000001</v>
      </c>
      <c r="AM24" s="12">
        <v>5999.5690000000004</v>
      </c>
      <c r="AN24" s="12">
        <v>5952.4570000000003</v>
      </c>
      <c r="AO24" s="12">
        <v>5084.8150000000005</v>
      </c>
      <c r="AP24" s="12">
        <v>5129.5939999999991</v>
      </c>
      <c r="AQ24" s="12">
        <v>5570.607</v>
      </c>
      <c r="AR24" s="12">
        <v>3950.576</v>
      </c>
      <c r="AS24" s="12">
        <v>5912.6500000000005</v>
      </c>
      <c r="AT24" s="12">
        <v>6193.8420000000006</v>
      </c>
      <c r="AU24" s="12">
        <v>6441.8069668600001</v>
      </c>
      <c r="AV24" s="12">
        <v>5999</v>
      </c>
    </row>
    <row r="25" spans="1:48" x14ac:dyDescent="0.25">
      <c r="A25" s="66" t="s">
        <v>164</v>
      </c>
      <c r="B25" s="12">
        <v>120</v>
      </c>
      <c r="C25" s="12">
        <v>114.7</v>
      </c>
      <c r="D25" s="12">
        <v>94.5</v>
      </c>
      <c r="E25" s="12">
        <v>95.5</v>
      </c>
      <c r="F25" s="12">
        <v>261.2</v>
      </c>
      <c r="G25" s="12">
        <v>134.80000000000001</v>
      </c>
      <c r="H25" s="12">
        <v>155.6</v>
      </c>
      <c r="I25" s="12">
        <v>165.5</v>
      </c>
      <c r="J25" s="12">
        <v>218.3</v>
      </c>
      <c r="K25" s="12">
        <v>1286.7</v>
      </c>
      <c r="L25" s="12">
        <v>1269.3</v>
      </c>
      <c r="M25" s="12">
        <v>1323.9</v>
      </c>
      <c r="N25" s="12">
        <v>897.2</v>
      </c>
      <c r="O25" s="12">
        <v>862.8</v>
      </c>
      <c r="P25" s="12">
        <v>1036.0999999999999</v>
      </c>
      <c r="Q25" s="12">
        <v>1003.7</v>
      </c>
      <c r="R25" s="12">
        <v>1005.9</v>
      </c>
      <c r="S25" s="12">
        <v>1070</v>
      </c>
      <c r="T25" s="12">
        <v>375</v>
      </c>
      <c r="U25" s="12">
        <v>1317.6</v>
      </c>
      <c r="V25" s="12">
        <v>1342.6</v>
      </c>
      <c r="W25" s="12">
        <v>1454.2</v>
      </c>
      <c r="X25" s="12">
        <v>1459.1</v>
      </c>
      <c r="Y25" s="12">
        <v>1591.6</v>
      </c>
      <c r="Z25" s="12">
        <v>1303.5</v>
      </c>
      <c r="AA25" s="12">
        <v>1300.8</v>
      </c>
      <c r="AB25" s="12">
        <v>1741.9</v>
      </c>
      <c r="AC25" s="12">
        <v>1830.9</v>
      </c>
      <c r="AD25" s="12">
        <v>2478.1</v>
      </c>
      <c r="AE25" s="12">
        <v>2518.8000000000002</v>
      </c>
      <c r="AF25" s="12">
        <v>2683.1</v>
      </c>
      <c r="AG25" s="12">
        <v>2420.1999999999998</v>
      </c>
      <c r="AH25" s="12">
        <v>2270.3000000000002</v>
      </c>
      <c r="AI25" s="12">
        <v>1953.9</v>
      </c>
      <c r="AJ25" s="12">
        <v>2167.6</v>
      </c>
      <c r="AK25" s="12">
        <v>2303.2060000000001</v>
      </c>
      <c r="AL25" s="12">
        <v>1105.1019999999999</v>
      </c>
      <c r="AM25" s="12">
        <v>1167.6690000000001</v>
      </c>
      <c r="AN25" s="12">
        <v>1283.9650000000001</v>
      </c>
      <c r="AO25" s="12">
        <v>1171.7280000000001</v>
      </c>
      <c r="AP25" s="12">
        <v>1222.4479999999999</v>
      </c>
      <c r="AQ25" s="12">
        <v>1046.5099999999998</v>
      </c>
      <c r="AR25" s="12">
        <v>3309.6060000000002</v>
      </c>
      <c r="AS25" s="12">
        <v>1785.462</v>
      </c>
      <c r="AT25" s="12">
        <v>2048.1089999999999</v>
      </c>
      <c r="AU25" s="12">
        <v>2241.1629999999996</v>
      </c>
      <c r="AV25" s="12">
        <v>2354.94</v>
      </c>
    </row>
    <row r="26" spans="1:48" s="3" customFormat="1" x14ac:dyDescent="0.25">
      <c r="A26" s="84" t="s">
        <v>356</v>
      </c>
      <c r="B26" s="106">
        <v>4354.3</v>
      </c>
      <c r="C26" s="106">
        <v>4819.3999999999996</v>
      </c>
      <c r="D26" s="106">
        <v>5459.3</v>
      </c>
      <c r="E26" s="106">
        <v>5690.9</v>
      </c>
      <c r="F26" s="106">
        <v>5076.1000000000004</v>
      </c>
      <c r="G26" s="106">
        <v>4999.3999999999996</v>
      </c>
      <c r="H26" s="106">
        <v>5532.1</v>
      </c>
      <c r="I26" s="106">
        <v>5841.5</v>
      </c>
      <c r="J26" s="106">
        <v>5926.9</v>
      </c>
      <c r="K26" s="106">
        <v>7779.6</v>
      </c>
      <c r="L26" s="106">
        <v>7694.5</v>
      </c>
      <c r="M26" s="106">
        <v>7913.2</v>
      </c>
      <c r="N26" s="106">
        <v>7940.3</v>
      </c>
      <c r="O26" s="106">
        <v>8167.3</v>
      </c>
      <c r="P26" s="106">
        <v>8877.4</v>
      </c>
      <c r="Q26" s="106">
        <v>8460</v>
      </c>
      <c r="R26" s="106">
        <v>9420.5</v>
      </c>
      <c r="S26" s="106">
        <v>10433.799999999999</v>
      </c>
      <c r="T26" s="106">
        <v>9938.9</v>
      </c>
      <c r="U26" s="106">
        <v>10520</v>
      </c>
      <c r="V26" s="106">
        <v>10781.5</v>
      </c>
      <c r="W26" s="106">
        <v>12035.4</v>
      </c>
      <c r="X26" s="106">
        <v>12254.7</v>
      </c>
      <c r="Y26" s="106">
        <v>13297.8</v>
      </c>
      <c r="Z26" s="106">
        <v>14532.4</v>
      </c>
      <c r="AA26" s="106">
        <v>14312.7</v>
      </c>
      <c r="AB26" s="106">
        <v>15357.9</v>
      </c>
      <c r="AC26" s="106">
        <v>16672.099999999999</v>
      </c>
      <c r="AD26" s="106">
        <v>18620.2</v>
      </c>
      <c r="AE26" s="106">
        <v>18435.7</v>
      </c>
      <c r="AF26" s="106">
        <v>20445.5</v>
      </c>
      <c r="AG26" s="106">
        <v>19350.5</v>
      </c>
      <c r="AH26" s="106">
        <v>17218.099999999999</v>
      </c>
      <c r="AI26" s="106">
        <v>17297.7</v>
      </c>
      <c r="AJ26" s="106">
        <v>18933.400000000001</v>
      </c>
      <c r="AK26" s="106">
        <v>20921.099999999999</v>
      </c>
      <c r="AL26" s="106">
        <v>20715.155999999999</v>
      </c>
      <c r="AM26" s="106">
        <v>21375.168000000001</v>
      </c>
      <c r="AN26" s="106">
        <v>22121.342000000001</v>
      </c>
      <c r="AO26" s="106">
        <v>21615.556</v>
      </c>
      <c r="AP26" s="106">
        <v>21384.359999999997</v>
      </c>
      <c r="AQ26" s="106">
        <v>22333.326999999997</v>
      </c>
      <c r="AR26" s="106">
        <v>23086.132000000001</v>
      </c>
      <c r="AS26" s="106">
        <v>24152.262000000002</v>
      </c>
      <c r="AT26" s="106">
        <v>24204.251</v>
      </c>
      <c r="AU26" s="106">
        <f>SUM(AU22:AU25)</f>
        <v>23887.059966860001</v>
      </c>
      <c r="AV26" s="106">
        <f>SUM(AV22:AV25)</f>
        <v>25457.791006379997</v>
      </c>
    </row>
    <row r="27" spans="1:48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48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x14ac:dyDescent="0.25">
      <c r="A30" s="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48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spans="1:48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</row>
    <row r="35" spans="1:48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</row>
    <row r="36" spans="1:48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x14ac:dyDescent="0.25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x14ac:dyDescent="0.25">
      <c r="A38" s="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x14ac:dyDescent="0.25">
      <c r="A42" s="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x14ac:dyDescent="0.25">
      <c r="A46" s="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x14ac:dyDescent="0.25">
      <c r="A51" s="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1:48" x14ac:dyDescent="0.25">
      <c r="A59" s="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x14ac:dyDescent="0.25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3" spans="1:48" x14ac:dyDescent="0.25">
      <c r="A73" s="3"/>
    </row>
    <row r="74" spans="1:48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2:48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2:48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2:48" s="3" customFormat="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</sheetData>
  <sheetProtection algorithmName="SHA-512" hashValue="kvQ3MZpG3B7o7pcCJ3YHAnsucj9pNtbbvYVx4jzFA8R9Wg/gP6XyRezsdFEBTMuZzHTh3fm8kZrtKw59NOIhAA==" saltValue="GTRBizhcmu791r7OfZ2AlA==" spinCount="100000" sheet="1" objects="1" scenarios="1"/>
  <hyperlinks>
    <hyperlink ref="C6" location="Índice!A1" display="Índice"/>
    <hyperlink ref="AV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21:AK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4" tint="0.79998168889431442"/>
  </sheetPr>
  <dimension ref="A2:BC49"/>
  <sheetViews>
    <sheetView showGridLines="0" zoomScale="130" zoomScaleNormal="130" workbookViewId="0">
      <pane xSplit="1" ySplit="9" topLeftCell="AU28" activePane="bottomRight" state="frozen"/>
      <selection activeCell="C10" sqref="C10"/>
      <selection pane="topRight" activeCell="C10" sqref="C10"/>
      <selection pane="bottomLeft" activeCell="C10" sqref="C10"/>
      <selection pane="bottomRight" activeCell="A45" sqref="A45"/>
    </sheetView>
  </sheetViews>
  <sheetFormatPr defaultColWidth="12.7109375" defaultRowHeight="15" x14ac:dyDescent="0.25"/>
  <cols>
    <col min="1" max="1" width="61.85546875" bestFit="1" customWidth="1"/>
    <col min="2" max="45" width="12" customWidth="1"/>
    <col min="46" max="46" width="12" style="24" customWidth="1"/>
    <col min="47" max="51" width="12" customWidth="1"/>
  </cols>
  <sheetData>
    <row r="2" spans="1:52" ht="21" x14ac:dyDescent="0.35">
      <c r="A2" s="7" t="s">
        <v>15</v>
      </c>
    </row>
    <row r="3" spans="1:52" ht="6.75" customHeight="1" x14ac:dyDescent="0.25">
      <c r="A3" s="6"/>
    </row>
    <row r="4" spans="1:52" x14ac:dyDescent="0.25">
      <c r="A4" s="5" t="s">
        <v>16</v>
      </c>
    </row>
    <row r="5" spans="1:52" ht="6.75" customHeight="1" x14ac:dyDescent="0.25"/>
    <row r="6" spans="1:52" x14ac:dyDescent="0.25">
      <c r="A6" s="64"/>
      <c r="C6" s="9" t="s">
        <v>19</v>
      </c>
      <c r="AP6" s="9"/>
      <c r="AQ6" s="9"/>
      <c r="AX6" s="9"/>
      <c r="AY6" s="9" t="s">
        <v>19</v>
      </c>
    </row>
    <row r="7" spans="1:52" ht="17.25" customHeight="1" x14ac:dyDescent="0.3">
      <c r="A7" s="68" t="s">
        <v>4</v>
      </c>
    </row>
    <row r="8" spans="1:52" x14ac:dyDescent="0.25">
      <c r="A8" s="69" t="s">
        <v>74</v>
      </c>
      <c r="AW8" s="24"/>
    </row>
    <row r="9" spans="1:52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3" t="s">
        <v>207</v>
      </c>
      <c r="AS9" s="63" t="s">
        <v>209</v>
      </c>
      <c r="AT9" s="63" t="s">
        <v>211</v>
      </c>
      <c r="AU9" s="62" t="s">
        <v>214</v>
      </c>
      <c r="AV9" s="62" t="s">
        <v>230</v>
      </c>
      <c r="AW9" s="62" t="s">
        <v>362</v>
      </c>
      <c r="AX9" s="62" t="s">
        <v>370</v>
      </c>
      <c r="AY9" s="62" t="s">
        <v>375</v>
      </c>
      <c r="AZ9" s="15"/>
    </row>
    <row r="10" spans="1:52" ht="15.75" x14ac:dyDescent="0.25">
      <c r="A10" s="141" t="s">
        <v>75</v>
      </c>
      <c r="AS10" s="24"/>
    </row>
    <row r="11" spans="1:52" s="3" customFormat="1" x14ac:dyDescent="0.25">
      <c r="A11" s="34" t="s">
        <v>57</v>
      </c>
      <c r="B11" s="25">
        <f>SUM(B12:B18)</f>
        <v>5872417</v>
      </c>
      <c r="C11" s="25">
        <f t="shared" ref="C11:AT11" si="0">SUM(C12:C18)</f>
        <v>6298563</v>
      </c>
      <c r="D11" s="25">
        <f t="shared" si="0"/>
        <v>7672674</v>
      </c>
      <c r="E11" s="25">
        <f t="shared" si="0"/>
        <v>7483154</v>
      </c>
      <c r="F11" s="25">
        <f t="shared" si="0"/>
        <v>6875072</v>
      </c>
      <c r="G11" s="25">
        <f t="shared" si="0"/>
        <v>6602387</v>
      </c>
      <c r="H11" s="25">
        <f t="shared" si="0"/>
        <v>7449331</v>
      </c>
      <c r="I11" s="25">
        <f t="shared" si="0"/>
        <v>7359094</v>
      </c>
      <c r="J11" s="25">
        <f t="shared" si="0"/>
        <v>8138444</v>
      </c>
      <c r="K11" s="25">
        <f t="shared" si="0"/>
        <v>9681906</v>
      </c>
      <c r="L11" s="25">
        <f t="shared" si="0"/>
        <v>9820347</v>
      </c>
      <c r="M11" s="25">
        <f t="shared" si="0"/>
        <v>9798158</v>
      </c>
      <c r="N11" s="25">
        <f t="shared" si="0"/>
        <v>9786547</v>
      </c>
      <c r="O11" s="25">
        <f t="shared" si="0"/>
        <v>10232526</v>
      </c>
      <c r="P11" s="25">
        <f t="shared" si="0"/>
        <v>11623798</v>
      </c>
      <c r="Q11" s="25">
        <f t="shared" si="0"/>
        <v>10490238</v>
      </c>
      <c r="R11" s="25">
        <f t="shared" si="0"/>
        <v>11607956</v>
      </c>
      <c r="S11" s="25">
        <f t="shared" si="0"/>
        <v>12889005</v>
      </c>
      <c r="T11" s="25">
        <f t="shared" si="0"/>
        <v>13132220</v>
      </c>
      <c r="U11" s="25">
        <f t="shared" si="0"/>
        <v>13460687</v>
      </c>
      <c r="V11" s="25">
        <f t="shared" si="0"/>
        <v>13951517</v>
      </c>
      <c r="W11" s="25">
        <f t="shared" si="0"/>
        <v>16360382</v>
      </c>
      <c r="X11" s="25">
        <f t="shared" si="0"/>
        <v>17173130</v>
      </c>
      <c r="Y11" s="25">
        <f t="shared" si="0"/>
        <v>17238067</v>
      </c>
      <c r="Z11" s="25">
        <f t="shared" si="0"/>
        <v>18371228</v>
      </c>
      <c r="AA11" s="25">
        <f>SUM(AA12:AA18)</f>
        <v>18206348</v>
      </c>
      <c r="AB11" s="25">
        <f t="shared" si="0"/>
        <v>19188028</v>
      </c>
      <c r="AC11" s="25">
        <f t="shared" si="0"/>
        <v>20709554</v>
      </c>
      <c r="AD11" s="25">
        <f t="shared" si="0"/>
        <v>23072236</v>
      </c>
      <c r="AE11" s="25">
        <f t="shared" si="0"/>
        <v>23029663</v>
      </c>
      <c r="AF11" s="25">
        <f t="shared" si="0"/>
        <v>26442805</v>
      </c>
      <c r="AG11" s="25">
        <f t="shared" si="0"/>
        <v>24167541</v>
      </c>
      <c r="AH11" s="25">
        <f t="shared" si="0"/>
        <v>23399692</v>
      </c>
      <c r="AI11" s="25">
        <f t="shared" si="0"/>
        <v>22675519</v>
      </c>
      <c r="AJ11" s="25">
        <f t="shared" si="0"/>
        <v>23497705</v>
      </c>
      <c r="AK11" s="25">
        <f t="shared" si="0"/>
        <v>25630510</v>
      </c>
      <c r="AL11" s="25">
        <f t="shared" si="0"/>
        <v>26145608</v>
      </c>
      <c r="AM11" s="25">
        <f t="shared" si="0"/>
        <v>26503210</v>
      </c>
      <c r="AN11" s="25">
        <f t="shared" si="0"/>
        <v>26941057</v>
      </c>
      <c r="AO11" s="25">
        <f t="shared" si="0"/>
        <v>28718596</v>
      </c>
      <c r="AP11" s="25">
        <f t="shared" si="0"/>
        <v>28314685</v>
      </c>
      <c r="AQ11" s="25">
        <f t="shared" si="0"/>
        <v>30874996</v>
      </c>
      <c r="AR11" s="25">
        <f t="shared" si="0"/>
        <v>31281075</v>
      </c>
      <c r="AS11" s="25">
        <f t="shared" si="0"/>
        <v>32678842</v>
      </c>
      <c r="AT11" s="25">
        <f t="shared" si="0"/>
        <v>33790807</v>
      </c>
      <c r="AU11" s="25">
        <f>SUM(AU12:AU18)</f>
        <v>34855317</v>
      </c>
      <c r="AV11" s="25">
        <f>SUM(AV12:AV18)</f>
        <v>37013342</v>
      </c>
      <c r="AW11" s="25">
        <f>SUM(AW12:AW18)</f>
        <v>36186852</v>
      </c>
      <c r="AX11" s="25">
        <f>SUM(AX12:AX18) - 3</f>
        <v>49572515</v>
      </c>
      <c r="AY11" s="25">
        <f>SUM(AY12:AY18)</f>
        <v>49785486</v>
      </c>
    </row>
    <row r="12" spans="1:52" s="24" customFormat="1" x14ac:dyDescent="0.25">
      <c r="A12" s="140" t="s">
        <v>58</v>
      </c>
      <c r="B12" s="10">
        <v>39070</v>
      </c>
      <c r="C12" s="10">
        <v>8324</v>
      </c>
      <c r="D12" s="10">
        <v>39238</v>
      </c>
      <c r="E12" s="10">
        <v>43508</v>
      </c>
      <c r="F12" s="10">
        <v>22669</v>
      </c>
      <c r="G12" s="10">
        <v>11380</v>
      </c>
      <c r="H12" s="10">
        <v>13598</v>
      </c>
      <c r="I12" s="10">
        <v>8031</v>
      </c>
      <c r="J12" s="10">
        <v>21836</v>
      </c>
      <c r="K12" s="10">
        <v>11868</v>
      </c>
      <c r="L12" s="10">
        <v>9795</v>
      </c>
      <c r="M12" s="10">
        <v>21529</v>
      </c>
      <c r="N12" s="10">
        <v>15533</v>
      </c>
      <c r="O12" s="10">
        <v>15306</v>
      </c>
      <c r="P12" s="10">
        <v>17692</v>
      </c>
      <c r="Q12" s="10">
        <v>21201</v>
      </c>
      <c r="R12" s="10">
        <v>16155</v>
      </c>
      <c r="S12" s="10">
        <v>13153</v>
      </c>
      <c r="T12" s="10">
        <v>87616</v>
      </c>
      <c r="U12" s="10">
        <v>87523</v>
      </c>
      <c r="V12" s="10">
        <v>61243</v>
      </c>
      <c r="W12" s="10">
        <v>68572</v>
      </c>
      <c r="X12" s="10">
        <v>23740</v>
      </c>
      <c r="Y12" s="10">
        <v>175347</v>
      </c>
      <c r="Z12" s="10">
        <v>177596</v>
      </c>
      <c r="AA12" s="10">
        <v>54254</v>
      </c>
      <c r="AB12" s="10">
        <v>85921</v>
      </c>
      <c r="AC12" s="10">
        <v>51687</v>
      </c>
      <c r="AD12" s="10">
        <v>161028</v>
      </c>
      <c r="AE12" s="10">
        <v>58273</v>
      </c>
      <c r="AF12" s="10">
        <v>44279</v>
      </c>
      <c r="AG12" s="10">
        <v>46655</v>
      </c>
      <c r="AH12" s="10">
        <v>86147</v>
      </c>
      <c r="AI12" s="10">
        <v>28279</v>
      </c>
      <c r="AJ12" s="10">
        <v>22393</v>
      </c>
      <c r="AK12" s="10">
        <v>8777</v>
      </c>
      <c r="AL12" s="10">
        <v>17572</v>
      </c>
      <c r="AM12" s="10">
        <v>20440</v>
      </c>
      <c r="AN12" s="10">
        <v>21792</v>
      </c>
      <c r="AO12" s="10">
        <v>18176</v>
      </c>
      <c r="AP12" s="10">
        <v>21416</v>
      </c>
      <c r="AQ12" s="10">
        <v>33926</v>
      </c>
      <c r="AR12" s="10">
        <v>26844</v>
      </c>
      <c r="AS12" s="10">
        <v>29378</v>
      </c>
      <c r="AT12" s="10">
        <v>111496</v>
      </c>
      <c r="AU12" s="10">
        <v>68154</v>
      </c>
      <c r="AV12" s="10">
        <v>57667</v>
      </c>
      <c r="AW12" s="10">
        <v>297187</v>
      </c>
      <c r="AX12" s="10">
        <v>625253</v>
      </c>
      <c r="AY12" s="10">
        <v>635624</v>
      </c>
    </row>
    <row r="13" spans="1:52" s="24" customFormat="1" x14ac:dyDescent="0.25">
      <c r="A13" s="140" t="s">
        <v>348</v>
      </c>
      <c r="B13" s="10">
        <v>201177</v>
      </c>
      <c r="C13" s="10">
        <v>281269</v>
      </c>
      <c r="D13" s="10">
        <v>326013</v>
      </c>
      <c r="E13" s="10">
        <v>869056</v>
      </c>
      <c r="F13" s="10">
        <v>678316</v>
      </c>
      <c r="G13" s="10">
        <v>597182</v>
      </c>
      <c r="H13" s="10">
        <v>428143</v>
      </c>
      <c r="I13" s="10">
        <v>508103</v>
      </c>
      <c r="J13" s="10">
        <v>482181</v>
      </c>
      <c r="K13" s="10">
        <v>1256593</v>
      </c>
      <c r="L13" s="10">
        <v>860885</v>
      </c>
      <c r="M13" s="10">
        <v>885801</v>
      </c>
      <c r="N13" s="10">
        <v>916058</v>
      </c>
      <c r="O13" s="10">
        <v>1245433</v>
      </c>
      <c r="P13" s="10">
        <v>1428246</v>
      </c>
      <c r="Q13" s="10">
        <v>1042344</v>
      </c>
      <c r="R13" s="10">
        <v>1744034</v>
      </c>
      <c r="S13" s="10">
        <v>1582778</v>
      </c>
      <c r="T13" s="10">
        <v>2129465</v>
      </c>
      <c r="U13" s="10">
        <v>1886332</v>
      </c>
      <c r="V13" s="10">
        <v>1573270</v>
      </c>
      <c r="W13" s="10">
        <v>2126081</v>
      </c>
      <c r="X13" s="10">
        <v>2438313</v>
      </c>
      <c r="Y13" s="10">
        <v>2403404</v>
      </c>
      <c r="Z13" s="10">
        <v>3025293</v>
      </c>
      <c r="AA13" s="10">
        <v>2200279</v>
      </c>
      <c r="AB13" s="10">
        <v>3115908</v>
      </c>
      <c r="AC13" s="10">
        <v>3599383</v>
      </c>
      <c r="AD13" s="10">
        <v>5454611</v>
      </c>
      <c r="AE13" s="10">
        <v>5587477</v>
      </c>
      <c r="AF13" s="10">
        <v>6682019</v>
      </c>
      <c r="AG13" s="10">
        <v>5779533</v>
      </c>
      <c r="AH13" s="10">
        <v>4321667</v>
      </c>
      <c r="AI13" s="10">
        <v>5356244</v>
      </c>
      <c r="AJ13" s="10">
        <v>5141213</v>
      </c>
      <c r="AK13" s="10">
        <v>5777686</v>
      </c>
      <c r="AL13" s="10">
        <v>5788447</v>
      </c>
      <c r="AM13" s="10">
        <v>6041519</v>
      </c>
      <c r="AN13" s="10">
        <v>6599342</v>
      </c>
      <c r="AO13" s="10">
        <v>6762989</v>
      </c>
      <c r="AP13" s="10">
        <v>5544791</v>
      </c>
      <c r="AQ13" s="10">
        <v>5558238</v>
      </c>
      <c r="AR13" s="10">
        <v>6304218</v>
      </c>
      <c r="AS13" s="10">
        <v>7522655</v>
      </c>
      <c r="AT13" s="10">
        <v>7931281</v>
      </c>
      <c r="AU13" s="10">
        <v>6959812</v>
      </c>
      <c r="AV13" s="10">
        <v>6407064</v>
      </c>
      <c r="AW13" s="10">
        <v>5326154</v>
      </c>
      <c r="AX13" s="10">
        <v>6287182</v>
      </c>
      <c r="AY13" s="10">
        <v>6918924</v>
      </c>
    </row>
    <row r="14" spans="1:52" s="24" customFormat="1" x14ac:dyDescent="0.25">
      <c r="A14" s="140" t="s">
        <v>347</v>
      </c>
      <c r="B14" s="10">
        <v>972801</v>
      </c>
      <c r="C14" s="10">
        <v>874938</v>
      </c>
      <c r="D14" s="10">
        <v>1212756</v>
      </c>
      <c r="E14" s="10">
        <v>1494278</v>
      </c>
      <c r="F14" s="10">
        <v>1319369</v>
      </c>
      <c r="G14" s="10">
        <v>1282392</v>
      </c>
      <c r="H14" s="10">
        <v>1772157</v>
      </c>
      <c r="I14" s="10">
        <v>1039651</v>
      </c>
      <c r="J14" s="10">
        <v>1036067</v>
      </c>
      <c r="K14" s="10">
        <v>1128477</v>
      </c>
      <c r="L14" s="10">
        <v>1325873</v>
      </c>
      <c r="M14" s="10">
        <v>1094168</v>
      </c>
      <c r="N14" s="10">
        <v>1193013</v>
      </c>
      <c r="O14" s="10">
        <v>1203311</v>
      </c>
      <c r="P14" s="10">
        <v>1464684</v>
      </c>
      <c r="Q14" s="10">
        <v>1439035</v>
      </c>
      <c r="R14" s="10">
        <v>1516804</v>
      </c>
      <c r="S14" s="10">
        <v>1925343</v>
      </c>
      <c r="T14" s="10">
        <v>1782628</v>
      </c>
      <c r="U14" s="10">
        <v>1913535</v>
      </c>
      <c r="V14" s="10">
        <v>2355080</v>
      </c>
      <c r="W14" s="10">
        <v>3123955</v>
      </c>
      <c r="X14" s="10">
        <v>2952799</v>
      </c>
      <c r="Y14" s="10">
        <v>2979874</v>
      </c>
      <c r="Z14" s="10">
        <v>3358617</v>
      </c>
      <c r="AA14" s="10">
        <v>3935040</v>
      </c>
      <c r="AB14" s="10">
        <v>3866628</v>
      </c>
      <c r="AC14" s="10">
        <v>4293625</v>
      </c>
      <c r="AD14" s="10">
        <v>4420115</v>
      </c>
      <c r="AE14" s="10">
        <v>4357325</v>
      </c>
      <c r="AF14" s="10">
        <v>5085523</v>
      </c>
      <c r="AG14" s="10">
        <v>5684896</v>
      </c>
      <c r="AH14" s="10">
        <v>6445161</v>
      </c>
      <c r="AI14" s="10">
        <v>5992505</v>
      </c>
      <c r="AJ14" s="10">
        <v>7095038</v>
      </c>
      <c r="AK14" s="10">
        <v>7708086</v>
      </c>
      <c r="AL14" s="10">
        <v>7915678</v>
      </c>
      <c r="AM14" s="10">
        <v>7811589</v>
      </c>
      <c r="AN14" s="10">
        <v>7493767</v>
      </c>
      <c r="AO14" s="10">
        <v>7707887</v>
      </c>
      <c r="AP14" s="10">
        <v>8331878</v>
      </c>
      <c r="AQ14" s="10">
        <v>8954897</v>
      </c>
      <c r="AR14" s="10">
        <v>8754918</v>
      </c>
      <c r="AS14" s="10">
        <v>8831050</v>
      </c>
      <c r="AT14" s="10">
        <v>8253643</v>
      </c>
      <c r="AU14" s="10">
        <v>8649633</v>
      </c>
      <c r="AV14" s="10">
        <v>9500837</v>
      </c>
      <c r="AW14" s="10">
        <v>8970020</v>
      </c>
      <c r="AX14" s="10">
        <v>13363922</v>
      </c>
      <c r="AY14" s="10">
        <v>13146577</v>
      </c>
    </row>
    <row r="15" spans="1:52" s="24" customFormat="1" x14ac:dyDescent="0.25">
      <c r="A15" s="140" t="s">
        <v>337</v>
      </c>
      <c r="B15" s="10">
        <v>55979</v>
      </c>
      <c r="C15" s="10">
        <v>94349</v>
      </c>
      <c r="D15" s="10">
        <v>13755</v>
      </c>
      <c r="E15" s="10">
        <v>18892</v>
      </c>
      <c r="F15" s="10">
        <v>9442</v>
      </c>
      <c r="G15" s="10">
        <v>27420</v>
      </c>
      <c r="H15" s="10">
        <v>41108</v>
      </c>
      <c r="I15" s="10">
        <v>68047</v>
      </c>
      <c r="J15" s="10">
        <v>66379</v>
      </c>
      <c r="K15" s="10">
        <v>67145</v>
      </c>
      <c r="L15" s="10">
        <v>43854</v>
      </c>
      <c r="M15" s="10">
        <v>80859</v>
      </c>
      <c r="N15" s="10">
        <v>78986</v>
      </c>
      <c r="O15" s="10">
        <v>75429</v>
      </c>
      <c r="P15" s="10">
        <v>88598</v>
      </c>
      <c r="Q15" s="10">
        <v>106550</v>
      </c>
      <c r="R15" s="10">
        <v>112494</v>
      </c>
      <c r="S15" s="10">
        <v>206991</v>
      </c>
      <c r="T15" s="10">
        <v>169031</v>
      </c>
      <c r="U15" s="10">
        <v>146892</v>
      </c>
      <c r="V15" s="10">
        <v>127780</v>
      </c>
      <c r="W15" s="10">
        <v>90544</v>
      </c>
      <c r="X15" s="10">
        <v>82357</v>
      </c>
      <c r="Y15" s="10">
        <v>62548</v>
      </c>
      <c r="Z15" s="10">
        <v>61466</v>
      </c>
      <c r="AA15" s="10">
        <v>36945</v>
      </c>
      <c r="AB15" s="10">
        <v>41009</v>
      </c>
      <c r="AC15" s="10">
        <v>51050</v>
      </c>
      <c r="AD15" s="10">
        <v>56550</v>
      </c>
      <c r="AE15" s="10">
        <v>1160</v>
      </c>
      <c r="AF15" s="10">
        <v>944</v>
      </c>
      <c r="AG15" s="10">
        <v>210</v>
      </c>
      <c r="AH15" s="10">
        <v>6988</v>
      </c>
      <c r="AI15" s="10">
        <v>12656</v>
      </c>
      <c r="AJ15" s="10">
        <v>17214</v>
      </c>
      <c r="AK15" s="10">
        <v>1515</v>
      </c>
      <c r="AL15" s="10">
        <v>17108</v>
      </c>
      <c r="AM15" s="10">
        <v>21946</v>
      </c>
      <c r="AN15" s="10">
        <v>25425</v>
      </c>
      <c r="AO15" s="10">
        <v>0</v>
      </c>
      <c r="AP15" s="10">
        <v>25023</v>
      </c>
      <c r="AQ15" s="10">
        <v>34398</v>
      </c>
      <c r="AR15" s="10">
        <v>44841</v>
      </c>
      <c r="AS15" s="10">
        <v>0</v>
      </c>
      <c r="AT15" s="10">
        <v>81633</v>
      </c>
      <c r="AU15" s="10">
        <v>113339</v>
      </c>
      <c r="AV15" s="10">
        <v>161506</v>
      </c>
      <c r="AW15" s="10">
        <v>66011</v>
      </c>
      <c r="AX15" s="10">
        <v>135209</v>
      </c>
      <c r="AY15" s="10">
        <v>189579</v>
      </c>
    </row>
    <row r="16" spans="1:52" s="24" customFormat="1" x14ac:dyDescent="0.25">
      <c r="A16" s="140" t="s">
        <v>122</v>
      </c>
      <c r="B16" s="10">
        <v>3864338</v>
      </c>
      <c r="C16" s="10">
        <v>4282791</v>
      </c>
      <c r="D16" s="10">
        <v>4750456</v>
      </c>
      <c r="E16" s="10">
        <v>4245982</v>
      </c>
      <c r="F16" s="10">
        <v>3950653</v>
      </c>
      <c r="G16" s="10">
        <v>3976439</v>
      </c>
      <c r="H16" s="10">
        <v>4364863</v>
      </c>
      <c r="I16" s="10">
        <v>5098649</v>
      </c>
      <c r="J16" s="10">
        <v>5662733</v>
      </c>
      <c r="K16" s="10">
        <v>6245446</v>
      </c>
      <c r="L16" s="10">
        <v>6586185</v>
      </c>
      <c r="M16" s="10">
        <v>7040607</v>
      </c>
      <c r="N16" s="10">
        <v>6878037</v>
      </c>
      <c r="O16" s="10">
        <v>6811925</v>
      </c>
      <c r="P16" s="10">
        <v>7117158</v>
      </c>
      <c r="Q16" s="10">
        <v>7125848</v>
      </c>
      <c r="R16" s="10">
        <v>7140217</v>
      </c>
      <c r="S16" s="10">
        <v>7605402</v>
      </c>
      <c r="T16" s="10">
        <v>7499679</v>
      </c>
      <c r="U16" s="10">
        <v>7525079</v>
      </c>
      <c r="V16" s="10">
        <v>7565576</v>
      </c>
      <c r="W16" s="10">
        <v>7820251</v>
      </c>
      <c r="X16" s="10">
        <v>7899989</v>
      </c>
      <c r="Y16" s="10">
        <v>8973610</v>
      </c>
      <c r="Z16" s="10">
        <v>9040131</v>
      </c>
      <c r="AA16" s="10">
        <v>9200163</v>
      </c>
      <c r="AB16" s="10">
        <v>9493239</v>
      </c>
      <c r="AC16" s="10">
        <v>10189898</v>
      </c>
      <c r="AD16" s="10">
        <v>10612928</v>
      </c>
      <c r="AE16" s="10">
        <v>10718487</v>
      </c>
      <c r="AF16" s="10">
        <v>11293981</v>
      </c>
      <c r="AG16" s="10">
        <v>10619152</v>
      </c>
      <c r="AH16" s="10">
        <v>10100467</v>
      </c>
      <c r="AI16" s="10">
        <v>9335203</v>
      </c>
      <c r="AJ16" s="10">
        <v>9555096</v>
      </c>
      <c r="AK16" s="10">
        <v>10152469</v>
      </c>
      <c r="AL16" s="10">
        <v>10210337</v>
      </c>
      <c r="AM16" s="10">
        <v>10451028</v>
      </c>
      <c r="AN16" s="10">
        <v>10282477</v>
      </c>
      <c r="AO16" s="10">
        <v>10471538</v>
      </c>
      <c r="AP16" s="10">
        <v>10596107</v>
      </c>
      <c r="AQ16" s="10">
        <v>10934954</v>
      </c>
      <c r="AR16" s="10">
        <v>11048133</v>
      </c>
      <c r="AS16" s="10">
        <v>11183165</v>
      </c>
      <c r="AT16" s="10">
        <v>11352917</v>
      </c>
      <c r="AU16" s="10">
        <v>11806613</v>
      </c>
      <c r="AV16" s="10">
        <v>12549073</v>
      </c>
      <c r="AW16" s="10">
        <v>13280495</v>
      </c>
      <c r="AX16" s="10">
        <v>17590518</v>
      </c>
      <c r="AY16" s="10">
        <v>17930392</v>
      </c>
    </row>
    <row r="17" spans="1:55" s="24" customFormat="1" x14ac:dyDescent="0.25">
      <c r="A17" s="140" t="s">
        <v>346</v>
      </c>
      <c r="B17" s="10">
        <v>716504</v>
      </c>
      <c r="C17" s="10">
        <v>729095</v>
      </c>
      <c r="D17" s="10">
        <v>1300459</v>
      </c>
      <c r="E17" s="10">
        <v>793868</v>
      </c>
      <c r="F17" s="10">
        <v>878477</v>
      </c>
      <c r="G17" s="10">
        <v>692021</v>
      </c>
      <c r="H17" s="10">
        <v>813334</v>
      </c>
      <c r="I17" s="10">
        <v>623746</v>
      </c>
      <c r="J17" s="10">
        <v>850906</v>
      </c>
      <c r="K17" s="10">
        <v>956383</v>
      </c>
      <c r="L17" s="10">
        <v>986838</v>
      </c>
      <c r="M17" s="10">
        <v>671203</v>
      </c>
      <c r="N17" s="10">
        <v>694538</v>
      </c>
      <c r="O17" s="10">
        <v>872331</v>
      </c>
      <c r="P17" s="10">
        <v>1499883</v>
      </c>
      <c r="Q17" s="10">
        <v>732087</v>
      </c>
      <c r="R17" s="10">
        <v>1054678</v>
      </c>
      <c r="S17" s="10">
        <v>1512616</v>
      </c>
      <c r="T17" s="10">
        <v>1422611</v>
      </c>
      <c r="U17" s="10">
        <v>1863232</v>
      </c>
      <c r="V17" s="10">
        <v>2225988</v>
      </c>
      <c r="W17" s="10">
        <v>3086716</v>
      </c>
      <c r="X17" s="10">
        <v>3731036</v>
      </c>
      <c r="Y17" s="10">
        <v>2615003</v>
      </c>
      <c r="Z17" s="10">
        <v>2677356</v>
      </c>
      <c r="AA17" s="10">
        <v>2752037</v>
      </c>
      <c r="AB17" s="10">
        <v>2555365</v>
      </c>
      <c r="AC17" s="10">
        <v>2502432</v>
      </c>
      <c r="AD17" s="10">
        <v>2331973</v>
      </c>
      <c r="AE17" s="10">
        <v>2273589</v>
      </c>
      <c r="AF17" s="10">
        <v>3286481</v>
      </c>
      <c r="AG17" s="10">
        <v>1991434</v>
      </c>
      <c r="AH17" s="10">
        <v>2369260</v>
      </c>
      <c r="AI17" s="10">
        <v>1865871</v>
      </c>
      <c r="AJ17" s="10">
        <v>1545342</v>
      </c>
      <c r="AK17" s="10">
        <v>1855064</v>
      </c>
      <c r="AL17" s="10">
        <v>1940805</v>
      </c>
      <c r="AM17" s="10">
        <v>1876652</v>
      </c>
      <c r="AN17" s="10">
        <v>2150065</v>
      </c>
      <c r="AO17" s="10">
        <v>3401320</v>
      </c>
      <c r="AP17" s="10">
        <v>3495544</v>
      </c>
      <c r="AQ17" s="10">
        <v>5075629</v>
      </c>
      <c r="AR17" s="10">
        <v>4802551</v>
      </c>
      <c r="AS17" s="10">
        <v>4813657</v>
      </c>
      <c r="AT17" s="10">
        <v>5756433</v>
      </c>
      <c r="AU17" s="10">
        <v>7001117</v>
      </c>
      <c r="AV17" s="10">
        <v>8092079</v>
      </c>
      <c r="AW17" s="10">
        <v>7989139</v>
      </c>
      <c r="AX17" s="10">
        <v>11306303</v>
      </c>
      <c r="AY17" s="10">
        <v>10692501</v>
      </c>
    </row>
    <row r="18" spans="1:55" s="24" customFormat="1" x14ac:dyDescent="0.25">
      <c r="A18" s="140" t="s">
        <v>345</v>
      </c>
      <c r="B18" s="10">
        <v>22548</v>
      </c>
      <c r="C18" s="10">
        <v>27797</v>
      </c>
      <c r="D18" s="10">
        <v>29997</v>
      </c>
      <c r="E18" s="10">
        <v>17570</v>
      </c>
      <c r="F18" s="10">
        <v>16146</v>
      </c>
      <c r="G18" s="10">
        <v>15553</v>
      </c>
      <c r="H18" s="10">
        <v>16128</v>
      </c>
      <c r="I18" s="10">
        <v>12867</v>
      </c>
      <c r="J18" s="10">
        <v>18342</v>
      </c>
      <c r="K18" s="10">
        <v>15994</v>
      </c>
      <c r="L18" s="10">
        <v>6917</v>
      </c>
      <c r="M18" s="10">
        <v>3991</v>
      </c>
      <c r="N18" s="10">
        <v>10382</v>
      </c>
      <c r="O18" s="10">
        <v>8791</v>
      </c>
      <c r="P18" s="10">
        <v>7537</v>
      </c>
      <c r="Q18" s="10">
        <v>23173</v>
      </c>
      <c r="R18" s="10">
        <v>23574</v>
      </c>
      <c r="S18" s="10">
        <v>42722</v>
      </c>
      <c r="T18" s="10">
        <v>41190</v>
      </c>
      <c r="U18" s="10">
        <v>38094</v>
      </c>
      <c r="V18" s="10">
        <v>42580</v>
      </c>
      <c r="W18" s="10">
        <v>44263</v>
      </c>
      <c r="X18" s="10">
        <v>44896</v>
      </c>
      <c r="Y18" s="10">
        <v>28281</v>
      </c>
      <c r="Z18" s="10">
        <v>30769</v>
      </c>
      <c r="AA18" s="10">
        <v>27630</v>
      </c>
      <c r="AB18" s="10">
        <v>29958</v>
      </c>
      <c r="AC18" s="10">
        <v>21479</v>
      </c>
      <c r="AD18" s="10">
        <v>35031</v>
      </c>
      <c r="AE18" s="10">
        <v>33352</v>
      </c>
      <c r="AF18" s="10">
        <v>49578</v>
      </c>
      <c r="AG18" s="10">
        <v>45661</v>
      </c>
      <c r="AH18" s="10">
        <v>70002</v>
      </c>
      <c r="AI18" s="10">
        <v>84761</v>
      </c>
      <c r="AJ18" s="10">
        <v>121409</v>
      </c>
      <c r="AK18" s="10">
        <v>126913</v>
      </c>
      <c r="AL18" s="10">
        <v>255661</v>
      </c>
      <c r="AM18" s="10">
        <v>280036</v>
      </c>
      <c r="AN18" s="10">
        <v>368189</v>
      </c>
      <c r="AO18" s="10">
        <v>356686</v>
      </c>
      <c r="AP18" s="10">
        <v>299926</v>
      </c>
      <c r="AQ18" s="10">
        <v>282954</v>
      </c>
      <c r="AR18" s="10">
        <v>299570</v>
      </c>
      <c r="AS18" s="10">
        <v>298937</v>
      </c>
      <c r="AT18" s="10">
        <v>303404</v>
      </c>
      <c r="AU18" s="10">
        <v>256649</v>
      </c>
      <c r="AV18" s="10">
        <v>245116</v>
      </c>
      <c r="AW18" s="10">
        <v>257846</v>
      </c>
      <c r="AX18" s="10">
        <v>264131</v>
      </c>
      <c r="AY18" s="10">
        <v>271889</v>
      </c>
    </row>
    <row r="19" spans="1:55" s="24" customFormat="1" x14ac:dyDescent="0.25">
      <c r="A19" s="13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5" s="3" customFormat="1" x14ac:dyDescent="0.25">
      <c r="A20" s="34" t="s">
        <v>59</v>
      </c>
      <c r="B20" s="25">
        <f>SUM(B21:B24)</f>
        <v>9788</v>
      </c>
      <c r="C20" s="25">
        <f t="shared" ref="C20:AT20" si="1">SUM(C21:C24)</f>
        <v>10980</v>
      </c>
      <c r="D20" s="25">
        <f t="shared" si="1"/>
        <v>11735</v>
      </c>
      <c r="E20" s="25">
        <f t="shared" si="1"/>
        <v>11767</v>
      </c>
      <c r="F20" s="25">
        <f t="shared" si="1"/>
        <v>12690</v>
      </c>
      <c r="G20" s="25">
        <f t="shared" si="1"/>
        <v>17269</v>
      </c>
      <c r="H20" s="25">
        <f t="shared" si="1"/>
        <v>17780</v>
      </c>
      <c r="I20" s="25">
        <f t="shared" si="1"/>
        <v>18130</v>
      </c>
      <c r="J20" s="25">
        <f t="shared" si="1"/>
        <v>17639</v>
      </c>
      <c r="K20" s="25">
        <f t="shared" si="1"/>
        <v>17196</v>
      </c>
      <c r="L20" s="25">
        <f t="shared" si="1"/>
        <v>18769</v>
      </c>
      <c r="M20" s="25">
        <f t="shared" si="1"/>
        <v>18730</v>
      </c>
      <c r="N20" s="25">
        <f t="shared" si="1"/>
        <v>18763</v>
      </c>
      <c r="O20" s="25">
        <f t="shared" si="1"/>
        <v>19252</v>
      </c>
      <c r="P20" s="25">
        <f t="shared" si="1"/>
        <v>18344</v>
      </c>
      <c r="Q20" s="25">
        <f t="shared" si="1"/>
        <v>20577</v>
      </c>
      <c r="R20" s="25">
        <f t="shared" si="1"/>
        <v>20786</v>
      </c>
      <c r="S20" s="25">
        <f t="shared" si="1"/>
        <v>20769</v>
      </c>
      <c r="T20" s="25">
        <f t="shared" si="1"/>
        <v>21585</v>
      </c>
      <c r="U20" s="25">
        <f t="shared" si="1"/>
        <v>22439</v>
      </c>
      <c r="V20" s="25">
        <f t="shared" si="1"/>
        <v>22377</v>
      </c>
      <c r="W20" s="25">
        <f t="shared" si="1"/>
        <v>21439</v>
      </c>
      <c r="X20" s="25">
        <f t="shared" si="1"/>
        <v>22074</v>
      </c>
      <c r="Y20" s="25">
        <f t="shared" si="1"/>
        <v>21678</v>
      </c>
      <c r="Z20" s="25">
        <f t="shared" si="1"/>
        <v>22483</v>
      </c>
      <c r="AA20" s="25">
        <f t="shared" si="1"/>
        <v>22825</v>
      </c>
      <c r="AB20" s="25">
        <f t="shared" si="1"/>
        <v>23942</v>
      </c>
      <c r="AC20" s="25">
        <f t="shared" si="1"/>
        <v>30870</v>
      </c>
      <c r="AD20" s="25">
        <f t="shared" si="1"/>
        <v>43647</v>
      </c>
      <c r="AE20" s="25">
        <f t="shared" si="1"/>
        <v>44150</v>
      </c>
      <c r="AF20" s="25">
        <f t="shared" si="1"/>
        <v>45212</v>
      </c>
      <c r="AG20" s="25">
        <f t="shared" si="1"/>
        <v>44869</v>
      </c>
      <c r="AH20" s="25">
        <f t="shared" si="1"/>
        <v>45327</v>
      </c>
      <c r="AI20" s="25">
        <f t="shared" si="1"/>
        <v>46181</v>
      </c>
      <c r="AJ20" s="25">
        <f t="shared" si="1"/>
        <v>45432</v>
      </c>
      <c r="AK20" s="25">
        <f t="shared" si="1"/>
        <v>47652</v>
      </c>
      <c r="AL20" s="25">
        <f t="shared" si="1"/>
        <v>46374</v>
      </c>
      <c r="AM20" s="25">
        <f t="shared" si="1"/>
        <v>45962</v>
      </c>
      <c r="AN20" s="25">
        <f t="shared" si="1"/>
        <v>47531</v>
      </c>
      <c r="AO20" s="25">
        <f t="shared" si="1"/>
        <v>49189</v>
      </c>
      <c r="AP20" s="25">
        <f t="shared" si="1"/>
        <v>47871</v>
      </c>
      <c r="AQ20" s="25">
        <f t="shared" si="1"/>
        <v>48045</v>
      </c>
      <c r="AR20" s="25">
        <f t="shared" si="1"/>
        <v>48872</v>
      </c>
      <c r="AS20" s="25">
        <f t="shared" si="1"/>
        <v>49933</v>
      </c>
      <c r="AT20" s="25">
        <f t="shared" si="1"/>
        <v>53643</v>
      </c>
      <c r="AU20" s="25">
        <f>SUM(AU21:AU24)</f>
        <v>61437</v>
      </c>
      <c r="AV20" s="25">
        <f>SUM(AV21:AV24)</f>
        <v>66505</v>
      </c>
      <c r="AW20" s="25">
        <f>SUM(AW21:AW24)</f>
        <v>70378</v>
      </c>
      <c r="AX20" s="25">
        <f>SUM(AX21:AX24)</f>
        <v>73483</v>
      </c>
      <c r="AY20" s="25">
        <f>SUM(AY21:AY24)</f>
        <v>83082</v>
      </c>
    </row>
    <row r="21" spans="1:55" s="24" customFormat="1" x14ac:dyDescent="0.25">
      <c r="A21" s="140" t="s">
        <v>60</v>
      </c>
      <c r="B21" s="10">
        <v>987</v>
      </c>
      <c r="C21" s="10">
        <v>1163</v>
      </c>
      <c r="D21" s="10">
        <v>1163</v>
      </c>
      <c r="E21" s="10">
        <v>1219</v>
      </c>
      <c r="F21" s="10">
        <v>1219</v>
      </c>
      <c r="G21" s="10">
        <v>1092</v>
      </c>
      <c r="H21" s="10">
        <v>1092</v>
      </c>
      <c r="I21" s="10">
        <v>406</v>
      </c>
      <c r="J21" s="10">
        <v>411</v>
      </c>
      <c r="K21" s="10">
        <v>412</v>
      </c>
      <c r="L21" s="10">
        <v>412</v>
      </c>
      <c r="M21" s="10">
        <v>412</v>
      </c>
      <c r="N21" s="10">
        <v>412</v>
      </c>
      <c r="O21" s="10">
        <v>412</v>
      </c>
      <c r="P21" s="10">
        <v>412</v>
      </c>
      <c r="Q21" s="10">
        <v>412</v>
      </c>
      <c r="R21" s="10">
        <v>412</v>
      </c>
      <c r="S21" s="10">
        <v>412</v>
      </c>
      <c r="T21" s="10">
        <v>410</v>
      </c>
      <c r="U21" s="10">
        <v>412</v>
      </c>
      <c r="V21" s="10">
        <v>412</v>
      </c>
      <c r="W21" s="10">
        <v>381</v>
      </c>
      <c r="X21" s="10">
        <v>352</v>
      </c>
      <c r="Y21" s="10">
        <v>352</v>
      </c>
      <c r="Z21" s="10">
        <v>352</v>
      </c>
      <c r="AA21" s="10">
        <v>352</v>
      </c>
      <c r="AB21" s="10">
        <v>352</v>
      </c>
      <c r="AC21" s="10">
        <v>352</v>
      </c>
      <c r="AD21" s="10">
        <v>352</v>
      </c>
      <c r="AE21" s="10">
        <v>352</v>
      </c>
      <c r="AF21" s="10">
        <v>611</v>
      </c>
      <c r="AG21" s="10">
        <v>614</v>
      </c>
      <c r="AH21" s="10">
        <v>614</v>
      </c>
      <c r="AI21" s="10">
        <v>614</v>
      </c>
      <c r="AJ21" s="10">
        <v>614</v>
      </c>
      <c r="AK21" s="10">
        <v>614</v>
      </c>
      <c r="AL21" s="10">
        <v>614</v>
      </c>
      <c r="AM21" s="10">
        <v>614</v>
      </c>
      <c r="AN21" s="10">
        <v>614</v>
      </c>
      <c r="AO21" s="10">
        <v>614</v>
      </c>
      <c r="AP21" s="10">
        <v>614</v>
      </c>
      <c r="AQ21" s="10">
        <v>614</v>
      </c>
      <c r="AR21" s="10">
        <v>614</v>
      </c>
      <c r="AS21" s="10">
        <v>1051</v>
      </c>
      <c r="AT21" s="10">
        <v>1133</v>
      </c>
      <c r="AU21" s="10">
        <v>1215</v>
      </c>
      <c r="AV21" s="10">
        <v>1297</v>
      </c>
      <c r="AW21" s="10">
        <v>1379</v>
      </c>
      <c r="AX21" s="10">
        <v>1553</v>
      </c>
      <c r="AY21" s="10">
        <v>2099</v>
      </c>
    </row>
    <row r="22" spans="1:55" x14ac:dyDescent="0.25">
      <c r="A22" s="86" t="s">
        <v>61</v>
      </c>
      <c r="B22" s="8">
        <v>6947</v>
      </c>
      <c r="C22" s="8">
        <v>7360</v>
      </c>
      <c r="D22" s="8">
        <v>8077</v>
      </c>
      <c r="E22" s="8">
        <v>5818</v>
      </c>
      <c r="F22" s="8">
        <v>6914</v>
      </c>
      <c r="G22" s="8">
        <v>11728</v>
      </c>
      <c r="H22" s="8">
        <v>12491</v>
      </c>
      <c r="I22" s="8">
        <v>13156</v>
      </c>
      <c r="J22" s="8">
        <v>12992</v>
      </c>
      <c r="K22" s="8">
        <v>12710</v>
      </c>
      <c r="L22" s="8">
        <v>13579</v>
      </c>
      <c r="M22" s="8">
        <v>13512</v>
      </c>
      <c r="N22" s="8">
        <v>13792</v>
      </c>
      <c r="O22" s="8">
        <v>14174</v>
      </c>
      <c r="P22" s="8">
        <v>12719</v>
      </c>
      <c r="Q22" s="8">
        <v>15044</v>
      </c>
      <c r="R22" s="8">
        <v>15531</v>
      </c>
      <c r="S22" s="8">
        <v>15289</v>
      </c>
      <c r="T22" s="8">
        <v>14589</v>
      </c>
      <c r="U22" s="8">
        <v>15392</v>
      </c>
      <c r="V22" s="8">
        <v>14815</v>
      </c>
      <c r="W22" s="8">
        <v>14107</v>
      </c>
      <c r="X22" s="8">
        <v>13629</v>
      </c>
      <c r="Y22" s="8">
        <v>12967</v>
      </c>
      <c r="Z22" s="8">
        <v>13749</v>
      </c>
      <c r="AA22" s="8">
        <v>13434</v>
      </c>
      <c r="AB22" s="8">
        <v>12952</v>
      </c>
      <c r="AC22" s="8">
        <v>18280</v>
      </c>
      <c r="AD22" s="8">
        <v>30902</v>
      </c>
      <c r="AE22" s="8">
        <v>31453</v>
      </c>
      <c r="AF22" s="8">
        <v>30388</v>
      </c>
      <c r="AG22" s="8">
        <v>29770</v>
      </c>
      <c r="AH22" s="8">
        <v>30274</v>
      </c>
      <c r="AI22" s="8">
        <v>30195</v>
      </c>
      <c r="AJ22" s="8">
        <v>29798</v>
      </c>
      <c r="AK22" s="8">
        <v>30902</v>
      </c>
      <c r="AL22" s="8">
        <v>29377</v>
      </c>
      <c r="AM22" s="8">
        <v>28805</v>
      </c>
      <c r="AN22" s="8">
        <v>28076</v>
      </c>
      <c r="AO22" s="8">
        <v>27025</v>
      </c>
      <c r="AP22" s="8">
        <v>25877</v>
      </c>
      <c r="AQ22" s="8">
        <v>25250</v>
      </c>
      <c r="AR22" s="8">
        <v>24416</v>
      </c>
      <c r="AS22" s="10">
        <v>23793</v>
      </c>
      <c r="AT22" s="10">
        <v>23072</v>
      </c>
      <c r="AU22" s="8">
        <v>27898</v>
      </c>
      <c r="AV22" s="8">
        <v>26982</v>
      </c>
      <c r="AW22" s="8">
        <v>25660</v>
      </c>
      <c r="AX22" s="8">
        <v>25300</v>
      </c>
      <c r="AY22" s="8">
        <v>24600</v>
      </c>
    </row>
    <row r="23" spans="1:55" x14ac:dyDescent="0.25">
      <c r="A23" s="86" t="s">
        <v>62</v>
      </c>
      <c r="B23" s="8">
        <v>0</v>
      </c>
      <c r="C23" s="8">
        <v>0</v>
      </c>
      <c r="D23" s="8">
        <v>0</v>
      </c>
      <c r="E23" s="8">
        <v>2446</v>
      </c>
      <c r="F23" s="8">
        <v>2484</v>
      </c>
      <c r="G23" s="8">
        <v>2588</v>
      </c>
      <c r="H23" s="8">
        <v>2547</v>
      </c>
      <c r="I23" s="8">
        <v>3129</v>
      </c>
      <c r="J23" s="8">
        <v>3009</v>
      </c>
      <c r="K23" s="8">
        <v>2984</v>
      </c>
      <c r="L23" s="8">
        <v>3789</v>
      </c>
      <c r="M23" s="8">
        <v>3916</v>
      </c>
      <c r="N23" s="8">
        <v>3768</v>
      </c>
      <c r="O23" s="8">
        <v>3974</v>
      </c>
      <c r="P23" s="8">
        <v>4619</v>
      </c>
      <c r="Q23" s="8">
        <v>4626</v>
      </c>
      <c r="R23" s="8">
        <v>4446</v>
      </c>
      <c r="S23" s="8">
        <v>4770</v>
      </c>
      <c r="T23" s="8">
        <v>6369</v>
      </c>
      <c r="U23" s="8">
        <v>6494</v>
      </c>
      <c r="V23" s="8">
        <v>7078</v>
      </c>
      <c r="W23" s="8">
        <v>6917</v>
      </c>
      <c r="X23" s="8">
        <v>8064</v>
      </c>
      <c r="Y23" s="8">
        <v>8330</v>
      </c>
      <c r="Z23" s="8">
        <v>8382</v>
      </c>
      <c r="AA23" s="8">
        <v>9039</v>
      </c>
      <c r="AB23" s="8">
        <v>10638</v>
      </c>
      <c r="AC23" s="8">
        <v>12238</v>
      </c>
      <c r="AD23" s="8">
        <v>12393</v>
      </c>
      <c r="AE23" s="8">
        <v>12345</v>
      </c>
      <c r="AF23" s="8">
        <v>14213</v>
      </c>
      <c r="AG23" s="8">
        <v>14485</v>
      </c>
      <c r="AH23" s="8">
        <v>14439</v>
      </c>
      <c r="AI23" s="8">
        <v>15372</v>
      </c>
      <c r="AJ23" s="8">
        <v>15020</v>
      </c>
      <c r="AK23" s="8">
        <v>16136</v>
      </c>
      <c r="AL23" s="8">
        <v>16383</v>
      </c>
      <c r="AM23" s="8">
        <v>16543</v>
      </c>
      <c r="AN23" s="8">
        <v>18841</v>
      </c>
      <c r="AO23" s="8">
        <v>21550</v>
      </c>
      <c r="AP23" s="8">
        <v>21380</v>
      </c>
      <c r="AQ23" s="8">
        <v>22181</v>
      </c>
      <c r="AR23" s="8">
        <v>23842</v>
      </c>
      <c r="AS23" s="10">
        <v>25089</v>
      </c>
      <c r="AT23" s="10">
        <v>29438</v>
      </c>
      <c r="AU23" s="8">
        <v>32324</v>
      </c>
      <c r="AV23" s="8">
        <v>38226</v>
      </c>
      <c r="AW23" s="8">
        <v>43339</v>
      </c>
      <c r="AX23" s="8">
        <v>46630</v>
      </c>
      <c r="AY23" s="8">
        <v>56383</v>
      </c>
    </row>
    <row r="24" spans="1:55" x14ac:dyDescent="0.25">
      <c r="A24" s="86" t="s">
        <v>64</v>
      </c>
      <c r="B24" s="8">
        <v>1854</v>
      </c>
      <c r="C24" s="8">
        <v>2457</v>
      </c>
      <c r="D24" s="8">
        <v>2495</v>
      </c>
      <c r="E24" s="8">
        <v>2284</v>
      </c>
      <c r="F24" s="8">
        <v>2073</v>
      </c>
      <c r="G24" s="8">
        <v>1861</v>
      </c>
      <c r="H24" s="8">
        <v>1650</v>
      </c>
      <c r="I24" s="8">
        <v>1439</v>
      </c>
      <c r="J24" s="8">
        <v>1227</v>
      </c>
      <c r="K24" s="8">
        <v>1090</v>
      </c>
      <c r="L24" s="8">
        <v>989</v>
      </c>
      <c r="M24" s="8">
        <v>890</v>
      </c>
      <c r="N24" s="8">
        <v>791</v>
      </c>
      <c r="O24" s="8">
        <v>692</v>
      </c>
      <c r="P24" s="8">
        <v>594</v>
      </c>
      <c r="Q24" s="8">
        <v>495</v>
      </c>
      <c r="R24" s="8">
        <v>397</v>
      </c>
      <c r="S24" s="8">
        <v>298</v>
      </c>
      <c r="T24" s="8">
        <v>217</v>
      </c>
      <c r="U24" s="8">
        <v>141</v>
      </c>
      <c r="V24" s="8">
        <v>72</v>
      </c>
      <c r="W24" s="8">
        <v>34</v>
      </c>
      <c r="X24" s="8">
        <v>29</v>
      </c>
      <c r="Y24" s="8">
        <v>29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51">
        <v>0</v>
      </c>
      <c r="AT24" s="51">
        <v>0</v>
      </c>
      <c r="AU24" s="8">
        <v>0</v>
      </c>
      <c r="AV24" s="8">
        <v>0</v>
      </c>
      <c r="AW24" s="8">
        <v>0</v>
      </c>
      <c r="AX24" s="8">
        <v>0</v>
      </c>
      <c r="AY24" s="8"/>
    </row>
    <row r="25" spans="1:55" s="2" customFormat="1" x14ac:dyDescent="0.25">
      <c r="A25" s="139" t="s">
        <v>65</v>
      </c>
      <c r="B25" s="105">
        <f t="shared" ref="B25:AT25" si="2">B11+B20</f>
        <v>5882205</v>
      </c>
      <c r="C25" s="105">
        <f t="shared" si="2"/>
        <v>6309543</v>
      </c>
      <c r="D25" s="105">
        <f t="shared" si="2"/>
        <v>7684409</v>
      </c>
      <c r="E25" s="105">
        <f t="shared" si="2"/>
        <v>7494921</v>
      </c>
      <c r="F25" s="105">
        <f t="shared" si="2"/>
        <v>6887762</v>
      </c>
      <c r="G25" s="105">
        <f t="shared" si="2"/>
        <v>6619656</v>
      </c>
      <c r="H25" s="105">
        <f t="shared" si="2"/>
        <v>7467111</v>
      </c>
      <c r="I25" s="105">
        <f t="shared" si="2"/>
        <v>7377224</v>
      </c>
      <c r="J25" s="105">
        <f t="shared" si="2"/>
        <v>8156083</v>
      </c>
      <c r="K25" s="105">
        <f t="shared" si="2"/>
        <v>9699102</v>
      </c>
      <c r="L25" s="105">
        <f t="shared" si="2"/>
        <v>9839116</v>
      </c>
      <c r="M25" s="105">
        <f t="shared" si="2"/>
        <v>9816888</v>
      </c>
      <c r="N25" s="105">
        <f t="shared" si="2"/>
        <v>9805310</v>
      </c>
      <c r="O25" s="105">
        <f t="shared" si="2"/>
        <v>10251778</v>
      </c>
      <c r="P25" s="105">
        <f t="shared" si="2"/>
        <v>11642142</v>
      </c>
      <c r="Q25" s="105">
        <f t="shared" si="2"/>
        <v>10510815</v>
      </c>
      <c r="R25" s="105">
        <f t="shared" si="2"/>
        <v>11628742</v>
      </c>
      <c r="S25" s="105">
        <f t="shared" si="2"/>
        <v>12909774</v>
      </c>
      <c r="T25" s="105">
        <f t="shared" si="2"/>
        <v>13153805</v>
      </c>
      <c r="U25" s="105">
        <f t="shared" si="2"/>
        <v>13483126</v>
      </c>
      <c r="V25" s="105">
        <f t="shared" si="2"/>
        <v>13973894</v>
      </c>
      <c r="W25" s="105">
        <f t="shared" si="2"/>
        <v>16381821</v>
      </c>
      <c r="X25" s="105">
        <f t="shared" si="2"/>
        <v>17195204</v>
      </c>
      <c r="Y25" s="105">
        <f t="shared" si="2"/>
        <v>17259745</v>
      </c>
      <c r="Z25" s="105">
        <f t="shared" si="2"/>
        <v>18393711</v>
      </c>
      <c r="AA25" s="105">
        <f t="shared" si="2"/>
        <v>18229173</v>
      </c>
      <c r="AB25" s="105">
        <f t="shared" si="2"/>
        <v>19211970</v>
      </c>
      <c r="AC25" s="105">
        <f t="shared" si="2"/>
        <v>20740424</v>
      </c>
      <c r="AD25" s="105">
        <f t="shared" si="2"/>
        <v>23115883</v>
      </c>
      <c r="AE25" s="105">
        <f t="shared" si="2"/>
        <v>23073813</v>
      </c>
      <c r="AF25" s="105">
        <f t="shared" si="2"/>
        <v>26488017</v>
      </c>
      <c r="AG25" s="105">
        <f t="shared" si="2"/>
        <v>24212410</v>
      </c>
      <c r="AH25" s="105">
        <f t="shared" si="2"/>
        <v>23445019</v>
      </c>
      <c r="AI25" s="105">
        <f t="shared" si="2"/>
        <v>22721700</v>
      </c>
      <c r="AJ25" s="105">
        <f t="shared" si="2"/>
        <v>23543137</v>
      </c>
      <c r="AK25" s="105">
        <f t="shared" si="2"/>
        <v>25678162</v>
      </c>
      <c r="AL25" s="105">
        <f t="shared" si="2"/>
        <v>26191982</v>
      </c>
      <c r="AM25" s="105">
        <f t="shared" si="2"/>
        <v>26549172</v>
      </c>
      <c r="AN25" s="105">
        <f t="shared" si="2"/>
        <v>26988588</v>
      </c>
      <c r="AO25" s="105">
        <f t="shared" si="2"/>
        <v>28767785</v>
      </c>
      <c r="AP25" s="105">
        <f t="shared" si="2"/>
        <v>28362556</v>
      </c>
      <c r="AQ25" s="105">
        <f t="shared" si="2"/>
        <v>30923041</v>
      </c>
      <c r="AR25" s="105">
        <f t="shared" si="2"/>
        <v>31329947</v>
      </c>
      <c r="AS25" s="105">
        <f t="shared" si="2"/>
        <v>32728775</v>
      </c>
      <c r="AT25" s="105">
        <f t="shared" si="2"/>
        <v>33844450</v>
      </c>
      <c r="AU25" s="105">
        <f>AU11+AU20</f>
        <v>34916754</v>
      </c>
      <c r="AV25" s="105">
        <f>AV11+AV20</f>
        <v>37079847</v>
      </c>
      <c r="AW25" s="105">
        <f>AW11+AW20</f>
        <v>36257230</v>
      </c>
      <c r="AX25" s="105">
        <f>AX11+AX20</f>
        <v>49645998</v>
      </c>
      <c r="AY25" s="105">
        <f>AY11+AY20</f>
        <v>49868568</v>
      </c>
    </row>
    <row r="26" spans="1:55" x14ac:dyDescent="0.25">
      <c r="A26" s="138"/>
      <c r="AT26"/>
      <c r="BC26" s="52"/>
    </row>
    <row r="27" spans="1:55" ht="15.75" x14ac:dyDescent="0.25">
      <c r="A27" s="141" t="s">
        <v>76</v>
      </c>
      <c r="AT27"/>
      <c r="AZ27" s="58"/>
    </row>
    <row r="28" spans="1:55" s="3" customFormat="1" x14ac:dyDescent="0.25">
      <c r="A28" s="34" t="s">
        <v>66</v>
      </c>
      <c r="B28" s="25">
        <f>SUM(B29:B37)</f>
        <v>4768315</v>
      </c>
      <c r="C28" s="25">
        <f t="shared" ref="C28:AT28" si="3">SUM(C29:C37)</f>
        <v>5170621</v>
      </c>
      <c r="D28" s="25">
        <f t="shared" si="3"/>
        <v>6518799</v>
      </c>
      <c r="E28" s="25">
        <f t="shared" si="3"/>
        <v>6324609</v>
      </c>
      <c r="F28" s="25">
        <f t="shared" si="3"/>
        <v>5702673</v>
      </c>
      <c r="G28" s="25">
        <f t="shared" si="3"/>
        <v>5447711</v>
      </c>
      <c r="H28" s="25">
        <f t="shared" si="3"/>
        <v>6268796</v>
      </c>
      <c r="I28" s="25">
        <f t="shared" si="3"/>
        <v>6140092</v>
      </c>
      <c r="J28" s="25">
        <f t="shared" si="3"/>
        <v>6890934</v>
      </c>
      <c r="K28" s="25">
        <f t="shared" si="3"/>
        <v>8402544</v>
      </c>
      <c r="L28" s="25">
        <f t="shared" si="3"/>
        <v>8509449</v>
      </c>
      <c r="M28" s="25">
        <f t="shared" si="3"/>
        <v>8449330</v>
      </c>
      <c r="N28" s="25">
        <f t="shared" si="3"/>
        <v>8399401</v>
      </c>
      <c r="O28" s="25">
        <f t="shared" si="3"/>
        <v>8808839</v>
      </c>
      <c r="P28" s="25">
        <f t="shared" si="3"/>
        <v>10162493</v>
      </c>
      <c r="Q28" s="25">
        <f t="shared" si="3"/>
        <v>8989363</v>
      </c>
      <c r="R28" s="25">
        <f t="shared" si="3"/>
        <v>10070316</v>
      </c>
      <c r="S28" s="25">
        <f t="shared" si="3"/>
        <v>11324144</v>
      </c>
      <c r="T28" s="25">
        <f t="shared" si="3"/>
        <v>11493901</v>
      </c>
      <c r="U28" s="25">
        <f t="shared" si="3"/>
        <v>11778347</v>
      </c>
      <c r="V28" s="25">
        <f t="shared" si="3"/>
        <v>12191321</v>
      </c>
      <c r="W28" s="25">
        <f t="shared" si="3"/>
        <v>14562834</v>
      </c>
      <c r="X28" s="25">
        <f t="shared" si="3"/>
        <v>15300454</v>
      </c>
      <c r="Y28" s="25">
        <f t="shared" si="3"/>
        <v>15312214</v>
      </c>
      <c r="Z28" s="25">
        <f t="shared" si="3"/>
        <v>16377113</v>
      </c>
      <c r="AA28" s="25">
        <f t="shared" si="3"/>
        <v>16169902</v>
      </c>
      <c r="AB28" s="25">
        <f t="shared" si="3"/>
        <v>17059652</v>
      </c>
      <c r="AC28" s="25">
        <f t="shared" si="3"/>
        <v>18524958</v>
      </c>
      <c r="AD28" s="25">
        <f t="shared" si="3"/>
        <v>20817962</v>
      </c>
      <c r="AE28" s="25">
        <f t="shared" si="3"/>
        <v>20714318</v>
      </c>
      <c r="AF28" s="25">
        <f t="shared" si="3"/>
        <v>24022525</v>
      </c>
      <c r="AG28" s="25">
        <f t="shared" si="3"/>
        <v>21673177</v>
      </c>
      <c r="AH28" s="25">
        <f t="shared" si="3"/>
        <v>20789257</v>
      </c>
      <c r="AI28" s="25">
        <f t="shared" si="3"/>
        <v>20003177</v>
      </c>
      <c r="AJ28" s="25">
        <f t="shared" si="3"/>
        <v>20683109</v>
      </c>
      <c r="AK28" s="25">
        <f t="shared" si="3"/>
        <v>22750870</v>
      </c>
      <c r="AL28" s="25">
        <f t="shared" si="3"/>
        <v>23129978</v>
      </c>
      <c r="AM28" s="25">
        <f t="shared" si="3"/>
        <v>23431085</v>
      </c>
      <c r="AN28" s="25">
        <f t="shared" si="3"/>
        <v>23734678</v>
      </c>
      <c r="AO28" s="25">
        <f t="shared" si="3"/>
        <v>25450818</v>
      </c>
      <c r="AP28" s="25">
        <f t="shared" si="3"/>
        <v>24911424</v>
      </c>
      <c r="AQ28" s="25">
        <f t="shared" si="3"/>
        <v>27444246</v>
      </c>
      <c r="AR28" s="25">
        <f t="shared" si="3"/>
        <v>27680021</v>
      </c>
      <c r="AS28" s="25">
        <f t="shared" si="3"/>
        <v>29032350</v>
      </c>
      <c r="AT28" s="25">
        <f t="shared" si="3"/>
        <v>29997885</v>
      </c>
      <c r="AU28" s="25">
        <f>SUM(AU29:AU37)</f>
        <v>31006617</v>
      </c>
      <c r="AV28" s="25">
        <f>SUM(AV29:AV37)</f>
        <v>33099054</v>
      </c>
      <c r="AW28" s="25">
        <f>SUM(AW29:AW37)</f>
        <v>32193770</v>
      </c>
      <c r="AX28" s="25">
        <f>SUM(AX29:AX37)</f>
        <v>45577727</v>
      </c>
      <c r="AY28" s="25">
        <f>SUM(AY29:AY37)</f>
        <v>45749420</v>
      </c>
      <c r="AZ28" s="58"/>
    </row>
    <row r="29" spans="1:55" s="24" customFormat="1" x14ac:dyDescent="0.25">
      <c r="A29" s="140" t="s">
        <v>67</v>
      </c>
      <c r="B29" s="10">
        <v>2054734</v>
      </c>
      <c r="C29" s="10">
        <v>2602045</v>
      </c>
      <c r="D29" s="10">
        <v>2448070</v>
      </c>
      <c r="E29" s="10">
        <v>2479984</v>
      </c>
      <c r="F29" s="10">
        <v>2450612</v>
      </c>
      <c r="G29" s="10">
        <v>2661653</v>
      </c>
      <c r="H29" s="10">
        <v>2916309</v>
      </c>
      <c r="I29" s="10">
        <v>3023076</v>
      </c>
      <c r="J29" s="10">
        <v>3242329</v>
      </c>
      <c r="K29" s="10">
        <v>3144446</v>
      </c>
      <c r="L29" s="10">
        <v>2517715</v>
      </c>
      <c r="M29" s="10">
        <v>2936419</v>
      </c>
      <c r="N29" s="10">
        <v>2970618</v>
      </c>
      <c r="O29" s="10">
        <v>2891508</v>
      </c>
      <c r="P29" s="10">
        <v>3044686</v>
      </c>
      <c r="Q29" s="10">
        <v>3315759</v>
      </c>
      <c r="R29" s="10">
        <v>3652314</v>
      </c>
      <c r="S29" s="10">
        <v>3677955</v>
      </c>
      <c r="T29" s="10">
        <v>3937301</v>
      </c>
      <c r="U29" s="10">
        <v>3730737</v>
      </c>
      <c r="V29" s="10">
        <v>3361507</v>
      </c>
      <c r="W29" s="10">
        <v>3659432</v>
      </c>
      <c r="X29" s="10">
        <v>3445736</v>
      </c>
      <c r="Y29" s="10">
        <v>3562383</v>
      </c>
      <c r="Z29" s="10">
        <v>4648680</v>
      </c>
      <c r="AA29" s="10">
        <v>4496603</v>
      </c>
      <c r="AB29" s="10">
        <v>4543949</v>
      </c>
      <c r="AC29" s="10">
        <v>4794395</v>
      </c>
      <c r="AD29" s="10">
        <v>4667612</v>
      </c>
      <c r="AE29" s="10">
        <v>5133909</v>
      </c>
      <c r="AF29" s="10">
        <v>5105948</v>
      </c>
      <c r="AG29" s="10">
        <v>4594196</v>
      </c>
      <c r="AH29" s="10">
        <v>3777966</v>
      </c>
      <c r="AI29" s="10">
        <v>3755857</v>
      </c>
      <c r="AJ29" s="10">
        <v>4337635</v>
      </c>
      <c r="AK29" s="10">
        <v>5340099</v>
      </c>
      <c r="AL29" s="10">
        <v>5983451</v>
      </c>
      <c r="AM29" s="10">
        <v>6154922</v>
      </c>
      <c r="AN29" s="10">
        <v>6339048</v>
      </c>
      <c r="AO29" s="10">
        <v>6050244</v>
      </c>
      <c r="AP29" s="10">
        <v>5723542</v>
      </c>
      <c r="AQ29" s="10">
        <v>5414601</v>
      </c>
      <c r="AR29" s="10">
        <v>5348578</v>
      </c>
      <c r="AS29" s="10">
        <v>6191782</v>
      </c>
      <c r="AT29" s="10">
        <v>5521516</v>
      </c>
      <c r="AU29" s="10">
        <v>4600403</v>
      </c>
      <c r="AV29" s="10">
        <v>4749832</v>
      </c>
      <c r="AW29" s="10">
        <v>5693669</v>
      </c>
      <c r="AX29" s="10">
        <v>5973045</v>
      </c>
      <c r="AY29" s="10">
        <v>7325682</v>
      </c>
      <c r="AZ29" s="58"/>
    </row>
    <row r="30" spans="1:55" s="24" customFormat="1" x14ac:dyDescent="0.25">
      <c r="A30" s="140" t="s">
        <v>339</v>
      </c>
      <c r="B30" s="10">
        <v>238236</v>
      </c>
      <c r="C30" s="10">
        <v>49108</v>
      </c>
      <c r="D30" s="10">
        <v>82508</v>
      </c>
      <c r="E30" s="10">
        <v>0</v>
      </c>
      <c r="F30" s="10">
        <v>123900</v>
      </c>
      <c r="G30" s="10">
        <v>19999</v>
      </c>
      <c r="H30" s="10">
        <v>0</v>
      </c>
      <c r="I30" s="10">
        <v>0</v>
      </c>
      <c r="J30" s="10">
        <v>55961</v>
      </c>
      <c r="K30" s="10">
        <v>140196</v>
      </c>
      <c r="L30" s="10">
        <v>267386</v>
      </c>
      <c r="M30" s="10">
        <v>0</v>
      </c>
      <c r="N30" s="10">
        <v>0</v>
      </c>
      <c r="O30" s="10">
        <v>185003</v>
      </c>
      <c r="P30" s="10">
        <v>114999</v>
      </c>
      <c r="Q30" s="10">
        <v>0</v>
      </c>
      <c r="R30" s="10">
        <v>120010</v>
      </c>
      <c r="S30" s="10">
        <v>0</v>
      </c>
      <c r="T30" s="10">
        <v>21004</v>
      </c>
      <c r="U30" s="10">
        <v>0</v>
      </c>
      <c r="V30" s="10">
        <v>52305</v>
      </c>
      <c r="W30" s="10">
        <v>124597</v>
      </c>
      <c r="X30" s="10">
        <v>111258</v>
      </c>
      <c r="Y30" s="10">
        <v>112496</v>
      </c>
      <c r="Z30" s="10">
        <v>280572</v>
      </c>
      <c r="AA30" s="10">
        <v>126491</v>
      </c>
      <c r="AB30" s="10">
        <v>25226</v>
      </c>
      <c r="AC30" s="10">
        <v>25070</v>
      </c>
      <c r="AD30" s="10">
        <v>25942</v>
      </c>
      <c r="AE30" s="10">
        <v>13616</v>
      </c>
      <c r="AF30" s="10">
        <v>11219</v>
      </c>
      <c r="AG30" s="10">
        <v>67198</v>
      </c>
      <c r="AH30" s="10">
        <v>80793</v>
      </c>
      <c r="AI30" s="10">
        <v>74099</v>
      </c>
      <c r="AJ30" s="10">
        <v>58149</v>
      </c>
      <c r="AK30" s="10">
        <v>5799</v>
      </c>
      <c r="AL30" s="10">
        <v>22791</v>
      </c>
      <c r="AM30" s="10">
        <v>27864</v>
      </c>
      <c r="AN30" s="10">
        <v>172404</v>
      </c>
      <c r="AO30" s="10">
        <v>1432166</v>
      </c>
      <c r="AP30" s="10">
        <v>722572</v>
      </c>
      <c r="AQ30" s="10">
        <v>793400</v>
      </c>
      <c r="AR30" s="10">
        <v>400065</v>
      </c>
      <c r="AS30" s="10">
        <v>717527</v>
      </c>
      <c r="AT30" s="10">
        <v>619857</v>
      </c>
      <c r="AU30" s="10">
        <v>777734</v>
      </c>
      <c r="AV30" s="10">
        <v>1055107</v>
      </c>
      <c r="AW30" s="10">
        <v>1092483</v>
      </c>
      <c r="AX30" s="10">
        <v>1102637</v>
      </c>
      <c r="AY30" s="10">
        <v>1174817</v>
      </c>
      <c r="AZ30" s="58"/>
    </row>
    <row r="31" spans="1:55" s="24" customFormat="1" x14ac:dyDescent="0.25">
      <c r="A31" s="140" t="s">
        <v>340</v>
      </c>
      <c r="B31" s="10">
        <v>0</v>
      </c>
      <c r="C31" s="10">
        <v>0</v>
      </c>
      <c r="D31" s="10">
        <v>405007</v>
      </c>
      <c r="E31" s="10">
        <v>331990</v>
      </c>
      <c r="F31" s="10">
        <v>318018</v>
      </c>
      <c r="G31" s="10">
        <v>440963</v>
      </c>
      <c r="H31" s="10">
        <v>465382</v>
      </c>
      <c r="I31" s="10">
        <v>501799</v>
      </c>
      <c r="J31" s="10">
        <v>519379</v>
      </c>
      <c r="K31" s="10">
        <v>665617</v>
      </c>
      <c r="L31" s="10">
        <v>751629</v>
      </c>
      <c r="M31" s="10">
        <v>756190</v>
      </c>
      <c r="N31" s="10">
        <v>625713</v>
      </c>
      <c r="O31" s="10">
        <v>752211</v>
      </c>
      <c r="P31" s="10">
        <v>861409</v>
      </c>
      <c r="Q31" s="10">
        <v>931630</v>
      </c>
      <c r="R31" s="10">
        <v>1446177</v>
      </c>
      <c r="S31" s="10">
        <v>1874154</v>
      </c>
      <c r="T31" s="10">
        <v>2017901</v>
      </c>
      <c r="U31" s="10">
        <v>2298499</v>
      </c>
      <c r="V31" s="10">
        <v>2714325</v>
      </c>
      <c r="W31" s="10">
        <v>3185128</v>
      </c>
      <c r="X31" s="10">
        <v>3361648</v>
      </c>
      <c r="Y31" s="10">
        <v>3754720</v>
      </c>
      <c r="Z31" s="10">
        <v>4087514</v>
      </c>
      <c r="AA31" s="10">
        <v>4274975</v>
      </c>
      <c r="AB31" s="10">
        <v>5119103</v>
      </c>
      <c r="AC31" s="10">
        <v>5291521</v>
      </c>
      <c r="AD31" s="10">
        <v>5672914</v>
      </c>
      <c r="AE31" s="10">
        <v>5173188</v>
      </c>
      <c r="AF31" s="10">
        <v>5129857</v>
      </c>
      <c r="AG31" s="10">
        <v>5057192</v>
      </c>
      <c r="AH31" s="10">
        <v>4893949</v>
      </c>
      <c r="AI31" s="10">
        <v>5253154</v>
      </c>
      <c r="AJ31" s="10">
        <v>5430152</v>
      </c>
      <c r="AK31" s="10">
        <v>6157842</v>
      </c>
      <c r="AL31" s="10">
        <v>6695407</v>
      </c>
      <c r="AM31" s="10">
        <v>7251684</v>
      </c>
      <c r="AN31" s="10">
        <v>7752042</v>
      </c>
      <c r="AO31" s="10">
        <v>7996733</v>
      </c>
      <c r="AP31" s="10">
        <v>8652598</v>
      </c>
      <c r="AQ31" s="10">
        <v>8642050</v>
      </c>
      <c r="AR31" s="10">
        <v>8841996</v>
      </c>
      <c r="AS31" s="10">
        <v>9030184</v>
      </c>
      <c r="AT31" s="10">
        <v>9167660</v>
      </c>
      <c r="AU31" s="10">
        <v>9600645</v>
      </c>
      <c r="AV31" s="10">
        <v>9680006</v>
      </c>
      <c r="AW31" s="10">
        <v>9505645</v>
      </c>
      <c r="AX31" s="10">
        <v>9271411</v>
      </c>
      <c r="AY31" s="10">
        <v>10027319</v>
      </c>
      <c r="AZ31" s="59"/>
    </row>
    <row r="32" spans="1:55" s="24" customFormat="1" x14ac:dyDescent="0.25">
      <c r="A32" s="140" t="s">
        <v>337</v>
      </c>
      <c r="B32" s="10">
        <v>322</v>
      </c>
      <c r="C32" s="10">
        <v>849</v>
      </c>
      <c r="D32" s="10">
        <v>102</v>
      </c>
      <c r="E32" s="10">
        <v>0</v>
      </c>
      <c r="F32" s="10">
        <v>139</v>
      </c>
      <c r="G32" s="10">
        <v>35</v>
      </c>
      <c r="H32" s="10">
        <v>212</v>
      </c>
      <c r="I32" s="10">
        <v>0</v>
      </c>
      <c r="J32" s="10">
        <v>1187</v>
      </c>
      <c r="K32" s="10">
        <v>1259</v>
      </c>
      <c r="L32" s="10">
        <v>1217</v>
      </c>
      <c r="M32" s="10">
        <v>5</v>
      </c>
      <c r="N32" s="10">
        <v>2988</v>
      </c>
      <c r="O32" s="10">
        <v>1411</v>
      </c>
      <c r="P32" s="10">
        <v>1950</v>
      </c>
      <c r="Q32" s="10">
        <v>0</v>
      </c>
      <c r="R32" s="10">
        <v>239</v>
      </c>
      <c r="S32" s="10">
        <v>631</v>
      </c>
      <c r="T32" s="10">
        <v>402</v>
      </c>
      <c r="U32" s="10">
        <v>0</v>
      </c>
      <c r="V32" s="10">
        <v>461</v>
      </c>
      <c r="W32" s="10">
        <v>402</v>
      </c>
      <c r="X32" s="10">
        <v>1113</v>
      </c>
      <c r="Y32" s="10">
        <v>0</v>
      </c>
      <c r="Z32" s="10">
        <v>597</v>
      </c>
      <c r="AA32" s="10">
        <v>2106</v>
      </c>
      <c r="AB32" s="10">
        <v>1359</v>
      </c>
      <c r="AC32" s="10">
        <v>0</v>
      </c>
      <c r="AD32" s="10">
        <v>550</v>
      </c>
      <c r="AE32" s="10">
        <v>1598</v>
      </c>
      <c r="AF32" s="10">
        <v>564</v>
      </c>
      <c r="AG32" s="10">
        <v>0</v>
      </c>
      <c r="AH32" s="10">
        <v>359788</v>
      </c>
      <c r="AI32" s="10">
        <v>329487</v>
      </c>
      <c r="AJ32" s="10">
        <v>6784</v>
      </c>
      <c r="AK32" s="10">
        <v>127</v>
      </c>
      <c r="AL32" s="10">
        <v>6188</v>
      </c>
      <c r="AM32" s="10">
        <v>6137</v>
      </c>
      <c r="AN32" s="10">
        <v>3700</v>
      </c>
      <c r="AO32" s="10">
        <v>0</v>
      </c>
      <c r="AP32" s="10">
        <v>3309</v>
      </c>
      <c r="AQ32" s="10">
        <v>11672</v>
      </c>
      <c r="AR32" s="10">
        <v>3573</v>
      </c>
      <c r="AS32" s="10">
        <v>0</v>
      </c>
      <c r="AT32" s="10">
        <v>4178</v>
      </c>
      <c r="AU32" s="10">
        <v>14187</v>
      </c>
      <c r="AV32" s="10">
        <v>32471</v>
      </c>
      <c r="AW32" s="10">
        <v>0</v>
      </c>
      <c r="AX32" s="10">
        <v>10699</v>
      </c>
      <c r="AY32" s="10">
        <v>16154</v>
      </c>
      <c r="BB32" s="192"/>
    </row>
    <row r="33" spans="1:52" s="24" customFormat="1" x14ac:dyDescent="0.25">
      <c r="A33" s="140" t="s">
        <v>341</v>
      </c>
      <c r="B33" s="10">
        <v>86799</v>
      </c>
      <c r="C33" s="10">
        <v>7361</v>
      </c>
      <c r="D33" s="10">
        <v>35512</v>
      </c>
      <c r="E33" s="10">
        <v>63558</v>
      </c>
      <c r="F33" s="10">
        <v>14688</v>
      </c>
      <c r="G33" s="10">
        <v>9504</v>
      </c>
      <c r="H33" s="10">
        <v>20103</v>
      </c>
      <c r="I33" s="10">
        <v>8633</v>
      </c>
      <c r="J33" s="10">
        <v>18392</v>
      </c>
      <c r="K33" s="10">
        <v>33790</v>
      </c>
      <c r="L33" s="10">
        <v>61609</v>
      </c>
      <c r="M33" s="10">
        <v>37651</v>
      </c>
      <c r="N33" s="10">
        <v>22898</v>
      </c>
      <c r="O33" s="10">
        <v>51190</v>
      </c>
      <c r="P33" s="10">
        <v>101569</v>
      </c>
      <c r="Q33" s="10">
        <v>25066</v>
      </c>
      <c r="R33" s="10">
        <v>13487</v>
      </c>
      <c r="S33" s="10">
        <v>28492</v>
      </c>
      <c r="T33" s="10">
        <v>61852</v>
      </c>
      <c r="U33" s="10">
        <v>31581</v>
      </c>
      <c r="V33" s="10">
        <v>12129</v>
      </c>
      <c r="W33" s="10">
        <v>27037</v>
      </c>
      <c r="X33" s="10">
        <v>85018</v>
      </c>
      <c r="Y33" s="10">
        <v>27544</v>
      </c>
      <c r="Z33" s="10">
        <v>10630</v>
      </c>
      <c r="AA33" s="10">
        <v>18643</v>
      </c>
      <c r="AB33" s="10">
        <v>70796</v>
      </c>
      <c r="AC33" s="10">
        <v>13644</v>
      </c>
      <c r="AD33" s="10">
        <v>25316</v>
      </c>
      <c r="AE33" s="10">
        <v>18757</v>
      </c>
      <c r="AF33" s="10">
        <v>10528</v>
      </c>
      <c r="AG33" s="10">
        <v>18530</v>
      </c>
      <c r="AH33" s="10">
        <v>59336</v>
      </c>
      <c r="AI33" s="10">
        <v>37280</v>
      </c>
      <c r="AJ33" s="10">
        <v>33996</v>
      </c>
      <c r="AK33" s="10">
        <v>11763</v>
      </c>
      <c r="AL33" s="10">
        <v>27688</v>
      </c>
      <c r="AM33" s="10">
        <v>50717</v>
      </c>
      <c r="AN33" s="10">
        <v>58602</v>
      </c>
      <c r="AO33" s="10">
        <v>28447</v>
      </c>
      <c r="AP33" s="10">
        <v>69806</v>
      </c>
      <c r="AQ33" s="10">
        <v>83121</v>
      </c>
      <c r="AR33" s="10">
        <v>77027</v>
      </c>
      <c r="AS33" s="10">
        <v>28235</v>
      </c>
      <c r="AT33" s="10">
        <v>142998</v>
      </c>
      <c r="AU33" s="10">
        <v>140964</v>
      </c>
      <c r="AV33" s="10">
        <v>160295</v>
      </c>
      <c r="AW33" s="10">
        <v>47732</v>
      </c>
      <c r="AX33" s="10">
        <v>202891</v>
      </c>
      <c r="AY33" s="10">
        <v>114913</v>
      </c>
    </row>
    <row r="34" spans="1:52" s="24" customFormat="1" x14ac:dyDescent="0.25">
      <c r="A34" s="140" t="s">
        <v>338</v>
      </c>
      <c r="B34" s="10">
        <v>1497366</v>
      </c>
      <c r="C34" s="10">
        <v>1538907</v>
      </c>
      <c r="D34" s="10">
        <v>2021499</v>
      </c>
      <c r="E34" s="10">
        <v>2335141</v>
      </c>
      <c r="F34" s="10">
        <v>1613924</v>
      </c>
      <c r="G34" s="10">
        <v>1188659</v>
      </c>
      <c r="H34" s="10">
        <v>1070952</v>
      </c>
      <c r="I34" s="10">
        <v>1048483</v>
      </c>
      <c r="J34" s="10">
        <v>1187932</v>
      </c>
      <c r="K34" s="10">
        <v>1496001</v>
      </c>
      <c r="L34" s="10">
        <v>1501648</v>
      </c>
      <c r="M34" s="10">
        <v>1345390</v>
      </c>
      <c r="N34" s="10">
        <v>1463690</v>
      </c>
      <c r="O34" s="10">
        <v>1635778</v>
      </c>
      <c r="P34" s="10">
        <v>4318205</v>
      </c>
      <c r="Q34" s="10">
        <v>1420813</v>
      </c>
      <c r="R34" s="10">
        <v>1516863</v>
      </c>
      <c r="S34" s="10">
        <v>1915136</v>
      </c>
      <c r="T34" s="10">
        <v>1798203</v>
      </c>
      <c r="U34" s="10">
        <v>1670475</v>
      </c>
      <c r="V34" s="10">
        <v>1857283</v>
      </c>
      <c r="W34" s="10">
        <v>2172122</v>
      </c>
      <c r="X34" s="10">
        <v>2382681</v>
      </c>
      <c r="Y34" s="10">
        <v>2473423</v>
      </c>
      <c r="Z34" s="10">
        <v>2042828</v>
      </c>
      <c r="AA34" s="10">
        <v>1983889</v>
      </c>
      <c r="AB34" s="10">
        <v>2083291</v>
      </c>
      <c r="AC34" s="10">
        <v>2733065</v>
      </c>
      <c r="AD34" s="10">
        <v>3738445</v>
      </c>
      <c r="AE34" s="10">
        <v>3310754</v>
      </c>
      <c r="AF34" s="10">
        <v>4773496</v>
      </c>
      <c r="AG34" s="10">
        <v>4371543</v>
      </c>
      <c r="AH34" s="10">
        <v>3605172</v>
      </c>
      <c r="AI34" s="10">
        <v>3922546</v>
      </c>
      <c r="AJ34" s="10">
        <v>4253961</v>
      </c>
      <c r="AK34" s="10">
        <v>4036840</v>
      </c>
      <c r="AL34" s="10">
        <v>3567373</v>
      </c>
      <c r="AM34" s="10">
        <v>3487459</v>
      </c>
      <c r="AN34" s="10">
        <v>3463451</v>
      </c>
      <c r="AO34" s="10">
        <v>3285628</v>
      </c>
      <c r="AP34" s="10">
        <v>2802967</v>
      </c>
      <c r="AQ34" s="10">
        <v>3818554</v>
      </c>
      <c r="AR34" s="10">
        <v>4148310</v>
      </c>
      <c r="AS34" s="10">
        <v>4688351</v>
      </c>
      <c r="AT34" s="10">
        <f>4769323+314706</f>
        <v>5084029</v>
      </c>
      <c r="AU34" s="10">
        <f>5004218+311165</f>
        <v>5315383</v>
      </c>
      <c r="AV34" s="10">
        <v>6363071</v>
      </c>
      <c r="AW34" s="10">
        <v>6128468</v>
      </c>
      <c r="AX34" s="10">
        <v>9634580</v>
      </c>
      <c r="AY34" s="10">
        <v>8730620</v>
      </c>
    </row>
    <row r="35" spans="1:52" s="24" customFormat="1" x14ac:dyDescent="0.25">
      <c r="A35" s="140" t="s">
        <v>342</v>
      </c>
      <c r="B35" s="10">
        <v>455579</v>
      </c>
      <c r="C35" s="10">
        <v>498448</v>
      </c>
      <c r="D35" s="10">
        <v>502222</v>
      </c>
      <c r="E35" s="10">
        <v>543907</v>
      </c>
      <c r="F35" s="10">
        <v>569632</v>
      </c>
      <c r="G35" s="10">
        <v>688113</v>
      </c>
      <c r="H35" s="10">
        <v>1079413</v>
      </c>
      <c r="I35" s="10">
        <v>1268235</v>
      </c>
      <c r="J35" s="10">
        <v>1440709</v>
      </c>
      <c r="K35" s="10">
        <v>1796082</v>
      </c>
      <c r="L35" s="10">
        <v>2140486</v>
      </c>
      <c r="M35" s="10">
        <v>2386734</v>
      </c>
      <c r="N35" s="10">
        <v>2391722</v>
      </c>
      <c r="O35" s="10">
        <v>2240929</v>
      </c>
      <c r="P35" s="10">
        <v>0</v>
      </c>
      <c r="Q35" s="10">
        <v>2181493</v>
      </c>
      <c r="R35" s="10">
        <v>2060131</v>
      </c>
      <c r="S35" s="10">
        <v>2279098</v>
      </c>
      <c r="T35" s="10">
        <v>2164663</v>
      </c>
      <c r="U35" s="10">
        <v>1854303</v>
      </c>
      <c r="V35" s="10">
        <v>1855929</v>
      </c>
      <c r="W35" s="10">
        <v>1886340</v>
      </c>
      <c r="X35" s="10">
        <v>1941782</v>
      </c>
      <c r="Y35" s="10">
        <v>2343761</v>
      </c>
      <c r="Z35" s="10">
        <v>2252901</v>
      </c>
      <c r="AA35" s="10">
        <v>2145772</v>
      </c>
      <c r="AB35" s="10">
        <v>2146033</v>
      </c>
      <c r="AC35" s="10">
        <v>2229867</v>
      </c>
      <c r="AD35" s="10">
        <v>2154207</v>
      </c>
      <c r="AE35" s="10">
        <v>2310689</v>
      </c>
      <c r="AF35" s="10">
        <v>2182729</v>
      </c>
      <c r="AG35" s="10">
        <v>2199974</v>
      </c>
      <c r="AH35" s="10">
        <v>2110742</v>
      </c>
      <c r="AI35" s="10">
        <v>1926773</v>
      </c>
      <c r="AJ35" s="10">
        <v>2205547</v>
      </c>
      <c r="AK35" s="10">
        <v>2104849</v>
      </c>
      <c r="AL35" s="10">
        <v>1929347</v>
      </c>
      <c r="AM35" s="10">
        <v>1873759</v>
      </c>
      <c r="AN35" s="10">
        <v>1842174</v>
      </c>
      <c r="AO35" s="10">
        <v>1591334</v>
      </c>
      <c r="AP35" s="10">
        <v>1451653</v>
      </c>
      <c r="AQ35" s="10">
        <v>1267700</v>
      </c>
      <c r="AR35" s="10">
        <v>1312896</v>
      </c>
      <c r="AS35" s="10">
        <v>1306333</v>
      </c>
      <c r="AT35" s="10">
        <f>507821+755427</f>
        <v>1263248</v>
      </c>
      <c r="AU35" s="10">
        <f>404219+738475</f>
        <v>1142694</v>
      </c>
      <c r="AV35" s="10">
        <v>1245969</v>
      </c>
      <c r="AW35" s="10">
        <v>1167432</v>
      </c>
      <c r="AX35" s="10">
        <v>1088454</v>
      </c>
      <c r="AY35" s="10">
        <v>1135927</v>
      </c>
    </row>
    <row r="36" spans="1:52" s="24" customFormat="1" x14ac:dyDescent="0.25">
      <c r="A36" s="140" t="s">
        <v>343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181105</v>
      </c>
      <c r="AA36" s="10">
        <v>287122</v>
      </c>
      <c r="AB36" s="10">
        <v>318739</v>
      </c>
      <c r="AC36" s="10">
        <v>346250</v>
      </c>
      <c r="AD36" s="10">
        <v>740469</v>
      </c>
      <c r="AE36" s="10">
        <v>938175</v>
      </c>
      <c r="AF36" s="10">
        <v>1339784</v>
      </c>
      <c r="AG36" s="10">
        <v>1372690</v>
      </c>
      <c r="AH36" s="10">
        <v>1134946</v>
      </c>
      <c r="AI36" s="10">
        <v>914234</v>
      </c>
      <c r="AJ36" s="10">
        <v>1095182</v>
      </c>
      <c r="AK36" s="10">
        <v>1710967</v>
      </c>
      <c r="AL36" s="10">
        <v>1663856</v>
      </c>
      <c r="AM36" s="10">
        <v>1607539</v>
      </c>
      <c r="AN36" s="10">
        <v>1442503</v>
      </c>
      <c r="AO36" s="10">
        <v>1515477</v>
      </c>
      <c r="AP36" s="10">
        <v>1538129</v>
      </c>
      <c r="AQ36" s="10">
        <v>1676690</v>
      </c>
      <c r="AR36" s="10">
        <v>1617378</v>
      </c>
      <c r="AS36" s="10">
        <v>1124835</v>
      </c>
      <c r="AT36" s="10">
        <f>766986+268504</f>
        <v>1035490</v>
      </c>
      <c r="AU36" s="10">
        <f>670261+253564</f>
        <v>923825</v>
      </c>
      <c r="AV36" s="10">
        <v>1021060</v>
      </c>
      <c r="AW36" s="10">
        <v>1150769</v>
      </c>
      <c r="AX36" s="10">
        <v>1482508</v>
      </c>
      <c r="AY36" s="10">
        <v>1596944</v>
      </c>
    </row>
    <row r="37" spans="1:52" s="24" customFormat="1" x14ac:dyDescent="0.25">
      <c r="A37" s="140" t="s">
        <v>344</v>
      </c>
      <c r="B37" s="10">
        <v>435279</v>
      </c>
      <c r="C37" s="10">
        <v>473903</v>
      </c>
      <c r="D37" s="10">
        <v>1023879</v>
      </c>
      <c r="E37" s="10">
        <v>570029</v>
      </c>
      <c r="F37" s="10">
        <v>611760</v>
      </c>
      <c r="G37" s="10">
        <v>438785</v>
      </c>
      <c r="H37" s="10">
        <v>716425</v>
      </c>
      <c r="I37" s="10">
        <v>289866</v>
      </c>
      <c r="J37" s="10">
        <v>425045</v>
      </c>
      <c r="K37" s="10">
        <v>1125153</v>
      </c>
      <c r="L37" s="10">
        <v>1267759</v>
      </c>
      <c r="M37" s="10">
        <v>986941</v>
      </c>
      <c r="N37" s="10">
        <v>921772</v>
      </c>
      <c r="O37" s="10">
        <v>1050809</v>
      </c>
      <c r="P37" s="10">
        <v>1719675</v>
      </c>
      <c r="Q37" s="10">
        <v>1114602</v>
      </c>
      <c r="R37" s="10">
        <v>1261095</v>
      </c>
      <c r="S37" s="10">
        <v>1548678</v>
      </c>
      <c r="T37" s="10">
        <v>1492575</v>
      </c>
      <c r="U37" s="10">
        <v>2192752</v>
      </c>
      <c r="V37" s="10">
        <v>2337382</v>
      </c>
      <c r="W37" s="10">
        <v>3507776</v>
      </c>
      <c r="X37" s="10">
        <v>3971218</v>
      </c>
      <c r="Y37" s="10">
        <v>3037887</v>
      </c>
      <c r="Z37" s="10">
        <v>2872286</v>
      </c>
      <c r="AA37" s="10">
        <v>2834301</v>
      </c>
      <c r="AB37" s="10">
        <v>2751156</v>
      </c>
      <c r="AC37" s="10">
        <v>3091146</v>
      </c>
      <c r="AD37" s="10">
        <v>3792507</v>
      </c>
      <c r="AE37" s="10">
        <v>3813632</v>
      </c>
      <c r="AF37" s="10">
        <v>5468400</v>
      </c>
      <c r="AG37" s="10">
        <v>3991854</v>
      </c>
      <c r="AH37" s="10">
        <v>4766565</v>
      </c>
      <c r="AI37" s="10">
        <v>3789747</v>
      </c>
      <c r="AJ37" s="10">
        <v>3261703</v>
      </c>
      <c r="AK37" s="10">
        <v>3382584</v>
      </c>
      <c r="AL37" s="10">
        <v>3233877</v>
      </c>
      <c r="AM37" s="10">
        <v>2971004</v>
      </c>
      <c r="AN37" s="10">
        <v>2660754</v>
      </c>
      <c r="AO37" s="10">
        <v>3550789</v>
      </c>
      <c r="AP37" s="10">
        <v>3946848</v>
      </c>
      <c r="AQ37" s="10">
        <v>5736458</v>
      </c>
      <c r="AR37" s="10">
        <v>5930198</v>
      </c>
      <c r="AS37" s="10">
        <v>5945103</v>
      </c>
      <c r="AT37" s="10">
        <v>7158909</v>
      </c>
      <c r="AU37" s="10">
        <v>8490782</v>
      </c>
      <c r="AV37" s="10">
        <v>8791243</v>
      </c>
      <c r="AW37" s="10">
        <v>7407572</v>
      </c>
      <c r="AX37" s="10">
        <v>16811502</v>
      </c>
      <c r="AY37" s="10">
        <v>15627044</v>
      </c>
    </row>
    <row r="38" spans="1:52" s="24" customFormat="1" x14ac:dyDescent="0.25">
      <c r="A38" s="13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1:52" s="3" customFormat="1" x14ac:dyDescent="0.25">
      <c r="A39" s="35" t="s">
        <v>68</v>
      </c>
      <c r="B39" s="40">
        <v>6880</v>
      </c>
      <c r="C39" s="40">
        <v>7134</v>
      </c>
      <c r="D39" s="40">
        <v>6850</v>
      </c>
      <c r="E39" s="40">
        <v>8572</v>
      </c>
      <c r="F39" s="40">
        <v>9758</v>
      </c>
      <c r="G39" s="40">
        <v>12473</v>
      </c>
      <c r="H39" s="40">
        <v>16139</v>
      </c>
      <c r="I39" s="40">
        <v>18691</v>
      </c>
      <c r="J39" s="40">
        <v>18000</v>
      </c>
      <c r="K39" s="40">
        <v>17492</v>
      </c>
      <c r="L39" s="40">
        <v>17589</v>
      </c>
      <c r="M39" s="40">
        <v>19640</v>
      </c>
      <c r="N39" s="40">
        <v>21569</v>
      </c>
      <c r="O39" s="40">
        <v>18695</v>
      </c>
      <c r="P39" s="40">
        <v>19496</v>
      </c>
      <c r="Q39" s="40">
        <v>21846</v>
      </c>
      <c r="R39" s="40">
        <v>22808</v>
      </c>
      <c r="S39" s="40">
        <v>19859</v>
      </c>
      <c r="T39" s="40">
        <v>21294</v>
      </c>
      <c r="U39" s="40">
        <v>25306</v>
      </c>
      <c r="V39" s="40">
        <v>26038</v>
      </c>
      <c r="W39" s="40">
        <v>24788</v>
      </c>
      <c r="X39" s="40">
        <v>30025</v>
      </c>
      <c r="Y39" s="40">
        <v>30009</v>
      </c>
      <c r="Z39" s="40">
        <v>30248</v>
      </c>
      <c r="AA39" s="40">
        <v>27871</v>
      </c>
      <c r="AB39" s="40">
        <v>24576</v>
      </c>
      <c r="AC39" s="40">
        <v>26921</v>
      </c>
      <c r="AD39" s="40">
        <v>22025</v>
      </c>
      <c r="AE39" s="40">
        <v>24293</v>
      </c>
      <c r="AF39" s="40">
        <v>24678</v>
      </c>
      <c r="AG39" s="40">
        <v>29574</v>
      </c>
      <c r="AH39" s="40">
        <v>25898</v>
      </c>
      <c r="AI39" s="40">
        <v>29703</v>
      </c>
      <c r="AJ39" s="40">
        <v>28721</v>
      </c>
      <c r="AK39" s="40">
        <v>34074</v>
      </c>
      <c r="AL39" s="40">
        <v>30077</v>
      </c>
      <c r="AM39" s="40">
        <v>28163</v>
      </c>
      <c r="AN39" s="40">
        <v>25472</v>
      </c>
      <c r="AO39" s="40">
        <v>32635</v>
      </c>
      <c r="AP39" s="40">
        <v>31269</v>
      </c>
      <c r="AQ39" s="40">
        <v>32834</v>
      </c>
      <c r="AR39" s="40">
        <v>31074</v>
      </c>
      <c r="AS39" s="40">
        <v>30915</v>
      </c>
      <c r="AT39" s="40">
        <v>27187</v>
      </c>
      <c r="AU39" s="40">
        <v>27918</v>
      </c>
      <c r="AV39" s="40">
        <v>24506</v>
      </c>
      <c r="AW39" s="40">
        <v>22727</v>
      </c>
      <c r="AX39" s="40">
        <v>21592</v>
      </c>
      <c r="AY39" s="40">
        <v>25847</v>
      </c>
      <c r="AZ39" s="4"/>
    </row>
    <row r="40" spans="1:52" s="24" customFormat="1" x14ac:dyDescent="0.25">
      <c r="A40" s="13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52" s="3" customFormat="1" ht="15.75" x14ac:dyDescent="0.25">
      <c r="A41" s="142" t="s">
        <v>69</v>
      </c>
      <c r="B41" s="25">
        <f>SUM(B42:B46)</f>
        <v>1107010</v>
      </c>
      <c r="C41" s="25">
        <f t="shared" ref="C41:AT41" si="4">SUM(C42:C46)</f>
        <v>1131788</v>
      </c>
      <c r="D41" s="25">
        <f t="shared" si="4"/>
        <v>1158760</v>
      </c>
      <c r="E41" s="25">
        <f t="shared" si="4"/>
        <v>1161740</v>
      </c>
      <c r="F41" s="25">
        <f t="shared" si="4"/>
        <v>1175331</v>
      </c>
      <c r="G41" s="25">
        <f t="shared" si="4"/>
        <v>1159472</v>
      </c>
      <c r="H41" s="25">
        <f t="shared" si="4"/>
        <v>1182176</v>
      </c>
      <c r="I41" s="25">
        <f t="shared" si="4"/>
        <v>1218441</v>
      </c>
      <c r="J41" s="25">
        <f t="shared" si="4"/>
        <v>1247149</v>
      </c>
      <c r="K41" s="25">
        <f t="shared" si="4"/>
        <v>1279066</v>
      </c>
      <c r="L41" s="25">
        <f t="shared" si="4"/>
        <v>1312078</v>
      </c>
      <c r="M41" s="25">
        <f t="shared" si="4"/>
        <v>1347918</v>
      </c>
      <c r="N41" s="25">
        <f t="shared" si="4"/>
        <v>1384340</v>
      </c>
      <c r="O41" s="25">
        <f t="shared" si="4"/>
        <v>1424244</v>
      </c>
      <c r="P41" s="25">
        <f t="shared" si="4"/>
        <v>1460153</v>
      </c>
      <c r="Q41" s="25">
        <f t="shared" si="4"/>
        <v>1499606</v>
      </c>
      <c r="R41" s="25">
        <f t="shared" si="4"/>
        <v>1535618</v>
      </c>
      <c r="S41" s="25">
        <f t="shared" si="4"/>
        <v>1565771</v>
      </c>
      <c r="T41" s="25">
        <f t="shared" si="4"/>
        <v>1638610</v>
      </c>
      <c r="U41" s="25">
        <f t="shared" si="4"/>
        <v>1679473</v>
      </c>
      <c r="V41" s="25">
        <f t="shared" si="4"/>
        <v>1756535</v>
      </c>
      <c r="W41" s="25">
        <f t="shared" si="4"/>
        <v>1794199</v>
      </c>
      <c r="X41" s="25">
        <f t="shared" si="4"/>
        <v>1864725</v>
      </c>
      <c r="Y41" s="25">
        <f t="shared" si="4"/>
        <v>1917522</v>
      </c>
      <c r="Z41" s="25">
        <f t="shared" si="4"/>
        <v>1986350</v>
      </c>
      <c r="AA41" s="25">
        <f t="shared" si="4"/>
        <v>2031400</v>
      </c>
      <c r="AB41" s="25">
        <f t="shared" si="4"/>
        <v>2127742</v>
      </c>
      <c r="AC41" s="25">
        <f t="shared" si="4"/>
        <v>2188545</v>
      </c>
      <c r="AD41" s="25">
        <f t="shared" si="4"/>
        <v>2275896</v>
      </c>
      <c r="AE41" s="25">
        <f t="shared" si="4"/>
        <v>2335202</v>
      </c>
      <c r="AF41" s="25">
        <f t="shared" si="4"/>
        <v>2440814</v>
      </c>
      <c r="AG41" s="25">
        <f t="shared" si="4"/>
        <v>2509659</v>
      </c>
      <c r="AH41" s="25">
        <f t="shared" si="4"/>
        <v>2629864</v>
      </c>
      <c r="AI41" s="25">
        <f t="shared" si="4"/>
        <v>2688820</v>
      </c>
      <c r="AJ41" s="25">
        <f t="shared" si="4"/>
        <v>2831307</v>
      </c>
      <c r="AK41" s="25">
        <f t="shared" si="4"/>
        <v>2893218</v>
      </c>
      <c r="AL41" s="25">
        <f t="shared" si="4"/>
        <v>3031927</v>
      </c>
      <c r="AM41" s="25">
        <f t="shared" si="4"/>
        <v>3089924</v>
      </c>
      <c r="AN41" s="25">
        <f t="shared" si="4"/>
        <v>3228438</v>
      </c>
      <c r="AO41" s="25">
        <f t="shared" si="4"/>
        <v>3284332</v>
      </c>
      <c r="AP41" s="25">
        <f t="shared" si="4"/>
        <v>3419863</v>
      </c>
      <c r="AQ41" s="25">
        <f t="shared" si="4"/>
        <v>3445961</v>
      </c>
      <c r="AR41" s="25">
        <f t="shared" si="4"/>
        <v>3618852</v>
      </c>
      <c r="AS41" s="25">
        <f t="shared" si="4"/>
        <v>3665510</v>
      </c>
      <c r="AT41" s="25">
        <f t="shared" si="4"/>
        <v>3819378</v>
      </c>
      <c r="AU41" s="25">
        <f>SUM(AU42:AU46)</f>
        <v>3882219</v>
      </c>
      <c r="AV41" s="25">
        <f>SUM(AV42:AV46)</f>
        <v>3956287</v>
      </c>
      <c r="AW41" s="25">
        <f>SUM(AW42:AW46)</f>
        <v>4040731</v>
      </c>
      <c r="AX41" s="25">
        <f>SUM(AX42:AX46)</f>
        <v>4046679</v>
      </c>
      <c r="AY41" s="25">
        <f>SUM(AY42:AY46)</f>
        <v>4093299</v>
      </c>
    </row>
    <row r="42" spans="1:52" x14ac:dyDescent="0.25">
      <c r="A42" s="86" t="s">
        <v>70</v>
      </c>
      <c r="B42" s="8">
        <v>1004400</v>
      </c>
      <c r="C42" s="8">
        <v>1004400</v>
      </c>
      <c r="D42" s="8">
        <v>1004400</v>
      </c>
      <c r="E42" s="8">
        <v>1004400</v>
      </c>
      <c r="F42" s="8">
        <v>1004400</v>
      </c>
      <c r="G42" s="8">
        <v>1004400</v>
      </c>
      <c r="H42" s="8">
        <v>1004400</v>
      </c>
      <c r="I42" s="8">
        <v>1004400</v>
      </c>
      <c r="J42" s="8">
        <v>1004400</v>
      </c>
      <c r="K42" s="8">
        <v>1004400</v>
      </c>
      <c r="L42" s="8">
        <v>1004400</v>
      </c>
      <c r="M42" s="8">
        <v>1004400</v>
      </c>
      <c r="N42" s="8">
        <v>1004400</v>
      </c>
      <c r="O42" s="8">
        <v>997542</v>
      </c>
      <c r="P42" s="8">
        <v>1004400</v>
      </c>
      <c r="Q42" s="8">
        <v>1004400</v>
      </c>
      <c r="R42" s="8">
        <v>1004400</v>
      </c>
      <c r="S42" s="8">
        <v>1004400</v>
      </c>
      <c r="T42" s="8">
        <v>1041900</v>
      </c>
      <c r="U42" s="8">
        <v>1041900</v>
      </c>
      <c r="V42" s="8">
        <v>1078190</v>
      </c>
      <c r="W42" s="8">
        <v>1078190</v>
      </c>
      <c r="X42" s="8">
        <v>1113920</v>
      </c>
      <c r="Y42" s="8">
        <v>1113920</v>
      </c>
      <c r="Z42" s="8">
        <v>1150985</v>
      </c>
      <c r="AA42" s="8">
        <v>1150985</v>
      </c>
      <c r="AB42" s="8">
        <v>1191586</v>
      </c>
      <c r="AC42" s="8">
        <v>1191586</v>
      </c>
      <c r="AD42" s="8">
        <v>1234189</v>
      </c>
      <c r="AE42" s="8">
        <v>1927131</v>
      </c>
      <c r="AF42" s="8">
        <v>1980139</v>
      </c>
      <c r="AG42" s="8">
        <v>1980139</v>
      </c>
      <c r="AH42" s="8">
        <v>2043014</v>
      </c>
      <c r="AI42" s="8">
        <v>2043014</v>
      </c>
      <c r="AJ42" s="8">
        <v>2121765</v>
      </c>
      <c r="AK42" s="8">
        <v>2121765</v>
      </c>
      <c r="AL42" s="8">
        <v>2203244</v>
      </c>
      <c r="AM42" s="8">
        <v>2203244</v>
      </c>
      <c r="AN42" s="8">
        <v>2291065</v>
      </c>
      <c r="AO42" s="8">
        <v>2291065</v>
      </c>
      <c r="AP42" s="8">
        <v>2378511</v>
      </c>
      <c r="AQ42" s="8">
        <v>2378511</v>
      </c>
      <c r="AR42" s="8">
        <v>2470313</v>
      </c>
      <c r="AS42" s="10">
        <v>2470313</v>
      </c>
      <c r="AT42" s="10">
        <v>2565892</v>
      </c>
      <c r="AU42" s="8">
        <v>2565892</v>
      </c>
      <c r="AV42" s="8">
        <v>2565892</v>
      </c>
      <c r="AW42" s="8">
        <v>2565892</v>
      </c>
      <c r="AX42" s="8">
        <v>2565891</v>
      </c>
      <c r="AY42" s="8">
        <v>2565892</v>
      </c>
    </row>
    <row r="43" spans="1:52" x14ac:dyDescent="0.25">
      <c r="A43" s="86" t="s">
        <v>336</v>
      </c>
      <c r="B43" s="8">
        <v>438</v>
      </c>
      <c r="C43" s="8">
        <v>615</v>
      </c>
      <c r="D43" s="8">
        <v>615</v>
      </c>
      <c r="E43" s="8">
        <v>671</v>
      </c>
      <c r="F43" s="8">
        <v>671</v>
      </c>
      <c r="G43" s="8">
        <v>671</v>
      </c>
      <c r="H43" s="8">
        <v>671</v>
      </c>
      <c r="I43" s="8">
        <v>671</v>
      </c>
      <c r="J43" s="8">
        <v>671</v>
      </c>
      <c r="K43" s="8">
        <v>671</v>
      </c>
      <c r="L43" s="8">
        <v>671</v>
      </c>
      <c r="M43" s="8">
        <v>671</v>
      </c>
      <c r="N43" s="8">
        <v>671</v>
      </c>
      <c r="O43" s="8">
        <v>671</v>
      </c>
      <c r="P43" s="8">
        <v>671</v>
      </c>
      <c r="Q43" s="8">
        <v>671</v>
      </c>
      <c r="R43" s="8">
        <v>671</v>
      </c>
      <c r="S43" s="8">
        <v>671</v>
      </c>
      <c r="T43" s="8">
        <v>1148</v>
      </c>
      <c r="U43" s="8">
        <v>2410</v>
      </c>
      <c r="V43" s="8">
        <v>4684</v>
      </c>
      <c r="W43" s="8">
        <v>7442</v>
      </c>
      <c r="X43" s="8">
        <v>8032</v>
      </c>
      <c r="Y43" s="8">
        <v>11739</v>
      </c>
      <c r="Z43" s="8">
        <v>13296</v>
      </c>
      <c r="AA43" s="8">
        <v>17777</v>
      </c>
      <c r="AB43" s="8">
        <v>16440</v>
      </c>
      <c r="AC43" s="8">
        <v>20939</v>
      </c>
      <c r="AD43" s="8">
        <v>20332</v>
      </c>
      <c r="AE43" s="8">
        <v>25355</v>
      </c>
      <c r="AF43" s="8">
        <v>21946</v>
      </c>
      <c r="AG43" s="8">
        <v>27013</v>
      </c>
      <c r="AH43" s="8">
        <v>24740</v>
      </c>
      <c r="AI43" s="8">
        <v>30022</v>
      </c>
      <c r="AJ43" s="8">
        <v>26975</v>
      </c>
      <c r="AK43" s="8">
        <v>32422</v>
      </c>
      <c r="AL43" s="8">
        <v>26928</v>
      </c>
      <c r="AM43" s="8">
        <v>32470</v>
      </c>
      <c r="AN43" s="8">
        <v>29465</v>
      </c>
      <c r="AO43" s="8">
        <v>35196</v>
      </c>
      <c r="AP43" s="8">
        <v>30741</v>
      </c>
      <c r="AQ43" s="8">
        <v>42553</v>
      </c>
      <c r="AR43" s="8">
        <v>33819</v>
      </c>
      <c r="AS43" s="10">
        <v>45466</v>
      </c>
      <c r="AT43" s="10">
        <v>32396</v>
      </c>
      <c r="AU43" s="8">
        <v>45470</v>
      </c>
      <c r="AV43" s="8">
        <v>32311</v>
      </c>
      <c r="AW43" s="8">
        <v>45651</v>
      </c>
      <c r="AX43" s="8">
        <v>29446</v>
      </c>
      <c r="AY43" s="8">
        <v>43259</v>
      </c>
    </row>
    <row r="44" spans="1:52" x14ac:dyDescent="0.25">
      <c r="A44" s="86" t="s">
        <v>212</v>
      </c>
      <c r="B44" s="8">
        <v>26408</v>
      </c>
      <c r="C44" s="8">
        <v>90527</v>
      </c>
      <c r="D44" s="8">
        <v>86314</v>
      </c>
      <c r="E44" s="8">
        <v>162263</v>
      </c>
      <c r="F44" s="8">
        <v>162094</v>
      </c>
      <c r="G44" s="8">
        <v>165060</v>
      </c>
      <c r="H44" s="8">
        <v>165060</v>
      </c>
      <c r="I44" s="8">
        <v>213249</v>
      </c>
      <c r="J44" s="8">
        <v>213249</v>
      </c>
      <c r="K44" s="8">
        <v>218104</v>
      </c>
      <c r="L44" s="8">
        <v>218104</v>
      </c>
      <c r="M44" s="8">
        <v>342870</v>
      </c>
      <c r="N44" s="8">
        <v>379382</v>
      </c>
      <c r="O44" s="8">
        <v>355573</v>
      </c>
      <c r="P44" s="8">
        <v>345761</v>
      </c>
      <c r="Q44" s="8">
        <v>494213</v>
      </c>
      <c r="R44" s="8">
        <v>494213</v>
      </c>
      <c r="S44" s="8">
        <v>498209</v>
      </c>
      <c r="T44" s="8">
        <v>498209</v>
      </c>
      <c r="U44" s="8">
        <v>632360</v>
      </c>
      <c r="V44" s="8">
        <v>632360</v>
      </c>
      <c r="W44" s="8">
        <v>633803</v>
      </c>
      <c r="X44" s="8">
        <v>622651</v>
      </c>
      <c r="Y44" s="8">
        <v>794497</v>
      </c>
      <c r="Z44" s="8">
        <v>780268</v>
      </c>
      <c r="AA44" s="8">
        <v>772296</v>
      </c>
      <c r="AB44" s="8">
        <v>774321</v>
      </c>
      <c r="AC44" s="8">
        <v>979668</v>
      </c>
      <c r="AD44" s="8">
        <v>980424</v>
      </c>
      <c r="AE44" s="8">
        <v>290912</v>
      </c>
      <c r="AF44" s="8">
        <v>291585</v>
      </c>
      <c r="AG44" s="8">
        <v>513465</v>
      </c>
      <c r="AH44" s="8">
        <v>518042</v>
      </c>
      <c r="AI44" s="8">
        <v>525636</v>
      </c>
      <c r="AJ44" s="8">
        <v>533185</v>
      </c>
      <c r="AK44" s="8">
        <v>738789</v>
      </c>
      <c r="AL44" s="8">
        <v>749760</v>
      </c>
      <c r="AM44" s="8">
        <v>757442</v>
      </c>
      <c r="AN44" s="8">
        <v>765510</v>
      </c>
      <c r="AO44" s="8">
        <v>960581</v>
      </c>
      <c r="AP44" s="8">
        <v>972795</v>
      </c>
      <c r="AQ44" s="8">
        <v>958479</v>
      </c>
      <c r="AR44" s="8">
        <v>973516</v>
      </c>
      <c r="AS44" s="10">
        <v>1159446</v>
      </c>
      <c r="AT44" s="10">
        <f>1195015-18247</f>
        <v>1176768</v>
      </c>
      <c r="AU44" s="8">
        <v>1147340</v>
      </c>
      <c r="AV44" s="8">
        <v>1150709</v>
      </c>
      <c r="AW44" s="8">
        <v>1130692</v>
      </c>
      <c r="AX44" s="8">
        <v>1419374</v>
      </c>
      <c r="AY44" s="8">
        <v>1426120.0000000002</v>
      </c>
    </row>
    <row r="45" spans="1:52" x14ac:dyDescent="0.25">
      <c r="A45" s="86" t="s">
        <v>71</v>
      </c>
      <c r="B45" s="73">
        <v>-6014</v>
      </c>
      <c r="C45" s="73">
        <v>-8514</v>
      </c>
      <c r="D45" s="73">
        <v>-8182</v>
      </c>
      <c r="E45" s="73">
        <v>-5594</v>
      </c>
      <c r="F45" s="73">
        <v>-666</v>
      </c>
      <c r="G45" s="73">
        <v>-644</v>
      </c>
      <c r="H45" s="73">
        <v>80</v>
      </c>
      <c r="I45" s="73">
        <v>121</v>
      </c>
      <c r="J45" s="73">
        <v>46</v>
      </c>
      <c r="K45" s="73">
        <v>-57</v>
      </c>
      <c r="L45" s="73">
        <v>-9</v>
      </c>
      <c r="M45" s="73">
        <v>-23</v>
      </c>
      <c r="N45" s="73">
        <v>-113</v>
      </c>
      <c r="O45" s="73">
        <v>-267</v>
      </c>
      <c r="P45" s="73">
        <v>236</v>
      </c>
      <c r="Q45" s="73">
        <v>322</v>
      </c>
      <c r="R45" s="73">
        <v>1905</v>
      </c>
      <c r="S45" s="73">
        <v>645</v>
      </c>
      <c r="T45" s="73">
        <v>1436</v>
      </c>
      <c r="U45" s="73">
        <v>2803</v>
      </c>
      <c r="V45" s="73">
        <v>2615</v>
      </c>
      <c r="W45" s="73">
        <v>-1033</v>
      </c>
      <c r="X45" s="73">
        <v>-1546</v>
      </c>
      <c r="Y45" s="73">
        <v>-2634</v>
      </c>
      <c r="Z45" s="73">
        <v>-6269</v>
      </c>
      <c r="AA45" s="73">
        <v>-4842</v>
      </c>
      <c r="AB45" s="73">
        <v>-3052</v>
      </c>
      <c r="AC45" s="73">
        <v>-3648</v>
      </c>
      <c r="AD45" s="73">
        <v>-9741</v>
      </c>
      <c r="AE45" s="73">
        <v>-7987</v>
      </c>
      <c r="AF45" s="73">
        <v>-12663</v>
      </c>
      <c r="AG45" s="73">
        <v>-10958</v>
      </c>
      <c r="AH45" s="73">
        <v>-1439</v>
      </c>
      <c r="AI45" s="73">
        <v>-2687</v>
      </c>
      <c r="AJ45" s="73">
        <v>1300</v>
      </c>
      <c r="AK45" s="73">
        <v>242</v>
      </c>
      <c r="AL45" s="73">
        <v>7733</v>
      </c>
      <c r="AM45" s="73">
        <v>6293</v>
      </c>
      <c r="AN45" s="73">
        <v>-1428</v>
      </c>
      <c r="AO45" s="73">
        <v>-2510</v>
      </c>
      <c r="AP45" s="73">
        <v>-16543</v>
      </c>
      <c r="AQ45" s="73">
        <v>-34771</v>
      </c>
      <c r="AR45" s="73">
        <v>-22470</v>
      </c>
      <c r="AS45" s="73">
        <v>-9715</v>
      </c>
      <c r="AT45" s="73">
        <v>-12247</v>
      </c>
      <c r="AU45" s="73">
        <v>4013</v>
      </c>
      <c r="AV45" s="73">
        <v>11794</v>
      </c>
      <c r="AW45" s="73">
        <v>7969</v>
      </c>
      <c r="AX45" s="73">
        <v>1148</v>
      </c>
      <c r="AY45" s="73">
        <v>-11874</v>
      </c>
    </row>
    <row r="46" spans="1:52" x14ac:dyDescent="0.25">
      <c r="A46" s="86" t="s">
        <v>72</v>
      </c>
      <c r="B46" s="8">
        <v>81778</v>
      </c>
      <c r="C46" s="8">
        <v>44760</v>
      </c>
      <c r="D46" s="8">
        <v>75613</v>
      </c>
      <c r="E46" s="8">
        <v>0</v>
      </c>
      <c r="F46" s="8">
        <v>8832</v>
      </c>
      <c r="G46" s="8">
        <v>-10015</v>
      </c>
      <c r="H46" s="8">
        <v>11965</v>
      </c>
      <c r="I46" s="8">
        <v>0</v>
      </c>
      <c r="J46" s="8">
        <v>28783</v>
      </c>
      <c r="K46" s="8">
        <v>55948</v>
      </c>
      <c r="L46" s="8">
        <v>88912</v>
      </c>
      <c r="M46" s="8">
        <v>0</v>
      </c>
      <c r="N46" s="8">
        <v>0</v>
      </c>
      <c r="O46" s="8">
        <v>70725</v>
      </c>
      <c r="P46" s="8">
        <v>109085</v>
      </c>
      <c r="Q46" s="8">
        <v>0</v>
      </c>
      <c r="R46" s="8">
        <v>34429</v>
      </c>
      <c r="S46" s="8">
        <v>61846</v>
      </c>
      <c r="T46" s="8">
        <v>95917</v>
      </c>
      <c r="U46" s="8">
        <v>0</v>
      </c>
      <c r="V46" s="8">
        <v>38686</v>
      </c>
      <c r="W46" s="8">
        <v>75797</v>
      </c>
      <c r="X46" s="8">
        <v>121668</v>
      </c>
      <c r="Y46" s="8">
        <v>0</v>
      </c>
      <c r="Z46" s="8">
        <v>48070</v>
      </c>
      <c r="AA46" s="8">
        <v>95184</v>
      </c>
      <c r="AB46" s="8">
        <v>148447</v>
      </c>
      <c r="AC46" s="8">
        <v>0</v>
      </c>
      <c r="AD46" s="8">
        <v>50692</v>
      </c>
      <c r="AE46" s="8">
        <v>99791</v>
      </c>
      <c r="AF46" s="8">
        <v>159807</v>
      </c>
      <c r="AG46" s="8">
        <v>0</v>
      </c>
      <c r="AH46" s="8">
        <v>45507</v>
      </c>
      <c r="AI46" s="8">
        <v>92835</v>
      </c>
      <c r="AJ46" s="8">
        <v>148082</v>
      </c>
      <c r="AK46" s="8">
        <v>0</v>
      </c>
      <c r="AL46" s="8">
        <v>44262</v>
      </c>
      <c r="AM46" s="8">
        <v>90475</v>
      </c>
      <c r="AN46" s="8">
        <v>143826</v>
      </c>
      <c r="AO46" s="8">
        <v>0</v>
      </c>
      <c r="AP46" s="8">
        <v>54359</v>
      </c>
      <c r="AQ46" s="8">
        <v>101189</v>
      </c>
      <c r="AR46" s="8">
        <v>163674</v>
      </c>
      <c r="AS46" s="10">
        <v>0</v>
      </c>
      <c r="AT46" s="10">
        <v>56569</v>
      </c>
      <c r="AU46" s="8">
        <v>119504</v>
      </c>
      <c r="AV46" s="8">
        <v>195581</v>
      </c>
      <c r="AW46" s="8">
        <v>290527</v>
      </c>
      <c r="AX46" s="8">
        <v>30820</v>
      </c>
      <c r="AY46" s="8">
        <v>69902</v>
      </c>
    </row>
    <row r="47" spans="1:52" s="2" customFormat="1" x14ac:dyDescent="0.25">
      <c r="A47" s="139" t="s">
        <v>73</v>
      </c>
      <c r="B47" s="105">
        <f>B28+B39+B41</f>
        <v>5882205</v>
      </c>
      <c r="C47" s="105">
        <f t="shared" ref="C47:AS47" si="5">C28+C39+C41</f>
        <v>6309543</v>
      </c>
      <c r="D47" s="105">
        <f t="shared" si="5"/>
        <v>7684409</v>
      </c>
      <c r="E47" s="105">
        <f t="shared" si="5"/>
        <v>7494921</v>
      </c>
      <c r="F47" s="105">
        <f t="shared" si="5"/>
        <v>6887762</v>
      </c>
      <c r="G47" s="105">
        <f t="shared" si="5"/>
        <v>6619656</v>
      </c>
      <c r="H47" s="105">
        <f t="shared" si="5"/>
        <v>7467111</v>
      </c>
      <c r="I47" s="105">
        <f t="shared" si="5"/>
        <v>7377224</v>
      </c>
      <c r="J47" s="105">
        <f t="shared" si="5"/>
        <v>8156083</v>
      </c>
      <c r="K47" s="105">
        <f t="shared" si="5"/>
        <v>9699102</v>
      </c>
      <c r="L47" s="105">
        <f t="shared" si="5"/>
        <v>9839116</v>
      </c>
      <c r="M47" s="105">
        <f t="shared" si="5"/>
        <v>9816888</v>
      </c>
      <c r="N47" s="105">
        <f t="shared" si="5"/>
        <v>9805310</v>
      </c>
      <c r="O47" s="105">
        <f t="shared" si="5"/>
        <v>10251778</v>
      </c>
      <c r="P47" s="105">
        <f t="shared" si="5"/>
        <v>11642142</v>
      </c>
      <c r="Q47" s="105">
        <f t="shared" si="5"/>
        <v>10510815</v>
      </c>
      <c r="R47" s="105">
        <f t="shared" si="5"/>
        <v>11628742</v>
      </c>
      <c r="S47" s="105">
        <f t="shared" si="5"/>
        <v>12909774</v>
      </c>
      <c r="T47" s="105">
        <f t="shared" si="5"/>
        <v>13153805</v>
      </c>
      <c r="U47" s="105">
        <f t="shared" si="5"/>
        <v>13483126</v>
      </c>
      <c r="V47" s="105">
        <f t="shared" si="5"/>
        <v>13973894</v>
      </c>
      <c r="W47" s="105">
        <f t="shared" si="5"/>
        <v>16381821</v>
      </c>
      <c r="X47" s="105">
        <f t="shared" si="5"/>
        <v>17195204</v>
      </c>
      <c r="Y47" s="105">
        <f t="shared" si="5"/>
        <v>17259745</v>
      </c>
      <c r="Z47" s="105">
        <f t="shared" si="5"/>
        <v>18393711</v>
      </c>
      <c r="AA47" s="105">
        <f t="shared" si="5"/>
        <v>18229173</v>
      </c>
      <c r="AB47" s="105">
        <f t="shared" si="5"/>
        <v>19211970</v>
      </c>
      <c r="AC47" s="105">
        <f t="shared" si="5"/>
        <v>20740424</v>
      </c>
      <c r="AD47" s="105">
        <f t="shared" si="5"/>
        <v>23115883</v>
      </c>
      <c r="AE47" s="105">
        <f t="shared" si="5"/>
        <v>23073813</v>
      </c>
      <c r="AF47" s="105">
        <f t="shared" si="5"/>
        <v>26488017</v>
      </c>
      <c r="AG47" s="105">
        <f t="shared" si="5"/>
        <v>24212410</v>
      </c>
      <c r="AH47" s="105">
        <f t="shared" si="5"/>
        <v>23445019</v>
      </c>
      <c r="AI47" s="105">
        <f t="shared" si="5"/>
        <v>22721700</v>
      </c>
      <c r="AJ47" s="105">
        <f t="shared" si="5"/>
        <v>23543137</v>
      </c>
      <c r="AK47" s="105">
        <f t="shared" si="5"/>
        <v>25678162</v>
      </c>
      <c r="AL47" s="105">
        <f t="shared" si="5"/>
        <v>26191982</v>
      </c>
      <c r="AM47" s="105">
        <f t="shared" si="5"/>
        <v>26549172</v>
      </c>
      <c r="AN47" s="105">
        <f t="shared" si="5"/>
        <v>26988588</v>
      </c>
      <c r="AO47" s="105">
        <f t="shared" si="5"/>
        <v>28767785</v>
      </c>
      <c r="AP47" s="105">
        <f t="shared" si="5"/>
        <v>28362556</v>
      </c>
      <c r="AQ47" s="105">
        <f t="shared" si="5"/>
        <v>30923041</v>
      </c>
      <c r="AR47" s="105">
        <f t="shared" si="5"/>
        <v>31329947</v>
      </c>
      <c r="AS47" s="105">
        <f t="shared" si="5"/>
        <v>32728775</v>
      </c>
      <c r="AT47" s="105">
        <f t="shared" ref="AT47" si="6">AT28+AT39+AT41</f>
        <v>33844450</v>
      </c>
      <c r="AU47" s="105">
        <f>AU28+AU39+AU41</f>
        <v>34916754</v>
      </c>
      <c r="AV47" s="105">
        <f>AV28+AV39+AV41</f>
        <v>37079847</v>
      </c>
      <c r="AW47" s="105">
        <f>AW28+AW39+AW41</f>
        <v>36257228</v>
      </c>
      <c r="AX47" s="105">
        <f>AX28+AX39+AX41</f>
        <v>49645998</v>
      </c>
      <c r="AY47" s="105">
        <f>AY28+AY39+AY41 + 2</f>
        <v>49868568</v>
      </c>
    </row>
    <row r="49" spans="2:51" x14ac:dyDescent="0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201"/>
      <c r="AY49" s="53"/>
    </row>
  </sheetData>
  <sheetProtection algorithmName="SHA-512" hashValue="Hsc9C0F1vf0SKorgtbQhkHbm+LGbYkErJXOPQHMTldyro9pNhQS9AjtPhCw1XuKk2IMuW3UFWGX5uYA88cwc6w==" saltValue="201HlGzS12PeL26p99B/LA==" spinCount="100000" sheet="1" objects="1" scenarios="1"/>
  <hyperlinks>
    <hyperlink ref="C6" location="Índice!A1" display="Índice"/>
    <hyperlink ref="AY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4" tint="0.79998168889431442"/>
  </sheetPr>
  <dimension ref="A2:AZ49"/>
  <sheetViews>
    <sheetView showGridLines="0" zoomScale="115" zoomScaleNormal="115" workbookViewId="0">
      <pane xSplit="1" ySplit="9" topLeftCell="AO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2.5703125" defaultRowHeight="15" x14ac:dyDescent="0.25"/>
  <cols>
    <col min="1" max="1" width="61.85546875" bestFit="1" customWidth="1"/>
    <col min="2" max="49" width="12.85546875" customWidth="1"/>
    <col min="50" max="51" width="12.7109375" customWidth="1"/>
  </cols>
  <sheetData>
    <row r="2" spans="1:52" ht="21" x14ac:dyDescent="0.35">
      <c r="A2" s="70" t="s">
        <v>15</v>
      </c>
    </row>
    <row r="3" spans="1:52" ht="6.75" customHeight="1" x14ac:dyDescent="0.25">
      <c r="A3" s="6"/>
    </row>
    <row r="4" spans="1:52" x14ac:dyDescent="0.25">
      <c r="A4" s="5" t="s">
        <v>16</v>
      </c>
    </row>
    <row r="5" spans="1:52" ht="6.75" customHeight="1" x14ac:dyDescent="0.25"/>
    <row r="6" spans="1:52" x14ac:dyDescent="0.25">
      <c r="A6" s="64"/>
      <c r="B6" s="9" t="s">
        <v>19</v>
      </c>
      <c r="AP6" s="9"/>
      <c r="AQ6" s="9"/>
      <c r="AY6" s="9" t="s">
        <v>19</v>
      </c>
    </row>
    <row r="7" spans="1:52" ht="17.25" customHeight="1" x14ac:dyDescent="0.3">
      <c r="A7" s="68" t="s">
        <v>5</v>
      </c>
    </row>
    <row r="8" spans="1:52" x14ac:dyDescent="0.25">
      <c r="A8" s="69" t="s">
        <v>74</v>
      </c>
      <c r="AW8" s="24"/>
    </row>
    <row r="9" spans="1:52" s="6" customFormat="1" x14ac:dyDescent="0.25">
      <c r="A9" s="60"/>
      <c r="B9" s="60" t="s">
        <v>77</v>
      </c>
      <c r="C9" s="60" t="s">
        <v>78</v>
      </c>
      <c r="D9" s="60" t="s">
        <v>79</v>
      </c>
      <c r="E9" s="60" t="s">
        <v>80</v>
      </c>
      <c r="F9" s="60" t="s">
        <v>82</v>
      </c>
      <c r="G9" s="60" t="s">
        <v>83</v>
      </c>
      <c r="H9" s="60" t="s">
        <v>84</v>
      </c>
      <c r="I9" s="60" t="s">
        <v>85</v>
      </c>
      <c r="J9" s="60" t="s">
        <v>87</v>
      </c>
      <c r="K9" s="60" t="s">
        <v>88</v>
      </c>
      <c r="L9" s="60" t="s">
        <v>89</v>
      </c>
      <c r="M9" s="60" t="s">
        <v>90</v>
      </c>
      <c r="N9" s="60" t="s">
        <v>92</v>
      </c>
      <c r="O9" s="60" t="s">
        <v>93</v>
      </c>
      <c r="P9" s="60" t="s">
        <v>94</v>
      </c>
      <c r="Q9" s="60" t="s">
        <v>95</v>
      </c>
      <c r="R9" s="60" t="s">
        <v>97</v>
      </c>
      <c r="S9" s="60" t="s">
        <v>98</v>
      </c>
      <c r="T9" s="60" t="s">
        <v>99</v>
      </c>
      <c r="U9" s="60" t="s">
        <v>100</v>
      </c>
      <c r="V9" s="60" t="s">
        <v>101</v>
      </c>
      <c r="W9" s="60" t="s">
        <v>102</v>
      </c>
      <c r="X9" s="60" t="s">
        <v>103</v>
      </c>
      <c r="Y9" s="60" t="s">
        <v>104</v>
      </c>
      <c r="Z9" s="60" t="s">
        <v>106</v>
      </c>
      <c r="AA9" s="60" t="s">
        <v>107</v>
      </c>
      <c r="AB9" s="60" t="s">
        <v>108</v>
      </c>
      <c r="AC9" s="60" t="s">
        <v>109</v>
      </c>
      <c r="AD9" s="60" t="s">
        <v>111</v>
      </c>
      <c r="AE9" s="60" t="s">
        <v>112</v>
      </c>
      <c r="AF9" s="60" t="s">
        <v>113</v>
      </c>
      <c r="AG9" s="60" t="s">
        <v>114</v>
      </c>
      <c r="AH9" s="60" t="s">
        <v>116</v>
      </c>
      <c r="AI9" s="60" t="s">
        <v>117</v>
      </c>
      <c r="AJ9" s="60" t="s">
        <v>118</v>
      </c>
      <c r="AK9" s="60" t="s">
        <v>119</v>
      </c>
      <c r="AL9" s="60" t="s">
        <v>121</v>
      </c>
      <c r="AM9" s="60" t="s">
        <v>193</v>
      </c>
      <c r="AN9" s="60" t="s">
        <v>199</v>
      </c>
      <c r="AO9" s="60" t="s">
        <v>201</v>
      </c>
      <c r="AP9" s="60" t="s">
        <v>203</v>
      </c>
      <c r="AQ9" s="60" t="s">
        <v>206</v>
      </c>
      <c r="AR9" s="60" t="s">
        <v>208</v>
      </c>
      <c r="AS9" s="60" t="s">
        <v>210</v>
      </c>
      <c r="AT9" s="60" t="s">
        <v>213</v>
      </c>
      <c r="AU9" s="60" t="s">
        <v>215</v>
      </c>
      <c r="AV9" s="60" t="s">
        <v>231</v>
      </c>
      <c r="AW9" s="60" t="s">
        <v>363</v>
      </c>
      <c r="AX9" s="60" t="s">
        <v>371</v>
      </c>
      <c r="AY9" s="60" t="s">
        <v>376</v>
      </c>
      <c r="AZ9" s="15"/>
    </row>
    <row r="10" spans="1:52" s="4" customFormat="1" ht="18" customHeight="1" x14ac:dyDescent="0.25">
      <c r="A10" s="67" t="s">
        <v>129</v>
      </c>
    </row>
    <row r="11" spans="1:52" s="61" customFormat="1" x14ac:dyDescent="0.25">
      <c r="A11" s="65" t="s">
        <v>233</v>
      </c>
      <c r="B11" s="75">
        <v>210939</v>
      </c>
      <c r="C11" s="75">
        <v>149992</v>
      </c>
      <c r="D11" s="75">
        <v>304883</v>
      </c>
      <c r="E11" s="75">
        <v>432949</v>
      </c>
      <c r="F11" s="75">
        <v>185744</v>
      </c>
      <c r="G11" s="75">
        <v>166337</v>
      </c>
      <c r="H11" s="75">
        <v>188228</v>
      </c>
      <c r="I11" s="75">
        <v>192556</v>
      </c>
      <c r="J11" s="75">
        <v>207607</v>
      </c>
      <c r="K11" s="75">
        <v>254130</v>
      </c>
      <c r="L11" s="75">
        <v>226819</v>
      </c>
      <c r="M11" s="75">
        <v>245359</v>
      </c>
      <c r="N11" s="75">
        <v>254642</v>
      </c>
      <c r="O11" s="75">
        <v>274062</v>
      </c>
      <c r="P11" s="75">
        <v>420044</v>
      </c>
      <c r="Q11" s="75">
        <v>281752</v>
      </c>
      <c r="R11" s="75">
        <v>319946</v>
      </c>
      <c r="S11" s="75">
        <v>339313</v>
      </c>
      <c r="T11" s="75">
        <v>356672</v>
      </c>
      <c r="U11" s="75">
        <v>323530</v>
      </c>
      <c r="V11" s="75">
        <v>259759</v>
      </c>
      <c r="W11" s="75">
        <v>467862</v>
      </c>
      <c r="X11" s="75">
        <v>352224</v>
      </c>
      <c r="Y11" s="75">
        <v>478509</v>
      </c>
      <c r="Z11" s="75">
        <v>328858</v>
      </c>
      <c r="AA11" s="75">
        <v>362079</v>
      </c>
      <c r="AB11" s="75">
        <v>664292</v>
      </c>
      <c r="AC11" s="75">
        <v>691876</v>
      </c>
      <c r="AD11" s="75">
        <v>1183865</v>
      </c>
      <c r="AE11" s="75">
        <v>405256</v>
      </c>
      <c r="AF11" s="75">
        <v>1633404</v>
      </c>
      <c r="AG11" s="75">
        <v>531968</v>
      </c>
      <c r="AH11" s="75">
        <v>359903</v>
      </c>
      <c r="AI11" s="75">
        <v>292048</v>
      </c>
      <c r="AJ11" s="75">
        <v>706519</v>
      </c>
      <c r="AK11" s="75">
        <v>671037</v>
      </c>
      <c r="AL11" s="75">
        <v>443484</v>
      </c>
      <c r="AM11" s="75">
        <v>743129</v>
      </c>
      <c r="AN11" s="75">
        <v>377874</v>
      </c>
      <c r="AO11" s="75">
        <v>775458</v>
      </c>
      <c r="AP11" s="75">
        <v>525942</v>
      </c>
      <c r="AQ11" s="75">
        <v>1491014</v>
      </c>
      <c r="AR11" s="75">
        <v>884388</v>
      </c>
      <c r="AS11" s="75">
        <v>350721</v>
      </c>
      <c r="AT11" s="75">
        <v>591532</v>
      </c>
      <c r="AU11" s="75">
        <f>SUM(AU12:AU16)</f>
        <v>476061</v>
      </c>
      <c r="AV11" s="75">
        <f>SUM(AV12:AV16)</f>
        <v>1355318</v>
      </c>
      <c r="AW11" s="75">
        <f>SUM(AW12:AW16)</f>
        <v>246125</v>
      </c>
      <c r="AX11" s="75">
        <f>SUM(AX12:AX16)</f>
        <v>3616515</v>
      </c>
      <c r="AY11" s="75">
        <f>SUM(AY12:AY16)</f>
        <v>1548385</v>
      </c>
    </row>
    <row r="12" spans="1:52" s="4" customFormat="1" x14ac:dyDescent="0.25">
      <c r="A12" s="66" t="s">
        <v>122</v>
      </c>
      <c r="B12" s="76">
        <v>118351</v>
      </c>
      <c r="C12" s="76">
        <v>94505</v>
      </c>
      <c r="D12" s="76">
        <v>247789</v>
      </c>
      <c r="E12" s="76">
        <v>282113</v>
      </c>
      <c r="F12" s="76">
        <v>151418</v>
      </c>
      <c r="G12" s="76">
        <v>114125</v>
      </c>
      <c r="H12" s="76">
        <v>133573</v>
      </c>
      <c r="I12" s="76">
        <v>148555</v>
      </c>
      <c r="J12" s="76">
        <v>165186</v>
      </c>
      <c r="K12" s="76">
        <v>187403</v>
      </c>
      <c r="L12" s="76">
        <v>195901</v>
      </c>
      <c r="M12" s="76">
        <v>199083</v>
      </c>
      <c r="N12" s="76">
        <v>203287</v>
      </c>
      <c r="O12" s="76">
        <v>199703</v>
      </c>
      <c r="P12" s="76">
        <v>277299</v>
      </c>
      <c r="Q12" s="76">
        <v>237137</v>
      </c>
      <c r="R12" s="76">
        <v>208295</v>
      </c>
      <c r="S12" s="76">
        <v>276496</v>
      </c>
      <c r="T12" s="76">
        <v>227869</v>
      </c>
      <c r="U12" s="76">
        <v>219500</v>
      </c>
      <c r="V12" s="76">
        <v>203733</v>
      </c>
      <c r="W12" s="76">
        <v>263959</v>
      </c>
      <c r="X12" s="76">
        <v>229694</v>
      </c>
      <c r="Y12" s="76">
        <v>280411</v>
      </c>
      <c r="Z12" s="76">
        <v>229628</v>
      </c>
      <c r="AA12" s="76">
        <v>247077</v>
      </c>
      <c r="AB12" s="76">
        <v>330047</v>
      </c>
      <c r="AC12" s="76">
        <v>325293</v>
      </c>
      <c r="AD12" s="76">
        <v>421134</v>
      </c>
      <c r="AE12" s="76">
        <v>278846</v>
      </c>
      <c r="AF12" s="77">
        <v>480349</v>
      </c>
      <c r="AG12" s="77">
        <v>335057</v>
      </c>
      <c r="AH12" s="77">
        <v>345904</v>
      </c>
      <c r="AI12" s="77">
        <v>313555</v>
      </c>
      <c r="AJ12" s="77">
        <v>349811</v>
      </c>
      <c r="AK12" s="77">
        <v>376479</v>
      </c>
      <c r="AL12" s="77">
        <v>331312</v>
      </c>
      <c r="AM12" s="77">
        <v>308289</v>
      </c>
      <c r="AN12" s="77">
        <v>257648</v>
      </c>
      <c r="AO12" s="77">
        <v>373068</v>
      </c>
      <c r="AP12" s="77">
        <v>259751</v>
      </c>
      <c r="AQ12" s="77">
        <v>681891</v>
      </c>
      <c r="AR12" s="77">
        <v>375331</v>
      </c>
      <c r="AS12" s="77">
        <v>194514</v>
      </c>
      <c r="AT12" s="77">
        <v>355424</v>
      </c>
      <c r="AU12" s="77">
        <v>204640</v>
      </c>
      <c r="AV12" s="77">
        <v>625369</v>
      </c>
      <c r="AW12" s="77">
        <v>194503</v>
      </c>
      <c r="AX12" s="77">
        <v>1902888</v>
      </c>
      <c r="AY12" s="77">
        <v>859709</v>
      </c>
    </row>
    <row r="13" spans="1:52" s="4" customFormat="1" x14ac:dyDescent="0.25">
      <c r="A13" s="66" t="s">
        <v>123</v>
      </c>
      <c r="B13" s="76">
        <v>74844</v>
      </c>
      <c r="C13" s="76">
        <v>21419</v>
      </c>
      <c r="D13" s="76">
        <v>28838</v>
      </c>
      <c r="E13" s="76">
        <v>88532</v>
      </c>
      <c r="F13" s="76">
        <v>39561</v>
      </c>
      <c r="G13" s="76">
        <v>45297</v>
      </c>
      <c r="H13" s="76">
        <v>43428</v>
      </c>
      <c r="I13" s="76">
        <v>33446</v>
      </c>
      <c r="J13" s="76">
        <v>30120</v>
      </c>
      <c r="K13" s="76">
        <v>42210</v>
      </c>
      <c r="L13" s="76">
        <v>57185</v>
      </c>
      <c r="M13" s="76">
        <v>46551</v>
      </c>
      <c r="N13" s="76">
        <v>49519</v>
      </c>
      <c r="O13" s="76">
        <v>61378</v>
      </c>
      <c r="P13" s="76">
        <v>69343</v>
      </c>
      <c r="Q13" s="76">
        <v>53801</v>
      </c>
      <c r="R13" s="76">
        <v>72587</v>
      </c>
      <c r="S13" s="76">
        <v>73435</v>
      </c>
      <c r="T13" s="76">
        <v>71199</v>
      </c>
      <c r="U13" s="76">
        <v>66684</v>
      </c>
      <c r="V13" s="76">
        <v>57703</v>
      </c>
      <c r="W13" s="76">
        <v>56592</v>
      </c>
      <c r="X13" s="76">
        <v>106543</v>
      </c>
      <c r="Y13" s="76">
        <v>109085</v>
      </c>
      <c r="Z13" s="76">
        <v>152306</v>
      </c>
      <c r="AA13" s="76">
        <v>145943</v>
      </c>
      <c r="AB13" s="76">
        <v>145750</v>
      </c>
      <c r="AC13" s="76">
        <v>168835</v>
      </c>
      <c r="AD13" s="76">
        <v>242195</v>
      </c>
      <c r="AE13" s="76">
        <v>266175</v>
      </c>
      <c r="AF13" s="77">
        <v>335457</v>
      </c>
      <c r="AG13" s="77">
        <v>271167</v>
      </c>
      <c r="AH13" s="77">
        <v>284858</v>
      </c>
      <c r="AI13" s="77">
        <v>322355</v>
      </c>
      <c r="AJ13" s="77">
        <v>353627</v>
      </c>
      <c r="AK13" s="77">
        <v>343354</v>
      </c>
      <c r="AL13" s="77">
        <v>316773</v>
      </c>
      <c r="AM13" s="77">
        <v>337771</v>
      </c>
      <c r="AN13" s="77">
        <v>238527</v>
      </c>
      <c r="AO13" s="77">
        <v>260279</v>
      </c>
      <c r="AP13" s="77">
        <v>326412</v>
      </c>
      <c r="AQ13" s="77">
        <v>541761</v>
      </c>
      <c r="AR13" s="77">
        <v>451355</v>
      </c>
      <c r="AS13" s="77">
        <v>216963</v>
      </c>
      <c r="AT13" s="77">
        <v>233097</v>
      </c>
      <c r="AU13" s="77">
        <v>288551</v>
      </c>
      <c r="AV13" s="77">
        <v>574742</v>
      </c>
      <c r="AW13" s="77">
        <v>111228</v>
      </c>
      <c r="AX13" s="77">
        <v>991507</v>
      </c>
      <c r="AY13" s="77">
        <v>588068</v>
      </c>
    </row>
    <row r="14" spans="1:52" s="4" customFormat="1" x14ac:dyDescent="0.25">
      <c r="A14" s="66" t="s">
        <v>235</v>
      </c>
      <c r="B14" s="76">
        <v>9619</v>
      </c>
      <c r="C14" s="76">
        <v>21677</v>
      </c>
      <c r="D14" s="76">
        <v>12307</v>
      </c>
      <c r="E14" s="76">
        <v>62263</v>
      </c>
      <c r="F14" s="76">
        <v>-22378</v>
      </c>
      <c r="G14" s="76">
        <v>-33488</v>
      </c>
      <c r="H14" s="76">
        <v>-12529</v>
      </c>
      <c r="I14" s="76">
        <v>-5203</v>
      </c>
      <c r="J14" s="76">
        <v>1971</v>
      </c>
      <c r="K14" s="76">
        <v>15934</v>
      </c>
      <c r="L14" s="76">
        <v>-39123</v>
      </c>
      <c r="M14" s="76">
        <v>-5100</v>
      </c>
      <c r="N14" s="76">
        <v>-2404</v>
      </c>
      <c r="O14" s="76">
        <v>-5935</v>
      </c>
      <c r="P14" s="76">
        <v>171688</v>
      </c>
      <c r="Q14" s="76">
        <v>-7460</v>
      </c>
      <c r="R14" s="76">
        <v>25010</v>
      </c>
      <c r="S14" s="76">
        <v>22547</v>
      </c>
      <c r="T14" s="76">
        <v>45854</v>
      </c>
      <c r="U14" s="76">
        <v>32274</v>
      </c>
      <c r="V14" s="76">
        <v>-16722</v>
      </c>
      <c r="W14" s="76">
        <v>84531</v>
      </c>
      <c r="X14" s="76">
        <v>-56070</v>
      </c>
      <c r="Y14" s="76">
        <v>89999</v>
      </c>
      <c r="Z14" s="76">
        <v>-88027</v>
      </c>
      <c r="AA14" s="76">
        <v>-66245</v>
      </c>
      <c r="AB14" s="76">
        <v>164877</v>
      </c>
      <c r="AC14" s="76">
        <v>182066</v>
      </c>
      <c r="AD14" s="76">
        <v>823843</v>
      </c>
      <c r="AE14" s="76">
        <v>-191091</v>
      </c>
      <c r="AF14" s="77">
        <v>926745</v>
      </c>
      <c r="AG14" s="77">
        <v>-109366</v>
      </c>
      <c r="AH14" s="77">
        <v>-310883</v>
      </c>
      <c r="AI14" s="77">
        <v>-334252</v>
      </c>
      <c r="AJ14" s="77">
        <v>2565</v>
      </c>
      <c r="AK14" s="77">
        <v>-56985</v>
      </c>
      <c r="AL14" s="77">
        <v>-175897</v>
      </c>
      <c r="AM14" s="77">
        <v>57402</v>
      </c>
      <c r="AN14" s="77">
        <v>-85200</v>
      </c>
      <c r="AO14" s="77">
        <v>63448</v>
      </c>
      <c r="AP14" s="77">
        <v>-10436</v>
      </c>
      <c r="AQ14" s="77">
        <v>42241</v>
      </c>
      <c r="AR14" s="77">
        <v>51523</v>
      </c>
      <c r="AS14" s="77">
        <v>-21203</v>
      </c>
      <c r="AT14" s="77">
        <v>21221</v>
      </c>
      <c r="AU14" s="77">
        <v>-7347</v>
      </c>
      <c r="AV14" s="77">
        <v>25166</v>
      </c>
      <c r="AW14" s="77">
        <v>48712</v>
      </c>
      <c r="AX14" s="77">
        <v>211671</v>
      </c>
      <c r="AY14" s="77">
        <v>65221</v>
      </c>
    </row>
    <row r="15" spans="1:52" s="4" customFormat="1" x14ac:dyDescent="0.25">
      <c r="A15" s="66" t="s">
        <v>236</v>
      </c>
      <c r="B15" s="76">
        <v>7356</v>
      </c>
      <c r="C15" s="76">
        <v>10682</v>
      </c>
      <c r="D15" s="76">
        <v>13380</v>
      </c>
      <c r="E15" s="76" t="s">
        <v>63</v>
      </c>
      <c r="F15" s="76">
        <v>17143</v>
      </c>
      <c r="G15" s="76">
        <v>40402</v>
      </c>
      <c r="H15" s="76">
        <v>23756</v>
      </c>
      <c r="I15" s="76">
        <v>15758</v>
      </c>
      <c r="J15" s="76">
        <v>10330</v>
      </c>
      <c r="K15" s="76">
        <v>8583</v>
      </c>
      <c r="L15" s="76">
        <v>12856</v>
      </c>
      <c r="M15" s="76">
        <v>4825</v>
      </c>
      <c r="N15" s="76">
        <v>4240</v>
      </c>
      <c r="O15" s="76">
        <v>18916</v>
      </c>
      <c r="P15" s="76">
        <v>-98286</v>
      </c>
      <c r="Q15" s="76">
        <v>-1726</v>
      </c>
      <c r="R15" s="76">
        <v>12936</v>
      </c>
      <c r="S15" s="76">
        <v>-35430</v>
      </c>
      <c r="T15" s="76">
        <v>7385</v>
      </c>
      <c r="U15" s="76">
        <v>-273</v>
      </c>
      <c r="V15" s="76">
        <v>8724</v>
      </c>
      <c r="W15" s="76">
        <v>57126</v>
      </c>
      <c r="X15" s="76">
        <v>65782</v>
      </c>
      <c r="Y15" s="76">
        <v>-8742</v>
      </c>
      <c r="Z15" s="76">
        <v>28149</v>
      </c>
      <c r="AA15" s="76">
        <v>27411</v>
      </c>
      <c r="AB15" s="76">
        <v>16806</v>
      </c>
      <c r="AC15" s="76">
        <v>7534</v>
      </c>
      <c r="AD15" s="76">
        <v>-5465</v>
      </c>
      <c r="AE15" s="76">
        <v>49076</v>
      </c>
      <c r="AF15" s="77">
        <v>-111021</v>
      </c>
      <c r="AG15" s="77">
        <v>33060</v>
      </c>
      <c r="AH15" s="77">
        <v>35331</v>
      </c>
      <c r="AI15" s="77">
        <v>-11348</v>
      </c>
      <c r="AJ15" s="77">
        <v>421</v>
      </c>
      <c r="AK15" s="77">
        <v>8132</v>
      </c>
      <c r="AL15" s="77">
        <v>-28726</v>
      </c>
      <c r="AM15" s="77">
        <v>39666</v>
      </c>
      <c r="AN15" s="77">
        <v>-33101</v>
      </c>
      <c r="AO15" s="77">
        <v>78663</v>
      </c>
      <c r="AP15" s="77">
        <v>-49785</v>
      </c>
      <c r="AQ15" s="77">
        <v>225121</v>
      </c>
      <c r="AR15" s="77">
        <v>6179</v>
      </c>
      <c r="AS15" s="77">
        <v>-39553</v>
      </c>
      <c r="AT15" s="77">
        <v>-18210</v>
      </c>
      <c r="AU15" s="77">
        <v>-9783</v>
      </c>
      <c r="AV15" s="77">
        <v>130041</v>
      </c>
      <c r="AW15" s="77">
        <v>-108318</v>
      </c>
      <c r="AX15" s="77">
        <v>510449</v>
      </c>
      <c r="AY15" s="77">
        <v>35387</v>
      </c>
    </row>
    <row r="16" spans="1:52" s="4" customFormat="1" x14ac:dyDescent="0.25">
      <c r="A16" s="66" t="s">
        <v>237</v>
      </c>
      <c r="B16" s="76">
        <v>768</v>
      </c>
      <c r="C16" s="76">
        <v>1709</v>
      </c>
      <c r="D16" s="76">
        <v>2569</v>
      </c>
      <c r="E16" s="76">
        <v>42</v>
      </c>
      <c r="F16" s="76" t="s">
        <v>63</v>
      </c>
      <c r="G16" s="76" t="s">
        <v>63</v>
      </c>
      <c r="H16" s="76" t="s">
        <v>63</v>
      </c>
      <c r="I16" s="76" t="s">
        <v>63</v>
      </c>
      <c r="J16" s="76" t="s">
        <v>63</v>
      </c>
      <c r="K16" s="76" t="s">
        <v>63</v>
      </c>
      <c r="L16" s="76" t="s">
        <v>63</v>
      </c>
      <c r="M16" s="76" t="s">
        <v>63</v>
      </c>
      <c r="N16" s="76" t="s">
        <v>63</v>
      </c>
      <c r="O16" s="76" t="s">
        <v>63</v>
      </c>
      <c r="P16" s="76" t="s">
        <v>63</v>
      </c>
      <c r="Q16" s="76" t="s">
        <v>63</v>
      </c>
      <c r="R16" s="76">
        <v>1118</v>
      </c>
      <c r="S16" s="76">
        <v>2265</v>
      </c>
      <c r="T16" s="76">
        <v>4365</v>
      </c>
      <c r="U16" s="76">
        <v>5345</v>
      </c>
      <c r="V16" s="76">
        <v>6321</v>
      </c>
      <c r="W16" s="76">
        <v>5654</v>
      </c>
      <c r="X16" s="76">
        <v>6275</v>
      </c>
      <c r="Y16" s="76">
        <v>7756</v>
      </c>
      <c r="Z16" s="76">
        <v>6802</v>
      </c>
      <c r="AA16" s="76">
        <v>7893</v>
      </c>
      <c r="AB16" s="76">
        <v>6812</v>
      </c>
      <c r="AC16" s="76">
        <v>8148</v>
      </c>
      <c r="AD16" s="76">
        <v>3672</v>
      </c>
      <c r="AE16" s="76">
        <v>2250</v>
      </c>
      <c r="AF16" s="77">
        <v>1874</v>
      </c>
      <c r="AG16" s="77">
        <v>2050</v>
      </c>
      <c r="AH16" s="77">
        <v>4693</v>
      </c>
      <c r="AI16" s="77">
        <v>1738</v>
      </c>
      <c r="AJ16" s="77">
        <v>95</v>
      </c>
      <c r="AK16" s="77">
        <v>57</v>
      </c>
      <c r="AL16" s="77">
        <v>22</v>
      </c>
      <c r="AM16" s="77">
        <v>1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 t="s">
        <v>63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</row>
    <row r="17" spans="1:51" s="61" customFormat="1" x14ac:dyDescent="0.25">
      <c r="A17" s="65" t="s">
        <v>232</v>
      </c>
      <c r="B17" s="75">
        <v>-130989</v>
      </c>
      <c r="C17" s="75">
        <v>-53310</v>
      </c>
      <c r="D17" s="75">
        <v>-234763</v>
      </c>
      <c r="E17" s="75">
        <v>-377180</v>
      </c>
      <c r="F17" s="75">
        <v>-122656</v>
      </c>
      <c r="G17" s="75">
        <v>-62650</v>
      </c>
      <c r="H17" s="75">
        <v>-92209</v>
      </c>
      <c r="I17" s="75">
        <v>-98166</v>
      </c>
      <c r="J17" s="75">
        <v>-116394</v>
      </c>
      <c r="K17" s="75">
        <v>-152101</v>
      </c>
      <c r="L17" s="75">
        <v>-112835</v>
      </c>
      <c r="M17" s="75">
        <v>-130250</v>
      </c>
      <c r="N17" s="75">
        <v>-127491</v>
      </c>
      <c r="O17" s="75">
        <v>-135868</v>
      </c>
      <c r="P17" s="75">
        <v>-331696</v>
      </c>
      <c r="Q17" s="75">
        <v>-154627</v>
      </c>
      <c r="R17" s="75">
        <v>-195828</v>
      </c>
      <c r="S17" s="75">
        <v>-285891</v>
      </c>
      <c r="T17" s="75">
        <v>-244536</v>
      </c>
      <c r="U17" s="75">
        <v>-207395</v>
      </c>
      <c r="V17" s="75">
        <v>-120131</v>
      </c>
      <c r="W17" s="75">
        <v>-425381</v>
      </c>
      <c r="X17" s="75">
        <v>-222031</v>
      </c>
      <c r="Y17" s="75">
        <v>-364573</v>
      </c>
      <c r="Z17" s="75">
        <v>-163853</v>
      </c>
      <c r="AA17" s="75">
        <v>-186797</v>
      </c>
      <c r="AB17" s="75">
        <v>-607019</v>
      </c>
      <c r="AC17" s="75">
        <v>-625492</v>
      </c>
      <c r="AD17" s="75">
        <v>-1263180</v>
      </c>
      <c r="AE17" s="75">
        <v>-197143</v>
      </c>
      <c r="AF17" s="75">
        <v>-1897234</v>
      </c>
      <c r="AG17" s="75">
        <v>-309728</v>
      </c>
      <c r="AH17" s="75">
        <v>-20709</v>
      </c>
      <c r="AI17" s="75">
        <v>67595</v>
      </c>
      <c r="AJ17" s="75">
        <v>-550964</v>
      </c>
      <c r="AK17" s="75">
        <v>-496192</v>
      </c>
      <c r="AL17" s="75">
        <v>-265263</v>
      </c>
      <c r="AM17" s="75">
        <v>-785969</v>
      </c>
      <c r="AN17" s="75">
        <v>-178605</v>
      </c>
      <c r="AO17" s="75">
        <v>-632931</v>
      </c>
      <c r="AP17" s="75">
        <v>-347807</v>
      </c>
      <c r="AQ17" s="75">
        <v>-1486703</v>
      </c>
      <c r="AR17" s="75">
        <v>-774737</v>
      </c>
      <c r="AS17" s="75">
        <v>-129940</v>
      </c>
      <c r="AT17" s="75">
        <v>-407364</v>
      </c>
      <c r="AU17" s="75">
        <f>SUM(AU18:AU21)</f>
        <v>-248439</v>
      </c>
      <c r="AV17" s="75">
        <f>SUM(AV18:AV21)</f>
        <v>-1254465</v>
      </c>
      <c r="AW17" s="75">
        <f>SUM(AW18:AW21)</f>
        <v>-24743</v>
      </c>
      <c r="AX17" s="75">
        <f>SUM(AX18:AX21)</f>
        <v>-3916426</v>
      </c>
      <c r="AY17" s="75">
        <f>SUM(AY18:AY21)</f>
        <v>-1564739</v>
      </c>
    </row>
    <row r="18" spans="1:51" s="4" customFormat="1" x14ac:dyDescent="0.25">
      <c r="A18" s="66" t="s">
        <v>238</v>
      </c>
      <c r="B18" s="76">
        <v>-52862</v>
      </c>
      <c r="C18" s="76">
        <v>-65744</v>
      </c>
      <c r="D18" s="76">
        <v>-86636</v>
      </c>
      <c r="E18" s="76">
        <v>-83924</v>
      </c>
      <c r="F18" s="76">
        <v>-74925</v>
      </c>
      <c r="G18" s="76">
        <v>-67033</v>
      </c>
      <c r="H18" s="76">
        <v>-72526</v>
      </c>
      <c r="I18" s="76">
        <v>-69693</v>
      </c>
      <c r="J18" s="76">
        <v>-71094</v>
      </c>
      <c r="K18" s="76">
        <v>-108224</v>
      </c>
      <c r="L18" s="76">
        <v>-73784</v>
      </c>
      <c r="M18" s="76">
        <v>-79414</v>
      </c>
      <c r="N18" s="76">
        <v>-79080</v>
      </c>
      <c r="O18" s="76">
        <v>-99405</v>
      </c>
      <c r="P18" s="76">
        <v>-258771</v>
      </c>
      <c r="Q18" s="76">
        <v>-101769</v>
      </c>
      <c r="R18" s="76">
        <v>-134050</v>
      </c>
      <c r="S18" s="76">
        <v>-201001</v>
      </c>
      <c r="T18" s="76">
        <v>-166971</v>
      </c>
      <c r="U18" s="76">
        <v>-149577</v>
      </c>
      <c r="V18" s="76">
        <v>-80559</v>
      </c>
      <c r="W18" s="76">
        <v>-218493</v>
      </c>
      <c r="X18" s="76">
        <v>-146840</v>
      </c>
      <c r="Y18" s="76">
        <v>-211730</v>
      </c>
      <c r="Z18" s="76">
        <v>-158049</v>
      </c>
      <c r="AA18" s="76">
        <v>-191813</v>
      </c>
      <c r="AB18" s="76">
        <v>-325697</v>
      </c>
      <c r="AC18" s="76">
        <v>-336553</v>
      </c>
      <c r="AD18" s="76">
        <v>-500395</v>
      </c>
      <c r="AE18" s="76">
        <v>-242978</v>
      </c>
      <c r="AF18" s="77">
        <v>-558873</v>
      </c>
      <c r="AG18" s="77">
        <v>-309821</v>
      </c>
      <c r="AH18" s="77">
        <v>-191216</v>
      </c>
      <c r="AI18" s="77">
        <v>-200116</v>
      </c>
      <c r="AJ18" s="77">
        <v>-386440</v>
      </c>
      <c r="AK18" s="77">
        <v>-362128</v>
      </c>
      <c r="AL18" s="77">
        <v>-335453</v>
      </c>
      <c r="AM18" s="77">
        <v>-378151</v>
      </c>
      <c r="AN18" s="77">
        <v>-309341</v>
      </c>
      <c r="AO18" s="77">
        <v>-295166</v>
      </c>
      <c r="AP18" s="77">
        <v>-280228</v>
      </c>
      <c r="AQ18" s="77">
        <v>-369923</v>
      </c>
      <c r="AR18" s="77">
        <v>-317964</v>
      </c>
      <c r="AS18" s="77">
        <v>-277872</v>
      </c>
      <c r="AT18" s="77">
        <v>-275101</v>
      </c>
      <c r="AU18" s="77">
        <v>-273184</v>
      </c>
      <c r="AV18" s="77">
        <v>-323273</v>
      </c>
      <c r="AW18" s="77">
        <v>-215842</v>
      </c>
      <c r="AX18" s="77">
        <v>-390078</v>
      </c>
      <c r="AY18" s="77">
        <v>-187430</v>
      </c>
    </row>
    <row r="19" spans="1:51" s="4" customFormat="1" x14ac:dyDescent="0.25">
      <c r="A19" s="66" t="s">
        <v>239</v>
      </c>
      <c r="B19" s="76">
        <v>-70224</v>
      </c>
      <c r="C19" s="76">
        <v>18967</v>
      </c>
      <c r="D19" s="76">
        <v>-136832</v>
      </c>
      <c r="E19" s="76">
        <v>-239200</v>
      </c>
      <c r="F19" s="76">
        <v>-22123</v>
      </c>
      <c r="G19" s="76">
        <v>19237</v>
      </c>
      <c r="H19" s="76">
        <v>-11102</v>
      </c>
      <c r="I19" s="76">
        <v>-24389</v>
      </c>
      <c r="J19" s="76">
        <v>-31504</v>
      </c>
      <c r="K19" s="76">
        <v>-34891</v>
      </c>
      <c r="L19" s="177">
        <v>-30117</v>
      </c>
      <c r="M19" s="76">
        <v>-38115</v>
      </c>
      <c r="N19" s="76">
        <v>-36088</v>
      </c>
      <c r="O19" s="76">
        <v>-34760</v>
      </c>
      <c r="P19" s="76">
        <v>-48348</v>
      </c>
      <c r="Q19" s="76">
        <v>-39037</v>
      </c>
      <c r="R19" s="76">
        <v>-38050</v>
      </c>
      <c r="S19" s="76">
        <v>-56238</v>
      </c>
      <c r="T19" s="76">
        <v>-44721</v>
      </c>
      <c r="U19" s="76">
        <v>-32224</v>
      </c>
      <c r="V19" s="76">
        <v>-22682</v>
      </c>
      <c r="W19" s="76">
        <v>-175556</v>
      </c>
      <c r="X19" s="76">
        <v>-56583</v>
      </c>
      <c r="Y19" s="76">
        <v>-126844</v>
      </c>
      <c r="Z19" s="76">
        <v>19708</v>
      </c>
      <c r="AA19" s="76">
        <v>19937</v>
      </c>
      <c r="AB19" s="76">
        <v>-264526</v>
      </c>
      <c r="AC19" s="76">
        <v>-244494</v>
      </c>
      <c r="AD19" s="76">
        <v>-718544</v>
      </c>
      <c r="AE19" s="76">
        <v>83305</v>
      </c>
      <c r="AF19" s="77">
        <v>-1246843</v>
      </c>
      <c r="AG19" s="77">
        <v>48868</v>
      </c>
      <c r="AH19" s="77">
        <v>219516</v>
      </c>
      <c r="AI19" s="77">
        <v>321830</v>
      </c>
      <c r="AJ19" s="77">
        <v>-114288</v>
      </c>
      <c r="AK19" s="77">
        <v>-78591</v>
      </c>
      <c r="AL19" s="77">
        <v>128479</v>
      </c>
      <c r="AM19" s="77">
        <v>-212263</v>
      </c>
      <c r="AN19" s="77">
        <v>188931</v>
      </c>
      <c r="AO19" s="77">
        <v>-343117</v>
      </c>
      <c r="AP19" s="77">
        <v>-45116</v>
      </c>
      <c r="AQ19" s="77">
        <v>-1083642</v>
      </c>
      <c r="AR19" s="77">
        <v>-423644</v>
      </c>
      <c r="AS19" s="77">
        <v>177424</v>
      </c>
      <c r="AT19" s="77">
        <v>-114886</v>
      </c>
      <c r="AU19" s="77">
        <v>31584</v>
      </c>
      <c r="AV19" s="77">
        <v>-909592</v>
      </c>
      <c r="AW19" s="77">
        <v>225980</v>
      </c>
      <c r="AX19" s="77">
        <v>-3465532</v>
      </c>
      <c r="AY19" s="77">
        <v>-1284104</v>
      </c>
    </row>
    <row r="20" spans="1:51" s="4" customFormat="1" x14ac:dyDescent="0.25">
      <c r="A20" s="66" t="s">
        <v>240</v>
      </c>
      <c r="B20" s="76">
        <v>-7903</v>
      </c>
      <c r="C20" s="76">
        <v>-6533</v>
      </c>
      <c r="D20" s="76">
        <v>-11295</v>
      </c>
      <c r="E20" s="76">
        <v>-54056</v>
      </c>
      <c r="F20" s="76">
        <v>-25608</v>
      </c>
      <c r="G20" s="76">
        <v>-14853</v>
      </c>
      <c r="H20" s="76">
        <v>-8582</v>
      </c>
      <c r="I20" s="76">
        <v>-4083</v>
      </c>
      <c r="J20" s="76">
        <v>-13796</v>
      </c>
      <c r="K20" s="76">
        <v>-8986</v>
      </c>
      <c r="L20" s="76">
        <v>-8934</v>
      </c>
      <c r="M20" s="76">
        <v>-12721</v>
      </c>
      <c r="N20" s="76">
        <v>-12323</v>
      </c>
      <c r="O20" s="76">
        <v>-1703</v>
      </c>
      <c r="P20" s="76">
        <v>-24577</v>
      </c>
      <c r="Q20" s="76">
        <v>-13821</v>
      </c>
      <c r="R20" s="76">
        <v>-23728</v>
      </c>
      <c r="S20" s="76">
        <v>-28652</v>
      </c>
      <c r="T20" s="76">
        <v>-32844</v>
      </c>
      <c r="U20" s="76">
        <v>-25594</v>
      </c>
      <c r="V20" s="76">
        <v>-16890</v>
      </c>
      <c r="W20" s="76">
        <v>-31332</v>
      </c>
      <c r="X20" s="76">
        <v>-18608</v>
      </c>
      <c r="Y20" s="76">
        <v>-25999</v>
      </c>
      <c r="Z20" s="76">
        <v>-25512</v>
      </c>
      <c r="AA20" s="76">
        <v>-14921</v>
      </c>
      <c r="AB20" s="76">
        <v>-16796</v>
      </c>
      <c r="AC20" s="76">
        <v>-43619</v>
      </c>
      <c r="AD20" s="76">
        <v>-42221</v>
      </c>
      <c r="AE20" s="76">
        <v>-36412</v>
      </c>
      <c r="AF20" s="77">
        <v>-90414</v>
      </c>
      <c r="AG20" s="77">
        <v>-48594</v>
      </c>
      <c r="AH20" s="77">
        <v>-48931</v>
      </c>
      <c r="AI20" s="77">
        <v>-54119</v>
      </c>
      <c r="AJ20" s="77">
        <v>-50236</v>
      </c>
      <c r="AK20" s="77">
        <v>-55333</v>
      </c>
      <c r="AL20" s="77">
        <v>-57948</v>
      </c>
      <c r="AM20" s="77">
        <v>-56614</v>
      </c>
      <c r="AN20" s="77">
        <v>-54866</v>
      </c>
      <c r="AO20" s="77">
        <v>5352</v>
      </c>
      <c r="AP20" s="77">
        <v>-22463</v>
      </c>
      <c r="AQ20" s="77">
        <v>-33128</v>
      </c>
      <c r="AR20" s="77">
        <v>-31898</v>
      </c>
      <c r="AS20" s="77">
        <v>-29491</v>
      </c>
      <c r="AT20" s="77">
        <v>-17377</v>
      </c>
      <c r="AU20" s="77">
        <v>-6839</v>
      </c>
      <c r="AV20" s="77">
        <v>-21600</v>
      </c>
      <c r="AW20" s="77">
        <v>-34881</v>
      </c>
      <c r="AX20" s="77">
        <v>-60816</v>
      </c>
      <c r="AY20" s="77">
        <v>-93205</v>
      </c>
    </row>
    <row r="21" spans="1:51" s="4" customFormat="1" x14ac:dyDescent="0.25">
      <c r="A21" s="66" t="s">
        <v>124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-826</v>
      </c>
      <c r="AD21" s="76">
        <v>-2020</v>
      </c>
      <c r="AE21" s="76">
        <v>-1058</v>
      </c>
      <c r="AF21" s="77">
        <v>-1104</v>
      </c>
      <c r="AG21" s="77">
        <v>-181</v>
      </c>
      <c r="AH21" s="77">
        <v>-68</v>
      </c>
      <c r="AI21" s="77">
        <v>0</v>
      </c>
      <c r="AJ21" s="77">
        <v>0</v>
      </c>
      <c r="AK21" s="77">
        <v>-140</v>
      </c>
      <c r="AL21" s="77">
        <v>-341</v>
      </c>
      <c r="AM21" s="77">
        <v>0</v>
      </c>
      <c r="AN21" s="77">
        <v>-3329</v>
      </c>
      <c r="AO21" s="77">
        <v>0</v>
      </c>
      <c r="AP21" s="77">
        <v>0</v>
      </c>
      <c r="AQ21" s="77">
        <v>-10</v>
      </c>
      <c r="AR21" s="77">
        <v>-1231</v>
      </c>
      <c r="AS21" s="77">
        <v>-1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</row>
    <row r="22" spans="1:51" s="61" customFormat="1" x14ac:dyDescent="0.25">
      <c r="A22" s="65" t="s">
        <v>125</v>
      </c>
      <c r="B22" s="75">
        <v>79949</v>
      </c>
      <c r="C22" s="75">
        <v>96682</v>
      </c>
      <c r="D22" s="75">
        <v>70119</v>
      </c>
      <c r="E22" s="75">
        <v>25272</v>
      </c>
      <c r="F22" s="75">
        <v>63087</v>
      </c>
      <c r="G22" s="75">
        <v>103687</v>
      </c>
      <c r="H22" s="75">
        <v>96019</v>
      </c>
      <c r="I22" s="75">
        <v>94390</v>
      </c>
      <c r="J22" s="75">
        <v>91212</v>
      </c>
      <c r="K22" s="75">
        <v>102030</v>
      </c>
      <c r="L22" s="75">
        <v>113984</v>
      </c>
      <c r="M22" s="75">
        <v>115109</v>
      </c>
      <c r="N22" s="75">
        <v>127151</v>
      </c>
      <c r="O22" s="75">
        <v>138194</v>
      </c>
      <c r="P22" s="75">
        <v>88348</v>
      </c>
      <c r="Q22" s="75">
        <v>127125</v>
      </c>
      <c r="R22" s="75">
        <v>124118</v>
      </c>
      <c r="S22" s="75">
        <v>53422</v>
      </c>
      <c r="T22" s="75">
        <v>112136</v>
      </c>
      <c r="U22" s="75">
        <v>116135</v>
      </c>
      <c r="V22" s="75">
        <v>139628</v>
      </c>
      <c r="W22" s="75">
        <v>42481</v>
      </c>
      <c r="X22" s="75">
        <v>130193</v>
      </c>
      <c r="Y22" s="75">
        <v>113936</v>
      </c>
      <c r="Z22" s="75">
        <v>165005</v>
      </c>
      <c r="AA22" s="75">
        <v>175282</v>
      </c>
      <c r="AB22" s="75">
        <v>57273</v>
      </c>
      <c r="AC22" s="75">
        <v>66384</v>
      </c>
      <c r="AD22" s="75">
        <v>-79315</v>
      </c>
      <c r="AE22" s="75">
        <v>208113</v>
      </c>
      <c r="AF22" s="75">
        <v>-263830</v>
      </c>
      <c r="AG22" s="75">
        <v>222240</v>
      </c>
      <c r="AH22" s="75">
        <v>339194</v>
      </c>
      <c r="AI22" s="75">
        <v>359643</v>
      </c>
      <c r="AJ22" s="75">
        <v>155555</v>
      </c>
      <c r="AK22" s="75">
        <v>174845</v>
      </c>
      <c r="AL22" s="75">
        <v>178221</v>
      </c>
      <c r="AM22" s="75">
        <v>96101</v>
      </c>
      <c r="AN22" s="75">
        <v>199269</v>
      </c>
      <c r="AO22" s="75">
        <v>142527</v>
      </c>
      <c r="AP22" s="75">
        <v>178135</v>
      </c>
      <c r="AQ22" s="75">
        <v>4311</v>
      </c>
      <c r="AR22" s="75">
        <v>109651</v>
      </c>
      <c r="AS22" s="75">
        <v>220781</v>
      </c>
      <c r="AT22" s="75">
        <v>186168</v>
      </c>
      <c r="AU22" s="75">
        <f>AU17+AU11</f>
        <v>227622</v>
      </c>
      <c r="AV22" s="75">
        <f>AV17+AV11</f>
        <v>100853</v>
      </c>
      <c r="AW22" s="75">
        <f>AW17+AW11</f>
        <v>221382</v>
      </c>
      <c r="AX22" s="75">
        <f>AX17+AX11</f>
        <v>-299911</v>
      </c>
      <c r="AY22" s="75">
        <f>AY17+AY11</f>
        <v>-16354</v>
      </c>
    </row>
    <row r="23" spans="1:51" s="4" customFormat="1" x14ac:dyDescent="0.2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</row>
    <row r="24" spans="1:51" s="61" customFormat="1" x14ac:dyDescent="0.25">
      <c r="A24" s="65" t="s">
        <v>234</v>
      </c>
      <c r="B24" s="75">
        <v>-20700</v>
      </c>
      <c r="C24" s="75">
        <v>-28432</v>
      </c>
      <c r="D24" s="75">
        <v>-6924</v>
      </c>
      <c r="E24" s="75">
        <v>-20844</v>
      </c>
      <c r="F24" s="75">
        <v>-27578</v>
      </c>
      <c r="G24" s="75">
        <v>-40092</v>
      </c>
      <c r="H24" s="75">
        <v>-30157</v>
      </c>
      <c r="I24" s="75">
        <v>-41676</v>
      </c>
      <c r="J24" s="75">
        <v>-12520</v>
      </c>
      <c r="K24" s="75">
        <v>-16196</v>
      </c>
      <c r="L24" s="75">
        <v>-26674</v>
      </c>
      <c r="M24" s="75">
        <v>-18483</v>
      </c>
      <c r="N24" s="75">
        <v>-26695</v>
      </c>
      <c r="O24" s="75">
        <v>-28307</v>
      </c>
      <c r="P24" s="75">
        <v>-1372</v>
      </c>
      <c r="Q24" s="75">
        <v>-19125</v>
      </c>
      <c r="R24" s="75">
        <v>-29964</v>
      </c>
      <c r="S24" s="75">
        <v>14626</v>
      </c>
      <c r="T24" s="75">
        <v>-21512</v>
      </c>
      <c r="U24" s="75">
        <v>-22026</v>
      </c>
      <c r="V24" s="75">
        <v>-35466</v>
      </c>
      <c r="W24" s="75">
        <v>39159</v>
      </c>
      <c r="X24" s="75">
        <v>-24736</v>
      </c>
      <c r="Y24" s="75">
        <v>-16565</v>
      </c>
      <c r="Z24" s="75">
        <v>-41828</v>
      </c>
      <c r="AA24" s="75">
        <v>-39436</v>
      </c>
      <c r="AB24" s="75">
        <v>30105</v>
      </c>
      <c r="AC24" s="75">
        <v>21014</v>
      </c>
      <c r="AD24" s="75">
        <v>111554</v>
      </c>
      <c r="AE24" s="75">
        <v>-61031</v>
      </c>
      <c r="AF24" s="75">
        <v>201170</v>
      </c>
      <c r="AG24" s="75">
        <v>-59693</v>
      </c>
      <c r="AH24" s="75">
        <v>-123234</v>
      </c>
      <c r="AI24" s="75">
        <v>-129407</v>
      </c>
      <c r="AJ24" s="75">
        <v>-17301</v>
      </c>
      <c r="AK24" s="75">
        <v>-33314</v>
      </c>
      <c r="AL24" s="75">
        <v>-11426</v>
      </c>
      <c r="AM24" s="75">
        <v>27784</v>
      </c>
      <c r="AN24" s="75">
        <v>-15286</v>
      </c>
      <c r="AO24" s="75">
        <v>-18692</v>
      </c>
      <c r="AP24" s="75">
        <v>-18078</v>
      </c>
      <c r="AQ24" s="75">
        <v>434</v>
      </c>
      <c r="AR24" s="75">
        <v>-717</v>
      </c>
      <c r="AS24" s="75">
        <v>-10094</v>
      </c>
      <c r="AT24" s="75">
        <v>-33787</v>
      </c>
      <c r="AU24" s="75">
        <f>SUM(AU25:AU29)</f>
        <v>-25668</v>
      </c>
      <c r="AV24" s="75">
        <f>SUM(AV25:AV29)</f>
        <v>-15612</v>
      </c>
      <c r="AW24" s="75">
        <f>SUM(AW25:AW29)</f>
        <v>-20449</v>
      </c>
      <c r="AX24" s="75">
        <f>SUM(AX25:AX29)</f>
        <v>-58106</v>
      </c>
      <c r="AY24" s="75">
        <f>SUM(AY25:AY29)</f>
        <v>-58734</v>
      </c>
    </row>
    <row r="25" spans="1:51" s="4" customFormat="1" x14ac:dyDescent="0.25">
      <c r="A25" s="66" t="s">
        <v>133</v>
      </c>
      <c r="B25" s="76">
        <v>9124</v>
      </c>
      <c r="C25" s="76">
        <v>10770</v>
      </c>
      <c r="D25" s="76">
        <v>12068</v>
      </c>
      <c r="E25" s="76">
        <v>11178</v>
      </c>
      <c r="F25" s="76">
        <v>10302</v>
      </c>
      <c r="G25" s="76">
        <v>13440</v>
      </c>
      <c r="H25" s="76">
        <v>16113</v>
      </c>
      <c r="I25" s="76">
        <v>19797</v>
      </c>
      <c r="J25" s="76">
        <v>24431</v>
      </c>
      <c r="K25" s="76">
        <v>26217</v>
      </c>
      <c r="L25" s="76">
        <v>22842</v>
      </c>
      <c r="M25" s="76">
        <v>34658</v>
      </c>
      <c r="N25" s="76">
        <v>29643</v>
      </c>
      <c r="O25" s="76">
        <v>30857</v>
      </c>
      <c r="P25" s="76">
        <v>30039</v>
      </c>
      <c r="Q25" s="76">
        <v>34826</v>
      </c>
      <c r="R25" s="76">
        <v>29333</v>
      </c>
      <c r="S25" s="76">
        <v>32108</v>
      </c>
      <c r="T25" s="76">
        <v>35159</v>
      </c>
      <c r="U25" s="76">
        <v>40803</v>
      </c>
      <c r="V25" s="76">
        <v>32954</v>
      </c>
      <c r="W25" s="76">
        <v>44490</v>
      </c>
      <c r="X25" s="76">
        <v>37177</v>
      </c>
      <c r="Y25" s="76">
        <v>42306</v>
      </c>
      <c r="Z25" s="76">
        <v>40956</v>
      </c>
      <c r="AA25" s="76">
        <v>41874</v>
      </c>
      <c r="AB25" s="76">
        <v>44658</v>
      </c>
      <c r="AC25" s="76">
        <v>49550</v>
      </c>
      <c r="AD25" s="76">
        <v>45324</v>
      </c>
      <c r="AE25" s="76">
        <v>50454</v>
      </c>
      <c r="AF25" s="77">
        <v>45081</v>
      </c>
      <c r="AG25" s="77">
        <v>58227</v>
      </c>
      <c r="AH25" s="77">
        <v>56107</v>
      </c>
      <c r="AI25" s="77">
        <v>64914</v>
      </c>
      <c r="AJ25" s="77">
        <v>66005</v>
      </c>
      <c r="AK25" s="77">
        <v>69537</v>
      </c>
      <c r="AL25" s="77">
        <v>76333</v>
      </c>
      <c r="AM25" s="77">
        <v>75695</v>
      </c>
      <c r="AN25" s="77">
        <v>71181</v>
      </c>
      <c r="AO25" s="77">
        <v>83697</v>
      </c>
      <c r="AP25" s="77">
        <v>77620</v>
      </c>
      <c r="AQ25" s="77">
        <v>91467</v>
      </c>
      <c r="AR25" s="77">
        <v>95998</v>
      </c>
      <c r="AS25" s="77">
        <v>94371</v>
      </c>
      <c r="AT25" s="77">
        <v>77721</v>
      </c>
      <c r="AU25" s="77">
        <v>91432</v>
      </c>
      <c r="AV25" s="77">
        <v>81573</v>
      </c>
      <c r="AW25" s="193">
        <v>99172</v>
      </c>
      <c r="AX25" s="193">
        <v>52652</v>
      </c>
      <c r="AY25" s="193">
        <v>60772</v>
      </c>
    </row>
    <row r="26" spans="1:51" s="4" customFormat="1" x14ac:dyDescent="0.25">
      <c r="A26" s="66" t="s">
        <v>223</v>
      </c>
      <c r="B26" s="77">
        <v>-14181</v>
      </c>
      <c r="C26" s="77">
        <v>-16031</v>
      </c>
      <c r="D26" s="77">
        <v>-17594</v>
      </c>
      <c r="E26" s="77">
        <v>-20740</v>
      </c>
      <c r="F26" s="77">
        <v>-20639</v>
      </c>
      <c r="G26" s="77">
        <v>-17480</v>
      </c>
      <c r="H26" s="77">
        <v>-19533</v>
      </c>
      <c r="I26" s="77">
        <v>-20260</v>
      </c>
      <c r="J26" s="77">
        <v>-20943</v>
      </c>
      <c r="K26" s="77">
        <v>-22370</v>
      </c>
      <c r="L26" s="77">
        <v>-23095</v>
      </c>
      <c r="M26" s="77">
        <v>-25662</v>
      </c>
      <c r="N26" s="77">
        <v>-26155</v>
      </c>
      <c r="O26" s="77">
        <v>-27360</v>
      </c>
      <c r="P26" s="77">
        <v>-28172</v>
      </c>
      <c r="Q26" s="77">
        <v>-32275</v>
      </c>
      <c r="R26" s="77">
        <v>-31090</v>
      </c>
      <c r="S26" s="77">
        <v>-32223</v>
      </c>
      <c r="T26" s="77">
        <v>-30999</v>
      </c>
      <c r="U26" s="77">
        <v>-36272</v>
      </c>
      <c r="V26" s="77">
        <v>-32704</v>
      </c>
      <c r="W26" s="77">
        <v>-34653</v>
      </c>
      <c r="X26" s="77">
        <v>-34691</v>
      </c>
      <c r="Y26" s="77">
        <v>-38852</v>
      </c>
      <c r="Z26" s="77">
        <v>-35803</v>
      </c>
      <c r="AA26" s="77">
        <v>-37400</v>
      </c>
      <c r="AB26" s="77">
        <v>-37442</v>
      </c>
      <c r="AC26" s="77">
        <v>-41355</v>
      </c>
      <c r="AD26" s="77">
        <v>-40297</v>
      </c>
      <c r="AE26" s="77">
        <v>-42419</v>
      </c>
      <c r="AF26" s="77">
        <v>-46663</v>
      </c>
      <c r="AG26" s="77">
        <v>-45450</v>
      </c>
      <c r="AH26" s="77">
        <v>-53528</v>
      </c>
      <c r="AI26" s="77">
        <v>-44050</v>
      </c>
      <c r="AJ26" s="77">
        <v>-45341</v>
      </c>
      <c r="AK26" s="77">
        <v>-49231</v>
      </c>
      <c r="AL26" s="77">
        <v>-48377</v>
      </c>
      <c r="AM26" s="77">
        <v>-51210</v>
      </c>
      <c r="AN26" s="77">
        <v>-48820</v>
      </c>
      <c r="AO26" s="77">
        <v>-53488</v>
      </c>
      <c r="AP26" s="77">
        <v>-53459</v>
      </c>
      <c r="AQ26" s="77">
        <v>-50351</v>
      </c>
      <c r="AR26" s="77">
        <v>-51229</v>
      </c>
      <c r="AS26" s="77">
        <v>-55677</v>
      </c>
      <c r="AT26" s="77">
        <v>-68235</v>
      </c>
      <c r="AU26" s="77">
        <v>-53949</v>
      </c>
      <c r="AV26" s="77">
        <v>-53456</v>
      </c>
      <c r="AW26" s="77">
        <v>-56022</v>
      </c>
      <c r="AX26" s="77">
        <v>-60498</v>
      </c>
      <c r="AY26" s="77">
        <v>-60412</v>
      </c>
    </row>
    <row r="27" spans="1:51" s="4" customFormat="1" x14ac:dyDescent="0.25">
      <c r="A27" s="66" t="s">
        <v>142</v>
      </c>
      <c r="B27" s="77">
        <v>-9685</v>
      </c>
      <c r="C27" s="77">
        <v>-10872</v>
      </c>
      <c r="D27" s="77">
        <v>-12312</v>
      </c>
      <c r="E27" s="77">
        <v>-26425</v>
      </c>
      <c r="F27" s="77">
        <v>-12328</v>
      </c>
      <c r="G27" s="77">
        <v>-13181</v>
      </c>
      <c r="H27" s="77">
        <v>-14067</v>
      </c>
      <c r="I27" s="77">
        <v>-15658</v>
      </c>
      <c r="J27" s="77">
        <v>-14348</v>
      </c>
      <c r="K27" s="77">
        <v>-13545</v>
      </c>
      <c r="L27" s="77">
        <v>-13744</v>
      </c>
      <c r="M27" s="77">
        <v>-16079</v>
      </c>
      <c r="N27" s="77">
        <v>-15357</v>
      </c>
      <c r="O27" s="77">
        <v>-16936</v>
      </c>
      <c r="P27" s="77">
        <v>-16626</v>
      </c>
      <c r="Q27" s="77">
        <v>-16016</v>
      </c>
      <c r="R27" s="77">
        <v>-15676</v>
      </c>
      <c r="S27" s="77">
        <v>-19624</v>
      </c>
      <c r="T27" s="77">
        <v>-17729</v>
      </c>
      <c r="U27" s="77">
        <v>-18459</v>
      </c>
      <c r="V27" s="77">
        <v>-17559</v>
      </c>
      <c r="W27" s="77">
        <v>-18458</v>
      </c>
      <c r="X27" s="77">
        <v>-18735</v>
      </c>
      <c r="Y27" s="77">
        <v>-23610</v>
      </c>
      <c r="Z27" s="77">
        <v>-20551</v>
      </c>
      <c r="AA27" s="77">
        <v>-19630</v>
      </c>
      <c r="AB27" s="77">
        <v>-22247</v>
      </c>
      <c r="AC27" s="77">
        <v>-24241</v>
      </c>
      <c r="AD27" s="77">
        <v>-23192</v>
      </c>
      <c r="AE27" s="77">
        <v>-22638</v>
      </c>
      <c r="AF27" s="77">
        <v>-23245</v>
      </c>
      <c r="AG27" s="77">
        <v>-24625</v>
      </c>
      <c r="AH27" s="77">
        <v>-24087</v>
      </c>
      <c r="AI27" s="77">
        <v>-25514</v>
      </c>
      <c r="AJ27" s="77">
        <v>-25915</v>
      </c>
      <c r="AK27" s="77">
        <v>-29071</v>
      </c>
      <c r="AL27" s="77">
        <v>-25877</v>
      </c>
      <c r="AM27" s="77">
        <v>-26727</v>
      </c>
      <c r="AN27" s="77">
        <v>-25691</v>
      </c>
      <c r="AO27" s="77">
        <v>-28500</v>
      </c>
      <c r="AP27" s="77">
        <v>-26065</v>
      </c>
      <c r="AQ27" s="77">
        <v>-29280</v>
      </c>
      <c r="AR27" s="77">
        <v>-29730</v>
      </c>
      <c r="AS27" s="77">
        <v>-30842</v>
      </c>
      <c r="AT27" s="77">
        <v>-36994</v>
      </c>
      <c r="AU27" s="77">
        <v>-37904</v>
      </c>
      <c r="AV27" s="77">
        <v>-36623</v>
      </c>
      <c r="AW27" s="77">
        <v>-41476</v>
      </c>
      <c r="AX27" s="77">
        <v>-40065</v>
      </c>
      <c r="AY27" s="77">
        <v>-36804</v>
      </c>
    </row>
    <row r="28" spans="1:51" s="4" customFormat="1" x14ac:dyDescent="0.25">
      <c r="A28" s="66" t="s">
        <v>135</v>
      </c>
      <c r="B28" s="76">
        <v>-780</v>
      </c>
      <c r="C28" s="76">
        <v>-705</v>
      </c>
      <c r="D28" s="76">
        <v>-786</v>
      </c>
      <c r="E28" s="76">
        <v>-634</v>
      </c>
      <c r="F28" s="76">
        <v>-549</v>
      </c>
      <c r="G28" s="76">
        <v>-539</v>
      </c>
      <c r="H28" s="76">
        <v>-575</v>
      </c>
      <c r="I28" s="76">
        <v>-3548</v>
      </c>
      <c r="J28" s="76">
        <v>-8281</v>
      </c>
      <c r="K28" s="76">
        <v>-8278</v>
      </c>
      <c r="L28" s="76">
        <v>-8666</v>
      </c>
      <c r="M28" s="76">
        <v>-8935</v>
      </c>
      <c r="N28" s="76">
        <v>-10019</v>
      </c>
      <c r="O28" s="76">
        <v>-10500</v>
      </c>
      <c r="P28" s="76">
        <v>-8879</v>
      </c>
      <c r="Q28" s="76">
        <v>-10885</v>
      </c>
      <c r="R28" s="76">
        <v>-10101</v>
      </c>
      <c r="S28" s="76">
        <v>-8332</v>
      </c>
      <c r="T28" s="76">
        <v>-9971</v>
      </c>
      <c r="U28" s="76">
        <v>-10083</v>
      </c>
      <c r="V28" s="76">
        <v>-10072</v>
      </c>
      <c r="W28" s="76">
        <v>-8498</v>
      </c>
      <c r="X28" s="76">
        <v>-10536</v>
      </c>
      <c r="Y28" s="76">
        <v>-12265</v>
      </c>
      <c r="Z28" s="76">
        <v>-11301</v>
      </c>
      <c r="AA28" s="76">
        <v>-11091</v>
      </c>
      <c r="AB28" s="76">
        <v>-8629</v>
      </c>
      <c r="AC28" s="76">
        <v>-9048</v>
      </c>
      <c r="AD28" s="76">
        <v>-5239</v>
      </c>
      <c r="AE28" s="76">
        <v>-13867</v>
      </c>
      <c r="AF28" s="77">
        <v>-5839</v>
      </c>
      <c r="AG28" s="77">
        <v>-13021</v>
      </c>
      <c r="AH28" s="77">
        <v>-8417</v>
      </c>
      <c r="AI28" s="77">
        <v>-14708</v>
      </c>
      <c r="AJ28" s="77">
        <v>-13194</v>
      </c>
      <c r="AK28" s="77">
        <v>-22967</v>
      </c>
      <c r="AL28" s="77">
        <v>-19134</v>
      </c>
      <c r="AM28" s="77">
        <v>-14195</v>
      </c>
      <c r="AN28" s="77">
        <v>-21771</v>
      </c>
      <c r="AO28" s="77">
        <v>-16452</v>
      </c>
      <c r="AP28" s="77">
        <v>-15607</v>
      </c>
      <c r="AQ28" s="77">
        <v>-10627</v>
      </c>
      <c r="AR28" s="77">
        <v>-16218</v>
      </c>
      <c r="AS28" s="77">
        <v>-22307</v>
      </c>
      <c r="AT28" s="77">
        <v>-12748</v>
      </c>
      <c r="AU28" s="77">
        <v>-17815</v>
      </c>
      <c r="AV28" s="77">
        <v>-11904</v>
      </c>
      <c r="AW28" s="77">
        <v>-25668</v>
      </c>
      <c r="AX28" s="77">
        <v>-11848</v>
      </c>
      <c r="AY28" s="77">
        <v>-14522</v>
      </c>
    </row>
    <row r="29" spans="1:51" s="4" customFormat="1" x14ac:dyDescent="0.25">
      <c r="A29" s="66" t="s">
        <v>241</v>
      </c>
      <c r="B29" s="76">
        <v>-5178</v>
      </c>
      <c r="C29" s="76">
        <v>-11595</v>
      </c>
      <c r="D29" s="76">
        <v>11700</v>
      </c>
      <c r="E29" s="76">
        <v>15777</v>
      </c>
      <c r="F29" s="76">
        <v>-4364</v>
      </c>
      <c r="G29" s="76">
        <v>-22333</v>
      </c>
      <c r="H29" s="76">
        <v>-12097</v>
      </c>
      <c r="I29" s="76">
        <v>-22006</v>
      </c>
      <c r="J29" s="76">
        <v>6621</v>
      </c>
      <c r="K29" s="76">
        <v>1780</v>
      </c>
      <c r="L29" s="76">
        <v>-4011</v>
      </c>
      <c r="M29" s="76">
        <v>-2465</v>
      </c>
      <c r="N29" s="76">
        <v>-4807</v>
      </c>
      <c r="O29" s="76">
        <v>-4368</v>
      </c>
      <c r="P29" s="76">
        <v>22266</v>
      </c>
      <c r="Q29" s="76">
        <v>5225</v>
      </c>
      <c r="R29" s="76">
        <v>-2430</v>
      </c>
      <c r="S29" s="76">
        <v>42697</v>
      </c>
      <c r="T29" s="76">
        <v>2028</v>
      </c>
      <c r="U29" s="76">
        <v>1985</v>
      </c>
      <c r="V29" s="76">
        <v>-8085</v>
      </c>
      <c r="W29" s="76">
        <v>56278</v>
      </c>
      <c r="X29" s="76">
        <v>2049</v>
      </c>
      <c r="Y29" s="76">
        <v>15856</v>
      </c>
      <c r="Z29" s="76">
        <v>-15129</v>
      </c>
      <c r="AA29" s="76">
        <v>-13189</v>
      </c>
      <c r="AB29" s="76">
        <v>53765</v>
      </c>
      <c r="AC29" s="76">
        <v>46108</v>
      </c>
      <c r="AD29" s="76">
        <v>133444</v>
      </c>
      <c r="AE29" s="76">
        <v>-32561</v>
      </c>
      <c r="AF29" s="77">
        <v>231836</v>
      </c>
      <c r="AG29" s="77">
        <v>-34824</v>
      </c>
      <c r="AH29" s="77">
        <v>-93309</v>
      </c>
      <c r="AI29" s="77">
        <v>-110049</v>
      </c>
      <c r="AJ29" s="77">
        <v>1144</v>
      </c>
      <c r="AK29" s="77">
        <v>-1582</v>
      </c>
      <c r="AL29" s="77">
        <v>5629</v>
      </c>
      <c r="AM29" s="77">
        <v>44221</v>
      </c>
      <c r="AN29" s="77">
        <v>9815</v>
      </c>
      <c r="AO29" s="77">
        <v>-3949</v>
      </c>
      <c r="AP29" s="77">
        <v>-567</v>
      </c>
      <c r="AQ29" s="77">
        <v>-775</v>
      </c>
      <c r="AR29" s="77">
        <v>-1158</v>
      </c>
      <c r="AS29" s="77">
        <v>4361</v>
      </c>
      <c r="AT29" s="77">
        <v>6469</v>
      </c>
      <c r="AU29" s="77">
        <v>-7432</v>
      </c>
      <c r="AV29" s="77">
        <v>4798</v>
      </c>
      <c r="AW29" s="77">
        <v>3545</v>
      </c>
      <c r="AX29" s="77">
        <v>1653</v>
      </c>
      <c r="AY29" s="77">
        <v>-7768</v>
      </c>
    </row>
    <row r="30" spans="1:51" s="4" customFormat="1" x14ac:dyDescent="0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</row>
    <row r="31" spans="1:51" s="61" customFormat="1" x14ac:dyDescent="0.25">
      <c r="A31" s="65" t="s">
        <v>126</v>
      </c>
      <c r="B31" s="75">
        <v>59250</v>
      </c>
      <c r="C31" s="75">
        <v>68250</v>
      </c>
      <c r="D31" s="75">
        <v>63196</v>
      </c>
      <c r="E31" s="75">
        <v>4428</v>
      </c>
      <c r="F31" s="75">
        <v>35510</v>
      </c>
      <c r="G31" s="75">
        <v>63595</v>
      </c>
      <c r="H31" s="75">
        <v>65862</v>
      </c>
      <c r="I31" s="75">
        <v>52714</v>
      </c>
      <c r="J31" s="75">
        <v>78692</v>
      </c>
      <c r="K31" s="75">
        <v>85834</v>
      </c>
      <c r="L31" s="75">
        <v>87310</v>
      </c>
      <c r="M31" s="75">
        <v>96626</v>
      </c>
      <c r="N31" s="75">
        <v>100456</v>
      </c>
      <c r="O31" s="75">
        <v>109887</v>
      </c>
      <c r="P31" s="75">
        <v>86976</v>
      </c>
      <c r="Q31" s="75">
        <v>108000</v>
      </c>
      <c r="R31" s="75">
        <v>94154</v>
      </c>
      <c r="S31" s="75">
        <v>68048</v>
      </c>
      <c r="T31" s="75">
        <v>90624</v>
      </c>
      <c r="U31" s="75">
        <v>94109</v>
      </c>
      <c r="V31" s="75">
        <v>104162</v>
      </c>
      <c r="W31" s="75">
        <v>81640</v>
      </c>
      <c r="X31" s="75">
        <v>105457</v>
      </c>
      <c r="Y31" s="75">
        <v>97371</v>
      </c>
      <c r="Z31" s="75">
        <v>123177</v>
      </c>
      <c r="AA31" s="75">
        <v>135846</v>
      </c>
      <c r="AB31" s="75">
        <v>87378</v>
      </c>
      <c r="AC31" s="75">
        <v>87398</v>
      </c>
      <c r="AD31" s="75">
        <v>32239</v>
      </c>
      <c r="AE31" s="75">
        <v>147082</v>
      </c>
      <c r="AF31" s="75">
        <v>-62660</v>
      </c>
      <c r="AG31" s="75">
        <v>162547</v>
      </c>
      <c r="AH31" s="75">
        <v>216230</v>
      </c>
      <c r="AI31" s="75">
        <v>230236</v>
      </c>
      <c r="AJ31" s="75">
        <v>138254</v>
      </c>
      <c r="AK31" s="75">
        <v>141531</v>
      </c>
      <c r="AL31" s="75">
        <v>166795</v>
      </c>
      <c r="AM31" s="75">
        <v>169961</v>
      </c>
      <c r="AN31" s="75">
        <v>183983</v>
      </c>
      <c r="AO31" s="75">
        <v>123835</v>
      </c>
      <c r="AP31" s="75">
        <v>160057</v>
      </c>
      <c r="AQ31" s="75">
        <v>4745</v>
      </c>
      <c r="AR31" s="75">
        <v>108934</v>
      </c>
      <c r="AS31" s="75">
        <v>210687</v>
      </c>
      <c r="AT31" s="75">
        <v>150381</v>
      </c>
      <c r="AU31" s="75">
        <f>AU24+AU22</f>
        <v>201954</v>
      </c>
      <c r="AV31" s="75">
        <f>AV24+AV22</f>
        <v>85241</v>
      </c>
      <c r="AW31" s="75">
        <f>AW24+AW22</f>
        <v>200933</v>
      </c>
      <c r="AX31" s="75">
        <f>AX24+AX22</f>
        <v>-358017</v>
      </c>
      <c r="AY31" s="75">
        <f>AY24+AY22</f>
        <v>-75088</v>
      </c>
    </row>
    <row r="32" spans="1:51" s="4" customFormat="1" x14ac:dyDescent="0.25">
      <c r="A32" s="66" t="s">
        <v>227</v>
      </c>
      <c r="B32" s="76" t="s">
        <v>63</v>
      </c>
      <c r="C32" s="76">
        <v>-2</v>
      </c>
      <c r="D32" s="76">
        <v>1205</v>
      </c>
      <c r="E32" s="76">
        <v>1</v>
      </c>
      <c r="F32" s="76">
        <v>-1708</v>
      </c>
      <c r="G32" s="76">
        <v>-1049</v>
      </c>
      <c r="H32" s="76">
        <v>-241</v>
      </c>
      <c r="I32" s="76">
        <v>-311</v>
      </c>
      <c r="J32" s="76">
        <v>-265</v>
      </c>
      <c r="K32" s="76">
        <v>-1908</v>
      </c>
      <c r="L32" s="76">
        <v>265</v>
      </c>
      <c r="M32" s="76">
        <v>-518</v>
      </c>
      <c r="N32" s="76">
        <v>-384</v>
      </c>
      <c r="O32" s="76">
        <v>-3996</v>
      </c>
      <c r="P32" s="76">
        <v>2663</v>
      </c>
      <c r="Q32" s="76">
        <v>-4159</v>
      </c>
      <c r="R32" s="76">
        <v>-922</v>
      </c>
      <c r="S32" s="76">
        <v>-3818</v>
      </c>
      <c r="T32" s="76">
        <v>-1438</v>
      </c>
      <c r="U32" s="76">
        <v>-433</v>
      </c>
      <c r="V32" s="76">
        <v>87</v>
      </c>
      <c r="W32" s="76">
        <v>-633</v>
      </c>
      <c r="X32" s="76">
        <v>-1139</v>
      </c>
      <c r="Y32" s="76">
        <v>-134</v>
      </c>
      <c r="Z32" s="76">
        <v>-341</v>
      </c>
      <c r="AA32" s="76">
        <v>-1950</v>
      </c>
      <c r="AB32" s="76">
        <v>489</v>
      </c>
      <c r="AC32" s="76">
        <v>-457</v>
      </c>
      <c r="AD32" s="76">
        <v>-771</v>
      </c>
      <c r="AE32" s="76">
        <v>-2830</v>
      </c>
      <c r="AF32" s="77">
        <v>-2874</v>
      </c>
      <c r="AG32" s="77">
        <v>245</v>
      </c>
      <c r="AH32" s="77">
        <v>-7880</v>
      </c>
      <c r="AI32" s="77">
        <v>-306</v>
      </c>
      <c r="AJ32" s="77">
        <v>-1510</v>
      </c>
      <c r="AK32" s="77">
        <v>-2539</v>
      </c>
      <c r="AL32" s="77">
        <v>-7694</v>
      </c>
      <c r="AM32" s="77">
        <v>-10493</v>
      </c>
      <c r="AN32" s="77">
        <v>-10582</v>
      </c>
      <c r="AO32" s="77">
        <v>-8127</v>
      </c>
      <c r="AP32" s="77">
        <v>-9935</v>
      </c>
      <c r="AQ32" s="77">
        <v>-10349</v>
      </c>
      <c r="AR32" s="77">
        <v>-57</v>
      </c>
      <c r="AS32" s="77">
        <v>-1070</v>
      </c>
      <c r="AT32" s="77">
        <v>-715</v>
      </c>
      <c r="AU32" s="77">
        <v>-127</v>
      </c>
      <c r="AV32" s="77">
        <v>-1402</v>
      </c>
      <c r="AW32" s="77">
        <v>-110</v>
      </c>
      <c r="AX32" s="77">
        <v>-973</v>
      </c>
      <c r="AY32" s="77">
        <v>-40</v>
      </c>
    </row>
    <row r="33" spans="1:51" s="4" customFormat="1" x14ac:dyDescent="0.2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</row>
    <row r="34" spans="1:51" s="61" customFormat="1" x14ac:dyDescent="0.25">
      <c r="A34" s="65" t="s">
        <v>127</v>
      </c>
      <c r="B34" s="75">
        <v>59250</v>
      </c>
      <c r="C34" s="75">
        <v>68248</v>
      </c>
      <c r="D34" s="75">
        <v>64400</v>
      </c>
      <c r="E34" s="75">
        <v>4429</v>
      </c>
      <c r="F34" s="75">
        <v>33802</v>
      </c>
      <c r="G34" s="75">
        <v>62546</v>
      </c>
      <c r="H34" s="75">
        <v>65621</v>
      </c>
      <c r="I34" s="75">
        <v>52403</v>
      </c>
      <c r="J34" s="75">
        <v>78427</v>
      </c>
      <c r="K34" s="75">
        <v>83926</v>
      </c>
      <c r="L34" s="75">
        <v>87575</v>
      </c>
      <c r="M34" s="75">
        <v>96108</v>
      </c>
      <c r="N34" s="75">
        <v>100072</v>
      </c>
      <c r="O34" s="75">
        <v>105891</v>
      </c>
      <c r="P34" s="75">
        <v>89639</v>
      </c>
      <c r="Q34" s="75">
        <v>103841</v>
      </c>
      <c r="R34" s="75">
        <v>93232</v>
      </c>
      <c r="S34" s="75">
        <v>64230</v>
      </c>
      <c r="T34" s="75">
        <v>89186</v>
      </c>
      <c r="U34" s="75">
        <v>93676</v>
      </c>
      <c r="V34" s="75">
        <v>104249</v>
      </c>
      <c r="W34" s="75">
        <v>81007</v>
      </c>
      <c r="X34" s="75">
        <v>104318</v>
      </c>
      <c r="Y34" s="75">
        <v>97237</v>
      </c>
      <c r="Z34" s="75">
        <v>122836</v>
      </c>
      <c r="AA34" s="75">
        <v>133896</v>
      </c>
      <c r="AB34" s="75">
        <v>87867</v>
      </c>
      <c r="AC34" s="75">
        <v>86941</v>
      </c>
      <c r="AD34" s="75">
        <v>31648</v>
      </c>
      <c r="AE34" s="75">
        <v>144252</v>
      </c>
      <c r="AF34" s="75">
        <v>-65534</v>
      </c>
      <c r="AG34" s="75">
        <v>162792</v>
      </c>
      <c r="AH34" s="75">
        <v>208350</v>
      </c>
      <c r="AI34" s="75">
        <v>229930</v>
      </c>
      <c r="AJ34" s="75">
        <v>136744</v>
      </c>
      <c r="AK34" s="75">
        <v>138992</v>
      </c>
      <c r="AL34" s="75">
        <v>159101</v>
      </c>
      <c r="AM34" s="75">
        <v>159468</v>
      </c>
      <c r="AN34" s="75">
        <v>173401</v>
      </c>
      <c r="AO34" s="75">
        <v>115708</v>
      </c>
      <c r="AP34" s="75">
        <v>150122</v>
      </c>
      <c r="AQ34" s="75">
        <v>-5604</v>
      </c>
      <c r="AR34" s="75">
        <v>108877</v>
      </c>
      <c r="AS34" s="75">
        <v>209617</v>
      </c>
      <c r="AT34" s="75">
        <v>149666</v>
      </c>
      <c r="AU34" s="75">
        <f>AU32+AU31</f>
        <v>201827</v>
      </c>
      <c r="AV34" s="75">
        <f>AV32+AV31</f>
        <v>83839</v>
      </c>
      <c r="AW34" s="75">
        <f>AW32+AW31</f>
        <v>200823</v>
      </c>
      <c r="AX34" s="75">
        <f>AX32+AX31</f>
        <v>-358990</v>
      </c>
      <c r="AY34" s="75">
        <f>AY32+AY31</f>
        <v>-75128</v>
      </c>
    </row>
    <row r="35" spans="1:51" s="4" customFormat="1" ht="3.75" customHeight="1" x14ac:dyDescent="0.25">
      <c r="A35" s="47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</row>
    <row r="36" spans="1:51" s="4" customFormat="1" x14ac:dyDescent="0.25">
      <c r="A36" s="66" t="s">
        <v>225</v>
      </c>
      <c r="B36" s="76">
        <v>-9991</v>
      </c>
      <c r="C36" s="76">
        <v>-13622</v>
      </c>
      <c r="D36" s="76">
        <v>-6019</v>
      </c>
      <c r="E36" s="76">
        <v>16241</v>
      </c>
      <c r="F36" s="76">
        <v>-2353</v>
      </c>
      <c r="G36" s="76">
        <v>-17917</v>
      </c>
      <c r="H36" s="76">
        <v>-15692</v>
      </c>
      <c r="I36" s="76">
        <v>14808</v>
      </c>
      <c r="J36" s="76">
        <v>-16044</v>
      </c>
      <c r="K36" s="76">
        <v>-18312</v>
      </c>
      <c r="L36" s="76">
        <v>-21486</v>
      </c>
      <c r="M36" s="76">
        <v>-22869</v>
      </c>
      <c r="N36" s="76">
        <v>-25776</v>
      </c>
      <c r="O36" s="76">
        <v>-28911</v>
      </c>
      <c r="P36" s="76">
        <v>-14130</v>
      </c>
      <c r="Q36" s="76">
        <v>-25191</v>
      </c>
      <c r="R36" s="76">
        <v>-26331</v>
      </c>
      <c r="S36" s="76">
        <v>3933</v>
      </c>
      <c r="T36" s="76">
        <v>-20035</v>
      </c>
      <c r="U36" s="76">
        <v>-18813</v>
      </c>
      <c r="V36" s="76">
        <v>-26762</v>
      </c>
      <c r="W36" s="76">
        <v>3109</v>
      </c>
      <c r="X36" s="76">
        <v>-18638</v>
      </c>
      <c r="Y36" s="76">
        <v>984</v>
      </c>
      <c r="Z36" s="76">
        <v>-32495</v>
      </c>
      <c r="AA36" s="76">
        <v>-30324</v>
      </c>
      <c r="AB36" s="76">
        <v>13175</v>
      </c>
      <c r="AC36" s="76">
        <v>19780</v>
      </c>
      <c r="AD36" s="76">
        <v>71740</v>
      </c>
      <c r="AE36" s="76">
        <v>-28512</v>
      </c>
      <c r="AF36" s="77">
        <v>184199</v>
      </c>
      <c r="AG36" s="77">
        <v>-28296</v>
      </c>
      <c r="AH36" s="77">
        <v>-91668</v>
      </c>
      <c r="AI36" s="77">
        <v>-99168</v>
      </c>
      <c r="AJ36" s="77">
        <v>-8983</v>
      </c>
      <c r="AK36" s="77">
        <v>-208</v>
      </c>
      <c r="AL36" s="77">
        <v>-32136</v>
      </c>
      <c r="AM36" s="77">
        <v>23221</v>
      </c>
      <c r="AN36" s="77">
        <v>-36797</v>
      </c>
      <c r="AO36" s="77">
        <v>27742.000000000004</v>
      </c>
      <c r="AP36" s="77">
        <v>-7185</v>
      </c>
      <c r="AQ36" s="77">
        <v>153868</v>
      </c>
      <c r="AR36" s="77">
        <v>43845</v>
      </c>
      <c r="AS36" s="77">
        <v>-92228</v>
      </c>
      <c r="AT36" s="77">
        <v>1983</v>
      </c>
      <c r="AU36" s="77">
        <v>-32846</v>
      </c>
      <c r="AV36" s="77">
        <v>84797</v>
      </c>
      <c r="AW36" s="77">
        <v>-17179</v>
      </c>
      <c r="AX36" s="77">
        <v>477119</v>
      </c>
      <c r="AY36" s="77">
        <v>164143</v>
      </c>
    </row>
    <row r="37" spans="1:51" s="4" customFormat="1" x14ac:dyDescent="0.25">
      <c r="A37" s="66" t="s">
        <v>242</v>
      </c>
      <c r="B37" s="76">
        <v>-14519</v>
      </c>
      <c r="C37" s="76">
        <v>-11859</v>
      </c>
      <c r="D37" s="76">
        <v>-13961</v>
      </c>
      <c r="E37" s="76">
        <v>-4754</v>
      </c>
      <c r="F37" s="76">
        <v>-7500</v>
      </c>
      <c r="G37" s="76">
        <v>-9245</v>
      </c>
      <c r="H37" s="76">
        <v>-11815</v>
      </c>
      <c r="I37" s="76">
        <v>-13504</v>
      </c>
      <c r="J37" s="76">
        <v>-15448</v>
      </c>
      <c r="K37" s="76">
        <v>-15445</v>
      </c>
      <c r="L37" s="76">
        <v>-14974</v>
      </c>
      <c r="M37" s="76">
        <v>-19234</v>
      </c>
      <c r="N37" s="76">
        <v>-17616</v>
      </c>
      <c r="O37" s="76">
        <v>-16755</v>
      </c>
      <c r="P37" s="76">
        <v>-16981</v>
      </c>
      <c r="Q37" s="76">
        <v>-18046</v>
      </c>
      <c r="R37" s="76">
        <v>-10025</v>
      </c>
      <c r="S37" s="76">
        <v>-13115</v>
      </c>
      <c r="T37" s="76">
        <v>-14037</v>
      </c>
      <c r="U37" s="76">
        <v>-15282</v>
      </c>
      <c r="V37" s="76">
        <v>-18601</v>
      </c>
      <c r="W37" s="76">
        <v>-20642</v>
      </c>
      <c r="X37" s="76">
        <v>-19544</v>
      </c>
      <c r="Y37" s="76">
        <v>-23315</v>
      </c>
      <c r="Z37" s="76">
        <v>-19634</v>
      </c>
      <c r="AA37" s="76">
        <v>-23805</v>
      </c>
      <c r="AB37" s="76">
        <v>-23096</v>
      </c>
      <c r="AC37" s="76">
        <v>-24494</v>
      </c>
      <c r="AD37" s="76">
        <v>-22953</v>
      </c>
      <c r="AE37" s="76">
        <v>-25639</v>
      </c>
      <c r="AF37" s="77">
        <v>-23624</v>
      </c>
      <c r="AG37" s="77">
        <v>-28981</v>
      </c>
      <c r="AH37" s="77">
        <v>-25533</v>
      </c>
      <c r="AI37" s="77">
        <v>-26666</v>
      </c>
      <c r="AJ37" s="77">
        <v>-24974</v>
      </c>
      <c r="AK37" s="77">
        <v>-30259</v>
      </c>
      <c r="AL37" s="77">
        <v>-30110</v>
      </c>
      <c r="AM37" s="77">
        <v>-29474</v>
      </c>
      <c r="AN37" s="77">
        <v>-32470</v>
      </c>
      <c r="AO37" s="77">
        <v>-32845</v>
      </c>
      <c r="AP37" s="77">
        <v>-34389</v>
      </c>
      <c r="AQ37" s="77">
        <v>-36611</v>
      </c>
      <c r="AR37" s="77">
        <v>-36610</v>
      </c>
      <c r="AS37" s="77">
        <v>-35616</v>
      </c>
      <c r="AT37" s="77">
        <v>-32095</v>
      </c>
      <c r="AU37" s="77">
        <v>-36256</v>
      </c>
      <c r="AV37" s="77">
        <v>-38115</v>
      </c>
      <c r="AW37" s="77">
        <v>-38045</v>
      </c>
      <c r="AX37" s="77">
        <v>-37132</v>
      </c>
      <c r="AY37" s="77">
        <v>-27399</v>
      </c>
    </row>
    <row r="38" spans="1:51" s="3" customFormat="1" x14ac:dyDescent="0.25">
      <c r="A38" s="84" t="s">
        <v>128</v>
      </c>
      <c r="B38" s="81">
        <v>34740</v>
      </c>
      <c r="C38" s="81">
        <v>42767</v>
      </c>
      <c r="D38" s="81">
        <v>44420</v>
      </c>
      <c r="E38" s="81">
        <v>15916</v>
      </c>
      <c r="F38" s="81">
        <v>23949</v>
      </c>
      <c r="G38" s="81">
        <v>35384</v>
      </c>
      <c r="H38" s="81">
        <v>38114</v>
      </c>
      <c r="I38" s="81">
        <v>53707</v>
      </c>
      <c r="J38" s="81">
        <v>46934</v>
      </c>
      <c r="K38" s="81">
        <v>50170</v>
      </c>
      <c r="L38" s="81">
        <v>51115</v>
      </c>
      <c r="M38" s="81">
        <v>54005</v>
      </c>
      <c r="N38" s="81">
        <v>56680</v>
      </c>
      <c r="O38" s="81">
        <v>60225</v>
      </c>
      <c r="P38" s="81">
        <v>58528</v>
      </c>
      <c r="Q38" s="81">
        <v>60604</v>
      </c>
      <c r="R38" s="81">
        <v>56876</v>
      </c>
      <c r="S38" s="81">
        <v>55048</v>
      </c>
      <c r="T38" s="81">
        <v>55114</v>
      </c>
      <c r="U38" s="81">
        <v>59581</v>
      </c>
      <c r="V38" s="81">
        <v>58886</v>
      </c>
      <c r="W38" s="81">
        <v>63474</v>
      </c>
      <c r="X38" s="81">
        <v>66136</v>
      </c>
      <c r="Y38" s="81">
        <v>74906</v>
      </c>
      <c r="Z38" s="81">
        <v>70707</v>
      </c>
      <c r="AA38" s="81">
        <v>79767</v>
      </c>
      <c r="AB38" s="81">
        <v>77946</v>
      </c>
      <c r="AC38" s="81">
        <v>82227</v>
      </c>
      <c r="AD38" s="81">
        <v>80225</v>
      </c>
      <c r="AE38" s="81">
        <v>90101</v>
      </c>
      <c r="AF38" s="81">
        <v>95041</v>
      </c>
      <c r="AG38" s="81">
        <v>105515</v>
      </c>
      <c r="AH38" s="81">
        <v>91149</v>
      </c>
      <c r="AI38" s="81">
        <v>104096</v>
      </c>
      <c r="AJ38" s="81">
        <v>102787</v>
      </c>
      <c r="AK38" s="81">
        <v>108525</v>
      </c>
      <c r="AL38" s="81">
        <v>96855</v>
      </c>
      <c r="AM38" s="81">
        <v>107139</v>
      </c>
      <c r="AN38" s="81">
        <v>104134</v>
      </c>
      <c r="AO38" s="81">
        <v>110605</v>
      </c>
      <c r="AP38" s="81">
        <v>108548</v>
      </c>
      <c r="AQ38" s="81">
        <v>111653</v>
      </c>
      <c r="AR38" s="81">
        <v>116112</v>
      </c>
      <c r="AS38" s="81">
        <v>81773</v>
      </c>
      <c r="AT38" s="81">
        <v>119554</v>
      </c>
      <c r="AU38" s="81">
        <f>SUM(AU34:AU37)</f>
        <v>132725</v>
      </c>
      <c r="AV38" s="81">
        <f>SUM(AV34:AV37)</f>
        <v>130521</v>
      </c>
      <c r="AW38" s="81">
        <f>SUM(AW34:AW37)</f>
        <v>145599</v>
      </c>
      <c r="AX38" s="81">
        <f>SUM(AX34:AX37)</f>
        <v>80997</v>
      </c>
      <c r="AY38" s="81">
        <f>SUM(AY34:AY37)</f>
        <v>61616</v>
      </c>
    </row>
    <row r="39" spans="1:51" s="4" customForma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51" s="4" customFormat="1" ht="15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51" s="4" customFormat="1" ht="24" customHeight="1" x14ac:dyDescent="0.25"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</row>
    <row r="42" spans="1:51" s="4" customForma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51" s="4" customForma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51" s="4" customForma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51" s="4" customForma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51" s="4" customForma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O46" s="73"/>
    </row>
    <row r="47" spans="1:51" s="4" customForma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51" s="4" customForma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s="4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</sheetData>
  <sheetProtection algorithmName="SHA-512" hashValue="FVfZfvTlOHJM0K/E9OcaiZFhiDmO4S5vlK4eYpPzyOD0OiqMX7k8x439wl2qNgG36RIEjKv6ZnKUBfzTuBRyXQ==" saltValue="XAX1PtLmRWobFuqRJ/gMfQ==" spinCount="100000" sheet="1" objects="1" scenarios="1"/>
  <hyperlinks>
    <hyperlink ref="B6" location="Índice!A1" display="Índice"/>
    <hyperlink ref="AY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theme="4" tint="0.79998168889431442"/>
  </sheetPr>
  <dimension ref="A2:Q49"/>
  <sheetViews>
    <sheetView showGridLines="0" zoomScale="115" zoomScaleNormal="115" workbookViewId="0">
      <pane xSplit="1" ySplit="9" topLeftCell="I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4" defaultRowHeight="15" x14ac:dyDescent="0.25"/>
  <cols>
    <col min="1" max="1" width="61.85546875" bestFit="1" customWidth="1"/>
    <col min="2" max="10" width="14" customWidth="1"/>
    <col min="11" max="13" width="14" bestFit="1" customWidth="1"/>
  </cols>
  <sheetData>
    <row r="2" spans="1:17" ht="21" x14ac:dyDescent="0.35">
      <c r="A2" s="7" t="s">
        <v>15</v>
      </c>
    </row>
    <row r="3" spans="1:17" ht="6.75" customHeight="1" x14ac:dyDescent="0.25">
      <c r="A3" s="6"/>
    </row>
    <row r="4" spans="1:17" x14ac:dyDescent="0.25">
      <c r="A4" s="5" t="s">
        <v>16</v>
      </c>
    </row>
    <row r="5" spans="1:17" ht="6.75" customHeight="1" x14ac:dyDescent="0.25"/>
    <row r="6" spans="1:17" x14ac:dyDescent="0.25">
      <c r="A6" s="64"/>
      <c r="B6" s="9" t="s">
        <v>19</v>
      </c>
      <c r="M6" s="9" t="s">
        <v>19</v>
      </c>
    </row>
    <row r="7" spans="1:17" ht="17.25" customHeight="1" x14ac:dyDescent="0.3">
      <c r="A7" s="68" t="s">
        <v>5</v>
      </c>
    </row>
    <row r="8" spans="1:17" x14ac:dyDescent="0.25">
      <c r="A8" s="69" t="s">
        <v>74</v>
      </c>
      <c r="M8" s="24"/>
    </row>
    <row r="9" spans="1:17" s="6" customFormat="1" x14ac:dyDescent="0.25">
      <c r="A9" s="60"/>
      <c r="B9" s="118" t="s">
        <v>81</v>
      </c>
      <c r="C9" s="118">
        <v>2009</v>
      </c>
      <c r="D9" s="118" t="s">
        <v>91</v>
      </c>
      <c r="E9" s="118">
        <v>2011</v>
      </c>
      <c r="F9" s="118">
        <v>2012</v>
      </c>
      <c r="G9" s="118" t="s">
        <v>105</v>
      </c>
      <c r="H9" s="118" t="s">
        <v>110</v>
      </c>
      <c r="I9" s="118" t="s">
        <v>115</v>
      </c>
      <c r="J9" s="118" t="s">
        <v>120</v>
      </c>
      <c r="K9" s="118">
        <v>2017</v>
      </c>
      <c r="L9" s="118">
        <v>2018</v>
      </c>
      <c r="M9" s="118">
        <v>2019</v>
      </c>
    </row>
    <row r="10" spans="1:17" s="4" customFormat="1" ht="18" customHeight="1" x14ac:dyDescent="0.25">
      <c r="A10" s="67" t="s">
        <v>129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7" s="3" customFormat="1" x14ac:dyDescent="0.25">
      <c r="A11" s="83" t="s">
        <v>288</v>
      </c>
      <c r="B11" s="158">
        <f t="shared" ref="B11:K11" si="0">SUM(B12:B16)</f>
        <v>1098762</v>
      </c>
      <c r="C11" s="158">
        <f t="shared" si="0"/>
        <v>732865</v>
      </c>
      <c r="D11" s="158">
        <f t="shared" si="0"/>
        <v>933915</v>
      </c>
      <c r="E11" s="158">
        <f t="shared" si="0"/>
        <v>1230500</v>
      </c>
      <c r="F11" s="158">
        <f t="shared" si="0"/>
        <v>1339461</v>
      </c>
      <c r="G11" s="158">
        <f t="shared" si="0"/>
        <v>1558354</v>
      </c>
      <c r="H11" s="158">
        <f t="shared" si="0"/>
        <v>2047105</v>
      </c>
      <c r="I11" s="158">
        <f t="shared" si="0"/>
        <v>3756007</v>
      </c>
      <c r="J11" s="158">
        <f t="shared" si="0"/>
        <v>2029507</v>
      </c>
      <c r="K11" s="158">
        <f t="shared" si="0"/>
        <v>2479079</v>
      </c>
      <c r="L11" s="158">
        <f>SUM(L12:L16)</f>
        <v>3254375</v>
      </c>
      <c r="M11" s="158">
        <f>SUM(M12:M16)</f>
        <v>2669036</v>
      </c>
    </row>
    <row r="12" spans="1:17" s="4" customFormat="1" x14ac:dyDescent="0.25">
      <c r="A12" s="66" t="s">
        <v>122</v>
      </c>
      <c r="B12" s="159">
        <v>742758</v>
      </c>
      <c r="C12" s="159">
        <v>547672</v>
      </c>
      <c r="D12" s="159">
        <v>747573</v>
      </c>
      <c r="E12" s="159">
        <v>917426</v>
      </c>
      <c r="F12" s="159">
        <v>932160</v>
      </c>
      <c r="G12" s="159">
        <v>977797</v>
      </c>
      <c r="H12" s="159">
        <v>1132045</v>
      </c>
      <c r="I12" s="159">
        <v>1515386</v>
      </c>
      <c r="J12" s="159">
        <v>1385749</v>
      </c>
      <c r="K12" s="159">
        <v>1332960</v>
      </c>
      <c r="L12" s="159">
        <v>1513797</v>
      </c>
      <c r="M12" s="159">
        <v>1379936</v>
      </c>
      <c r="P12" s="159"/>
      <c r="Q12" s="159"/>
    </row>
    <row r="13" spans="1:17" s="4" customFormat="1" x14ac:dyDescent="0.25">
      <c r="A13" s="66" t="s">
        <v>123</v>
      </c>
      <c r="B13" s="159">
        <v>213632</v>
      </c>
      <c r="C13" s="159">
        <v>161732</v>
      </c>
      <c r="D13" s="159">
        <v>176066</v>
      </c>
      <c r="E13" s="159">
        <v>234041</v>
      </c>
      <c r="F13" s="159">
        <v>283905</v>
      </c>
      <c r="G13" s="159">
        <v>329923</v>
      </c>
      <c r="H13" s="159">
        <v>612834</v>
      </c>
      <c r="I13" s="159">
        <v>1114994</v>
      </c>
      <c r="J13" s="159">
        <v>1304194</v>
      </c>
      <c r="K13" s="159">
        <v>1220168</v>
      </c>
      <c r="L13" s="159">
        <v>1536491</v>
      </c>
      <c r="M13" s="159">
        <v>1207618</v>
      </c>
    </row>
    <row r="14" spans="1:17" s="4" customFormat="1" x14ac:dyDescent="0.25">
      <c r="A14" s="66" t="s">
        <v>235</v>
      </c>
      <c r="B14" s="159">
        <v>105866</v>
      </c>
      <c r="C14" s="159">
        <v>-73598</v>
      </c>
      <c r="D14" s="159">
        <v>-26318</v>
      </c>
      <c r="E14" s="159">
        <v>155889</v>
      </c>
      <c r="F14" s="159">
        <v>125685</v>
      </c>
      <c r="G14" s="159">
        <v>101738</v>
      </c>
      <c r="H14" s="159">
        <v>192671</v>
      </c>
      <c r="I14" s="159">
        <v>1150131</v>
      </c>
      <c r="J14" s="159">
        <v>-699555</v>
      </c>
      <c r="K14" s="159">
        <v>-139846</v>
      </c>
      <c r="L14" s="159">
        <v>62125</v>
      </c>
      <c r="M14" s="159">
        <v>87752</v>
      </c>
    </row>
    <row r="15" spans="1:17" s="4" customFormat="1" x14ac:dyDescent="0.25">
      <c r="A15" s="66" t="s">
        <v>236</v>
      </c>
      <c r="B15" s="159">
        <v>31418</v>
      </c>
      <c r="C15" s="159">
        <v>97059</v>
      </c>
      <c r="D15" s="159">
        <v>36594</v>
      </c>
      <c r="E15" s="159">
        <v>-76856</v>
      </c>
      <c r="F15" s="159">
        <v>-15382</v>
      </c>
      <c r="G15" s="159">
        <v>122890</v>
      </c>
      <c r="H15" s="159">
        <v>79900</v>
      </c>
      <c r="I15" s="159">
        <v>-34350</v>
      </c>
      <c r="J15" s="159">
        <v>32536</v>
      </c>
      <c r="K15" s="159">
        <v>65774</v>
      </c>
      <c r="L15" s="159">
        <v>141962</v>
      </c>
      <c r="M15" s="159">
        <v>-6270</v>
      </c>
    </row>
    <row r="16" spans="1:17" s="4" customFormat="1" x14ac:dyDescent="0.25">
      <c r="A16" s="66" t="s">
        <v>237</v>
      </c>
      <c r="B16" s="159">
        <v>5088</v>
      </c>
      <c r="C16" s="159" t="s">
        <v>63</v>
      </c>
      <c r="D16" s="159" t="s">
        <v>63</v>
      </c>
      <c r="E16" s="159" t="s">
        <v>63</v>
      </c>
      <c r="F16" s="159">
        <v>13093</v>
      </c>
      <c r="G16" s="159">
        <v>26006</v>
      </c>
      <c r="H16" s="159">
        <v>29655</v>
      </c>
      <c r="I16" s="159">
        <v>9846</v>
      </c>
      <c r="J16" s="159">
        <v>6583</v>
      </c>
      <c r="K16" s="159">
        <v>23</v>
      </c>
      <c r="L16" s="159">
        <v>0</v>
      </c>
      <c r="M16" s="159">
        <v>0</v>
      </c>
    </row>
    <row r="17" spans="1:13" s="4" customFormat="1" x14ac:dyDescent="0.25">
      <c r="A17" s="83" t="s">
        <v>349</v>
      </c>
      <c r="B17" s="158">
        <f t="shared" ref="B17:K17" si="1">SUM(B18:B21)</f>
        <v>-796243</v>
      </c>
      <c r="C17" s="158">
        <f t="shared" si="1"/>
        <v>-375681</v>
      </c>
      <c r="D17" s="158">
        <f t="shared" si="1"/>
        <v>-511580</v>
      </c>
      <c r="E17" s="158">
        <f t="shared" si="1"/>
        <v>-749682</v>
      </c>
      <c r="F17" s="158">
        <f t="shared" si="1"/>
        <v>-933650</v>
      </c>
      <c r="G17" s="158">
        <f t="shared" si="1"/>
        <v>-1132116</v>
      </c>
      <c r="H17" s="158">
        <f t="shared" si="1"/>
        <v>-1583161</v>
      </c>
      <c r="I17" s="158">
        <f t="shared" si="1"/>
        <v>-3664162</v>
      </c>
      <c r="J17" s="158">
        <f t="shared" si="1"/>
        <v>-1000270</v>
      </c>
      <c r="K17" s="158">
        <f t="shared" si="1"/>
        <v>-1859533</v>
      </c>
      <c r="L17" s="158">
        <f>SUM(L18:L21)</f>
        <v>-2739187</v>
      </c>
      <c r="M17" s="158">
        <f>SUM(M18:M21)</f>
        <v>-1935011</v>
      </c>
    </row>
    <row r="18" spans="1:13" s="4" customFormat="1" x14ac:dyDescent="0.25">
      <c r="A18" s="66" t="s">
        <v>238</v>
      </c>
      <c r="B18" s="159">
        <v>-289166</v>
      </c>
      <c r="C18" s="159">
        <v>-284177</v>
      </c>
      <c r="D18" s="159">
        <v>-332516</v>
      </c>
      <c r="E18" s="159">
        <v>-539025</v>
      </c>
      <c r="F18" s="159">
        <v>-651599</v>
      </c>
      <c r="G18" s="159">
        <v>-657622</v>
      </c>
      <c r="H18" s="159">
        <v>-1012112</v>
      </c>
      <c r="I18" s="159">
        <v>-1611014</v>
      </c>
      <c r="J18" s="159">
        <v>-1139900</v>
      </c>
      <c r="K18" s="159">
        <v>-1320593</v>
      </c>
      <c r="L18" s="159">
        <v>-1245987</v>
      </c>
      <c r="M18" s="159">
        <v>-1087400</v>
      </c>
    </row>
    <row r="19" spans="1:13" s="4" customFormat="1" x14ac:dyDescent="0.25">
      <c r="A19" s="66" t="s">
        <v>239</v>
      </c>
      <c r="B19" s="159">
        <v>-427289</v>
      </c>
      <c r="C19" s="159">
        <v>-38378</v>
      </c>
      <c r="D19" s="159">
        <v>-134627</v>
      </c>
      <c r="E19" s="159">
        <v>-158233</v>
      </c>
      <c r="F19" s="159">
        <v>-171233</v>
      </c>
      <c r="G19" s="159">
        <v>-381665</v>
      </c>
      <c r="H19" s="159">
        <v>-469375</v>
      </c>
      <c r="I19" s="159">
        <v>-1834267</v>
      </c>
      <c r="J19" s="159">
        <v>348457</v>
      </c>
      <c r="K19" s="159">
        <v>-371194</v>
      </c>
      <c r="L19" s="159">
        <v>-1374978</v>
      </c>
      <c r="M19" s="159">
        <v>-766914</v>
      </c>
    </row>
    <row r="20" spans="1:13" s="4" customFormat="1" x14ac:dyDescent="0.25">
      <c r="A20" s="66" t="s">
        <v>240</v>
      </c>
      <c r="B20" s="159">
        <v>-79788</v>
      </c>
      <c r="C20" s="159">
        <v>-53126</v>
      </c>
      <c r="D20" s="159">
        <v>-44437</v>
      </c>
      <c r="E20" s="159">
        <v>-52424</v>
      </c>
      <c r="F20" s="159">
        <v>-110818</v>
      </c>
      <c r="G20" s="159">
        <v>-92829</v>
      </c>
      <c r="H20" s="159">
        <v>-100848</v>
      </c>
      <c r="I20" s="159">
        <v>-218700</v>
      </c>
      <c r="J20" s="159">
        <v>-208619</v>
      </c>
      <c r="K20" s="159">
        <v>-164076</v>
      </c>
      <c r="L20" s="159">
        <v>-118211</v>
      </c>
      <c r="M20" s="159">
        <v>-80697</v>
      </c>
    </row>
    <row r="21" spans="1:13" s="4" customFormat="1" x14ac:dyDescent="0.25">
      <c r="A21" s="66" t="s">
        <v>124</v>
      </c>
      <c r="B21" s="159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-826</v>
      </c>
      <c r="I21" s="159">
        <v>-181</v>
      </c>
      <c r="J21" s="159">
        <v>-208</v>
      </c>
      <c r="K21" s="159">
        <v>-3670</v>
      </c>
      <c r="L21" s="159">
        <v>-11</v>
      </c>
      <c r="M21" s="159">
        <v>0</v>
      </c>
    </row>
    <row r="22" spans="1:13" s="3" customFormat="1" x14ac:dyDescent="0.25">
      <c r="A22" s="83" t="s">
        <v>125</v>
      </c>
      <c r="B22" s="158">
        <f t="shared" ref="B22:K22" si="2">B17+B11</f>
        <v>302519</v>
      </c>
      <c r="C22" s="158">
        <f t="shared" si="2"/>
        <v>357184</v>
      </c>
      <c r="D22" s="158">
        <f t="shared" si="2"/>
        <v>422335</v>
      </c>
      <c r="E22" s="158">
        <f t="shared" si="2"/>
        <v>480818</v>
      </c>
      <c r="F22" s="158">
        <f t="shared" si="2"/>
        <v>405811</v>
      </c>
      <c r="G22" s="158">
        <f t="shared" si="2"/>
        <v>426238</v>
      </c>
      <c r="H22" s="158">
        <f t="shared" si="2"/>
        <v>463944</v>
      </c>
      <c r="I22" s="158">
        <f t="shared" si="2"/>
        <v>91845</v>
      </c>
      <c r="J22" s="158">
        <f t="shared" si="2"/>
        <v>1029237</v>
      </c>
      <c r="K22" s="158">
        <f t="shared" si="2"/>
        <v>619546</v>
      </c>
      <c r="L22" s="158">
        <f>L17+L11</f>
        <v>515188</v>
      </c>
      <c r="M22" s="158">
        <f>M17+M11</f>
        <v>734025</v>
      </c>
    </row>
    <row r="23" spans="1:13" s="4" customFormat="1" x14ac:dyDescent="0.25">
      <c r="A23" s="47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</row>
    <row r="24" spans="1:13" s="3" customFormat="1" x14ac:dyDescent="0.25">
      <c r="A24" s="83" t="s">
        <v>289</v>
      </c>
      <c r="B24" s="158">
        <f t="shared" ref="B24:K24" si="3">SUM(B25:B29)</f>
        <v>-76900</v>
      </c>
      <c r="C24" s="158">
        <f t="shared" si="3"/>
        <v>-139503</v>
      </c>
      <c r="D24" s="158">
        <f t="shared" si="3"/>
        <v>-73873</v>
      </c>
      <c r="E24" s="158">
        <f t="shared" si="3"/>
        <v>-75499</v>
      </c>
      <c r="F24" s="158">
        <f t="shared" si="3"/>
        <v>-58876</v>
      </c>
      <c r="G24" s="158">
        <f t="shared" si="3"/>
        <v>-37608</v>
      </c>
      <c r="H24" s="158">
        <f t="shared" si="3"/>
        <v>-30145</v>
      </c>
      <c r="I24" s="158">
        <f t="shared" si="3"/>
        <v>190485</v>
      </c>
      <c r="J24" s="158">
        <f t="shared" si="3"/>
        <v>-302986</v>
      </c>
      <c r="K24" s="158">
        <f t="shared" si="3"/>
        <v>-47512</v>
      </c>
      <c r="L24" s="158">
        <f>SUM(L25:L29)</f>
        <v>-30765</v>
      </c>
      <c r="M24" s="158">
        <f>SUM(M25:M29)</f>
        <v>-95516</v>
      </c>
    </row>
    <row r="25" spans="1:13" s="4" customFormat="1" x14ac:dyDescent="0.25">
      <c r="A25" s="66" t="s">
        <v>133</v>
      </c>
      <c r="B25" s="159">
        <v>43141</v>
      </c>
      <c r="C25" s="159">
        <v>59652</v>
      </c>
      <c r="D25" s="159">
        <v>108148</v>
      </c>
      <c r="E25" s="159">
        <v>125365</v>
      </c>
      <c r="F25" s="159">
        <v>137403</v>
      </c>
      <c r="G25" s="159">
        <v>156927</v>
      </c>
      <c r="H25" s="159">
        <v>177038</v>
      </c>
      <c r="I25" s="159">
        <v>199086</v>
      </c>
      <c r="J25" s="159">
        <v>256563</v>
      </c>
      <c r="K25" s="159">
        <v>306906</v>
      </c>
      <c r="L25" s="159">
        <v>361072</v>
      </c>
      <c r="M25" s="159">
        <v>348713</v>
      </c>
    </row>
    <row r="26" spans="1:13" s="4" customFormat="1" x14ac:dyDescent="0.25">
      <c r="A26" s="66" t="s">
        <v>223</v>
      </c>
      <c r="B26" s="160">
        <v>-68546</v>
      </c>
      <c r="C26" s="160">
        <v>-77911</v>
      </c>
      <c r="D26" s="160">
        <v>-92070</v>
      </c>
      <c r="E26" s="160">
        <v>-113962</v>
      </c>
      <c r="F26" s="160">
        <v>-130584</v>
      </c>
      <c r="G26" s="160">
        <v>-140900</v>
      </c>
      <c r="H26" s="160">
        <v>-152000</v>
      </c>
      <c r="I26" s="160">
        <v>-174829</v>
      </c>
      <c r="J26" s="160">
        <v>-191880</v>
      </c>
      <c r="K26" s="160">
        <v>-201895</v>
      </c>
      <c r="L26" s="160">
        <v>-210716</v>
      </c>
      <c r="M26" s="160">
        <v>-231662</v>
      </c>
    </row>
    <row r="27" spans="1:13" s="4" customFormat="1" x14ac:dyDescent="0.25">
      <c r="A27" s="66" t="s">
        <v>142</v>
      </c>
      <c r="B27" s="160">
        <v>-59294</v>
      </c>
      <c r="C27" s="160">
        <v>-55234</v>
      </c>
      <c r="D27" s="160">
        <v>-57716</v>
      </c>
      <c r="E27" s="160">
        <v>-64935</v>
      </c>
      <c r="F27" s="160">
        <v>-71488</v>
      </c>
      <c r="G27" s="160">
        <v>-78362</v>
      </c>
      <c r="H27" s="160">
        <v>-86669</v>
      </c>
      <c r="I27" s="160">
        <v>-93700</v>
      </c>
      <c r="J27" s="160">
        <v>-104587</v>
      </c>
      <c r="K27" s="160">
        <v>-106795</v>
      </c>
      <c r="L27" s="160">
        <v>-115917</v>
      </c>
      <c r="M27" s="160">
        <v>-152997</v>
      </c>
    </row>
    <row r="28" spans="1:13" s="4" customFormat="1" x14ac:dyDescent="0.25">
      <c r="A28" s="66" t="s">
        <v>135</v>
      </c>
      <c r="B28" s="159">
        <v>-2905</v>
      </c>
      <c r="C28" s="159">
        <v>-5210</v>
      </c>
      <c r="D28" s="159">
        <v>-34160</v>
      </c>
      <c r="E28" s="159">
        <v>-40283</v>
      </c>
      <c r="F28" s="159">
        <v>-38487</v>
      </c>
      <c r="G28" s="159">
        <v>-41371</v>
      </c>
      <c r="H28" s="159">
        <v>-40069</v>
      </c>
      <c r="I28" s="159">
        <v>-37967</v>
      </c>
      <c r="J28" s="159">
        <v>-59286</v>
      </c>
      <c r="K28" s="159">
        <v>-71552</v>
      </c>
      <c r="L28" s="159">
        <v>-64759</v>
      </c>
      <c r="M28" s="159">
        <v>-68135</v>
      </c>
    </row>
    <row r="29" spans="1:13" s="4" customFormat="1" x14ac:dyDescent="0.25">
      <c r="A29" s="66" t="s">
        <v>241</v>
      </c>
      <c r="B29" s="159">
        <v>10704</v>
      </c>
      <c r="C29" s="159">
        <v>-60800</v>
      </c>
      <c r="D29" s="159">
        <v>1925</v>
      </c>
      <c r="E29" s="159">
        <v>18316</v>
      </c>
      <c r="F29" s="159">
        <v>44280</v>
      </c>
      <c r="G29" s="159">
        <v>66098</v>
      </c>
      <c r="H29" s="159">
        <v>71555</v>
      </c>
      <c r="I29" s="159">
        <v>297895</v>
      </c>
      <c r="J29" s="159">
        <v>-203796</v>
      </c>
      <c r="K29" s="159">
        <v>25824</v>
      </c>
      <c r="L29" s="159">
        <v>-445</v>
      </c>
      <c r="M29" s="159">
        <v>8565</v>
      </c>
    </row>
    <row r="30" spans="1:13" s="4" customFormat="1" x14ac:dyDescent="0.25">
      <c r="A30" s="47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1:13" s="3" customFormat="1" x14ac:dyDescent="0.25">
      <c r="A31" s="83" t="s">
        <v>126</v>
      </c>
      <c r="B31" s="158">
        <f t="shared" ref="B31:K31" si="4">B24+B22</f>
        <v>225619</v>
      </c>
      <c r="C31" s="158">
        <f t="shared" si="4"/>
        <v>217681</v>
      </c>
      <c r="D31" s="158">
        <f t="shared" si="4"/>
        <v>348462</v>
      </c>
      <c r="E31" s="158">
        <f t="shared" si="4"/>
        <v>405319</v>
      </c>
      <c r="F31" s="158">
        <f t="shared" si="4"/>
        <v>346935</v>
      </c>
      <c r="G31" s="158">
        <f t="shared" si="4"/>
        <v>388630</v>
      </c>
      <c r="H31" s="158">
        <f t="shared" si="4"/>
        <v>433799</v>
      </c>
      <c r="I31" s="158">
        <f t="shared" si="4"/>
        <v>282330</v>
      </c>
      <c r="J31" s="158">
        <f t="shared" si="4"/>
        <v>726251</v>
      </c>
      <c r="K31" s="158">
        <f t="shared" si="4"/>
        <v>572034</v>
      </c>
      <c r="L31" s="158">
        <f>L24+L22</f>
        <v>484423</v>
      </c>
      <c r="M31" s="158">
        <f>M24+M22</f>
        <v>638509</v>
      </c>
    </row>
    <row r="32" spans="1:13" s="4" customFormat="1" x14ac:dyDescent="0.25">
      <c r="A32" s="66" t="s">
        <v>227</v>
      </c>
      <c r="B32" s="159">
        <v>1204</v>
      </c>
      <c r="C32" s="159">
        <v>-3309</v>
      </c>
      <c r="D32" s="159">
        <v>-2426</v>
      </c>
      <c r="E32" s="159">
        <v>-5876</v>
      </c>
      <c r="F32" s="159">
        <v>-6611</v>
      </c>
      <c r="G32" s="159">
        <v>-1819</v>
      </c>
      <c r="H32" s="159">
        <v>-2259</v>
      </c>
      <c r="I32" s="159">
        <v>-6230</v>
      </c>
      <c r="J32" s="159">
        <v>-12235</v>
      </c>
      <c r="K32" s="159">
        <v>-36896</v>
      </c>
      <c r="L32" s="159">
        <v>-21411</v>
      </c>
      <c r="M32" s="159">
        <v>-2354</v>
      </c>
    </row>
    <row r="33" spans="1:13" s="4" customFormat="1" x14ac:dyDescent="0.25">
      <c r="A33" s="47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</row>
    <row r="34" spans="1:13" s="3" customFormat="1" x14ac:dyDescent="0.25">
      <c r="A34" s="83" t="s">
        <v>127</v>
      </c>
      <c r="B34" s="158">
        <f t="shared" ref="B34:K34" si="5">B31+B32</f>
        <v>226823</v>
      </c>
      <c r="C34" s="158">
        <f t="shared" si="5"/>
        <v>214372</v>
      </c>
      <c r="D34" s="158">
        <f t="shared" si="5"/>
        <v>346036</v>
      </c>
      <c r="E34" s="158">
        <f t="shared" si="5"/>
        <v>399443</v>
      </c>
      <c r="F34" s="158">
        <f t="shared" si="5"/>
        <v>340324</v>
      </c>
      <c r="G34" s="158">
        <f t="shared" si="5"/>
        <v>386811</v>
      </c>
      <c r="H34" s="158">
        <f t="shared" si="5"/>
        <v>431540</v>
      </c>
      <c r="I34" s="158">
        <f t="shared" si="5"/>
        <v>276100</v>
      </c>
      <c r="J34" s="158">
        <f t="shared" si="5"/>
        <v>714016</v>
      </c>
      <c r="K34" s="158">
        <f t="shared" si="5"/>
        <v>535138</v>
      </c>
      <c r="L34" s="158">
        <f>L31+L32</f>
        <v>463012</v>
      </c>
      <c r="M34" s="158">
        <f>M31+M32</f>
        <v>636155</v>
      </c>
    </row>
    <row r="35" spans="1:13" s="4" customFormat="1" ht="3.75" customHeight="1" x14ac:dyDescent="0.25">
      <c r="A35" s="47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</row>
    <row r="36" spans="1:13" s="4" customFormat="1" x14ac:dyDescent="0.25">
      <c r="A36" s="66" t="s">
        <v>225</v>
      </c>
      <c r="B36" s="159">
        <v>-13391</v>
      </c>
      <c r="C36" s="159">
        <v>-21154</v>
      </c>
      <c r="D36" s="159">
        <v>-78711</v>
      </c>
      <c r="E36" s="159">
        <v>-94008</v>
      </c>
      <c r="F36" s="159">
        <v>-61246</v>
      </c>
      <c r="G36" s="159">
        <v>-41307</v>
      </c>
      <c r="H36" s="159">
        <v>-29864</v>
      </c>
      <c r="I36" s="159">
        <v>199131</v>
      </c>
      <c r="J36" s="159">
        <v>-200027</v>
      </c>
      <c r="K36" s="159">
        <v>-19782</v>
      </c>
      <c r="L36" s="159">
        <v>98300</v>
      </c>
      <c r="M36" s="159">
        <v>36755</v>
      </c>
    </row>
    <row r="37" spans="1:13" s="4" customFormat="1" x14ac:dyDescent="0.25">
      <c r="A37" s="66" t="s">
        <v>242</v>
      </c>
      <c r="B37" s="159">
        <v>-45093</v>
      </c>
      <c r="C37" s="159">
        <v>-42064</v>
      </c>
      <c r="D37" s="159">
        <v>-65101</v>
      </c>
      <c r="E37" s="159">
        <v>-69398</v>
      </c>
      <c r="F37" s="159">
        <v>-52459</v>
      </c>
      <c r="G37" s="159">
        <v>-82102</v>
      </c>
      <c r="H37" s="159">
        <v>-91029</v>
      </c>
      <c r="I37" s="159">
        <v>-101197</v>
      </c>
      <c r="J37" s="159">
        <v>-107432</v>
      </c>
      <c r="K37" s="159">
        <v>-124899</v>
      </c>
      <c r="L37" s="159">
        <v>-143226</v>
      </c>
      <c r="M37" s="159">
        <v>-144511</v>
      </c>
    </row>
    <row r="38" spans="1:13" s="3" customFormat="1" x14ac:dyDescent="0.25">
      <c r="A38" s="84" t="s">
        <v>128</v>
      </c>
      <c r="B38" s="187">
        <f t="shared" ref="B38:K38" si="6">SUM(B34:B37)</f>
        <v>168339</v>
      </c>
      <c r="C38" s="187">
        <f t="shared" si="6"/>
        <v>151154</v>
      </c>
      <c r="D38" s="187">
        <f t="shared" si="6"/>
        <v>202224</v>
      </c>
      <c r="E38" s="187">
        <f t="shared" si="6"/>
        <v>236037</v>
      </c>
      <c r="F38" s="187">
        <f t="shared" si="6"/>
        <v>226619</v>
      </c>
      <c r="G38" s="187">
        <f t="shared" si="6"/>
        <v>263402</v>
      </c>
      <c r="H38" s="187">
        <f t="shared" si="6"/>
        <v>310647</v>
      </c>
      <c r="I38" s="187">
        <f t="shared" si="6"/>
        <v>374034</v>
      </c>
      <c r="J38" s="187">
        <f t="shared" si="6"/>
        <v>406557</v>
      </c>
      <c r="K38" s="187">
        <f t="shared" si="6"/>
        <v>390457</v>
      </c>
      <c r="L38" s="187">
        <f>SUM(L34:L37)</f>
        <v>418086</v>
      </c>
      <c r="M38" s="187">
        <f>SUM(M34:M37)</f>
        <v>528399</v>
      </c>
    </row>
    <row r="39" spans="1:13" s="4" customFormat="1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1:13" s="4" customFormat="1" x14ac:dyDescent="0.25">
      <c r="A40" s="208"/>
      <c r="B40" s="11"/>
      <c r="C40" s="11"/>
      <c r="D40" s="11"/>
      <c r="E40" s="11"/>
      <c r="F40" s="11"/>
      <c r="G40" s="11"/>
      <c r="H40" s="11"/>
      <c r="I40" s="11"/>
      <c r="J40" s="11"/>
    </row>
    <row r="41" spans="1:13" s="4" customFormat="1" ht="24" customHeight="1" x14ac:dyDescent="0.25">
      <c r="A41" s="208"/>
      <c r="K41" s="46"/>
      <c r="L41" s="46"/>
      <c r="M41" s="46"/>
    </row>
    <row r="42" spans="1:13" s="4" customFormat="1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1:13" s="4" customFormat="1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1:13" s="4" customFormat="1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1:13" s="4" customFormat="1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1:13" s="4" customFormat="1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1:13" s="4" customFormat="1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1:13" s="4" customFormat="1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s="4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</row>
  </sheetData>
  <sheetProtection algorithmName="SHA-512" hashValue="EbW6HXRNn5RjIkIksNIdr0NNZlwpfcP4VStIDJ/XwlCiX1KcS2F1NXXTtoDZx1HovHvqL9dzUwkffsohCS1jmA==" saltValue="z/gmkCSgXcFqiuI08ujEQg==" spinCount="100000" sheet="1" objects="1" scenarios="1"/>
  <mergeCells count="1">
    <mergeCell ref="A40:A41"/>
  </mergeCells>
  <hyperlinks>
    <hyperlink ref="B6" location="Índice!A1" display="Índice"/>
    <hyperlink ref="M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:D9 G9:K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theme="4" tint="0.79998168889431442"/>
  </sheetPr>
  <dimension ref="A2:M59"/>
  <sheetViews>
    <sheetView showGridLines="0" zoomScale="130" zoomScaleNormal="130"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0.5703125" defaultRowHeight="15" x14ac:dyDescent="0.25"/>
  <cols>
    <col min="1" max="1" width="65.5703125" bestFit="1" customWidth="1"/>
  </cols>
  <sheetData>
    <row r="2" spans="1:13" ht="21" x14ac:dyDescent="0.35">
      <c r="A2" s="7" t="s">
        <v>15</v>
      </c>
    </row>
    <row r="3" spans="1:13" ht="6.75" customHeight="1" x14ac:dyDescent="0.25">
      <c r="A3" s="6"/>
    </row>
    <row r="4" spans="1:13" x14ac:dyDescent="0.25">
      <c r="A4" s="5" t="s">
        <v>16</v>
      </c>
    </row>
    <row r="5" spans="1:13" ht="6.75" customHeight="1" x14ac:dyDescent="0.25"/>
    <row r="6" spans="1:13" x14ac:dyDescent="0.25">
      <c r="A6" s="64"/>
      <c r="B6" s="9" t="s">
        <v>19</v>
      </c>
      <c r="C6" s="9"/>
      <c r="E6" s="9"/>
      <c r="K6" s="9" t="s">
        <v>19</v>
      </c>
    </row>
    <row r="7" spans="1:13" ht="17.25" customHeight="1" x14ac:dyDescent="0.3">
      <c r="A7" s="68" t="s">
        <v>6</v>
      </c>
    </row>
    <row r="8" spans="1:13" x14ac:dyDescent="0.25">
      <c r="A8" s="69" t="s">
        <v>178</v>
      </c>
      <c r="I8" s="24"/>
    </row>
    <row r="9" spans="1:13" s="6" customFormat="1" x14ac:dyDescent="0.25">
      <c r="A9" s="60"/>
      <c r="B9" s="60" t="s">
        <v>203</v>
      </c>
      <c r="C9" s="60" t="s">
        <v>206</v>
      </c>
      <c r="D9" s="60" t="s">
        <v>208</v>
      </c>
      <c r="E9" s="60" t="s">
        <v>210</v>
      </c>
      <c r="F9" s="60" t="s">
        <v>213</v>
      </c>
      <c r="G9" s="60" t="s">
        <v>215</v>
      </c>
      <c r="H9" s="60" t="s">
        <v>231</v>
      </c>
      <c r="I9" s="60" t="s">
        <v>363</v>
      </c>
      <c r="J9" s="60" t="s">
        <v>371</v>
      </c>
      <c r="K9" s="60" t="s">
        <v>376</v>
      </c>
      <c r="L9" s="15"/>
    </row>
    <row r="10" spans="1:13" s="15" customFormat="1" x14ac:dyDescent="0.25">
      <c r="A10" s="82" t="s">
        <v>244</v>
      </c>
      <c r="B10" s="78">
        <v>230.23561643713529</v>
      </c>
      <c r="C10" s="78">
        <v>253.57556110236138</v>
      </c>
      <c r="D10" s="78">
        <v>235.19392546582387</v>
      </c>
      <c r="E10" s="78">
        <v>239.59407398902263</v>
      </c>
      <c r="F10" s="78">
        <v>233.93399999999997</v>
      </c>
      <c r="G10" s="78">
        <f>SUM(G11:G13)</f>
        <v>239.84299999999999</v>
      </c>
      <c r="H10" s="78">
        <f>SUM(H11:H13)</f>
        <v>262.66044617509095</v>
      </c>
      <c r="I10" s="78">
        <f>SUM(I11:I13)</f>
        <v>258.48581152932593</v>
      </c>
      <c r="J10" s="78">
        <f>SUM(J11:J13)</f>
        <v>253.31737973151459</v>
      </c>
      <c r="K10" s="78">
        <f>SUM(K11:K13)</f>
        <v>285.1058408720674</v>
      </c>
    </row>
    <row r="11" spans="1:13" s="3" customFormat="1" x14ac:dyDescent="0.25">
      <c r="A11" s="66" t="s">
        <v>221</v>
      </c>
      <c r="B11" s="74">
        <v>40.6682496068861</v>
      </c>
      <c r="C11" s="74">
        <v>44.61974696902319</v>
      </c>
      <c r="D11" s="74">
        <v>45.007211634058088</v>
      </c>
      <c r="E11" s="74">
        <v>47.244174670732008</v>
      </c>
      <c r="F11" s="74">
        <v>47.78</v>
      </c>
      <c r="G11" s="74">
        <v>52.654000000000003</v>
      </c>
      <c r="H11" s="74">
        <v>55.231348275537421</v>
      </c>
      <c r="I11" s="74">
        <v>44.183711813548307</v>
      </c>
      <c r="J11" s="74">
        <v>35.439296541664454</v>
      </c>
      <c r="K11" s="74">
        <v>23.230759091122</v>
      </c>
    </row>
    <row r="12" spans="1:13" s="3" customFormat="1" x14ac:dyDescent="0.25">
      <c r="A12" s="66" t="s">
        <v>130</v>
      </c>
      <c r="B12" s="74">
        <v>141.48128235000001</v>
      </c>
      <c r="C12" s="74">
        <v>144.32800508442438</v>
      </c>
      <c r="D12" s="74">
        <v>142.09668831638683</v>
      </c>
      <c r="E12" s="74">
        <v>154.96707042205452</v>
      </c>
      <c r="F12" s="74">
        <v>141.11999999999998</v>
      </c>
      <c r="G12" s="74">
        <v>137.63499999999999</v>
      </c>
      <c r="H12" s="74">
        <v>157.39676140870009</v>
      </c>
      <c r="I12" s="74">
        <v>164.446667200267</v>
      </c>
      <c r="J12" s="74">
        <v>172.57419741645302</v>
      </c>
      <c r="K12" s="74">
        <v>212.341403698384</v>
      </c>
    </row>
    <row r="13" spans="1:13" s="3" customFormat="1" x14ac:dyDescent="0.25">
      <c r="A13" s="66" t="s">
        <v>131</v>
      </c>
      <c r="B13" s="74">
        <v>48.086084480249127</v>
      </c>
      <c r="C13" s="74">
        <v>64.625809048913851</v>
      </c>
      <c r="D13" s="74">
        <v>48.090025515378933</v>
      </c>
      <c r="E13" s="74">
        <v>37.38282889623612</v>
      </c>
      <c r="F13" s="74">
        <v>45.033999999999999</v>
      </c>
      <c r="G13" s="74">
        <v>49.554000000000002</v>
      </c>
      <c r="H13" s="74">
        <v>50.032336490853453</v>
      </c>
      <c r="I13" s="74">
        <v>49.8554325155106</v>
      </c>
      <c r="J13" s="74">
        <v>45.303885773397134</v>
      </c>
      <c r="K13" s="74">
        <v>49.533678082561401</v>
      </c>
    </row>
    <row r="14" spans="1:13" s="3" customFormat="1" x14ac:dyDescent="0.25">
      <c r="A14" s="83" t="s">
        <v>245</v>
      </c>
      <c r="B14" s="78">
        <v>-22.463000000000001</v>
      </c>
      <c r="C14" s="78">
        <v>-33.128</v>
      </c>
      <c r="D14" s="78">
        <v>-33.128999999999998</v>
      </c>
      <c r="E14" s="78">
        <v>-29.491</v>
      </c>
      <c r="F14" s="78">
        <v>-29.876999999999999</v>
      </c>
      <c r="G14" s="78">
        <v>-19.338999999999999</v>
      </c>
      <c r="H14" s="78">
        <v>-34.1</v>
      </c>
      <c r="I14" s="78">
        <v>-47.381</v>
      </c>
      <c r="J14" s="78">
        <v>-60.816000000000003</v>
      </c>
      <c r="K14" s="78">
        <v>-93.204999999999998</v>
      </c>
      <c r="M14" s="203"/>
    </row>
    <row r="15" spans="1:13" s="3" customFormat="1" x14ac:dyDescent="0.25">
      <c r="A15" s="83" t="s">
        <v>246</v>
      </c>
      <c r="B15" s="78">
        <v>207.7726164371353</v>
      </c>
      <c r="C15" s="78">
        <v>220.44756110236139</v>
      </c>
      <c r="D15" s="78">
        <v>202.06492546582388</v>
      </c>
      <c r="E15" s="78">
        <v>210.10307398902265</v>
      </c>
      <c r="F15" s="78">
        <v>204.05699999999996</v>
      </c>
      <c r="G15" s="78">
        <f>G14+G10</f>
        <v>220.50399999999999</v>
      </c>
      <c r="H15" s="78">
        <f>H14+H10</f>
        <v>228.56044617509096</v>
      </c>
      <c r="I15" s="78">
        <f>I14+I10</f>
        <v>211.10481152932593</v>
      </c>
      <c r="J15" s="78">
        <f>J14+J10</f>
        <v>192.50137973151459</v>
      </c>
      <c r="K15" s="78">
        <f>K14+K10</f>
        <v>191.90084087206742</v>
      </c>
    </row>
    <row r="16" spans="1:13" s="3" customFormat="1" x14ac:dyDescent="0.25">
      <c r="A16" s="83" t="s">
        <v>247</v>
      </c>
      <c r="B16" s="78">
        <v>75.903517070000007</v>
      </c>
      <c r="C16" s="78">
        <v>87.865018730000003</v>
      </c>
      <c r="D16" s="78">
        <v>94.443910549999998</v>
      </c>
      <c r="E16" s="78">
        <v>91.627248680000008</v>
      </c>
      <c r="F16" s="78">
        <v>74.536000000000001</v>
      </c>
      <c r="G16" s="78">
        <f>SUM(G17:G19)</f>
        <v>87.333000000000013</v>
      </c>
      <c r="H16" s="78">
        <f>SUM(H17:H19)</f>
        <v>78.867044910000004</v>
      </c>
      <c r="I16" s="78">
        <f>SUM(I17:I19)</f>
        <v>96.267664409999995</v>
      </c>
      <c r="J16" s="78">
        <f>SUM(J17:J19)</f>
        <v>50.700900709999999</v>
      </c>
      <c r="K16" s="78">
        <f>SUM(K17:K19)</f>
        <v>59.041784770000007</v>
      </c>
    </row>
    <row r="17" spans="1:12" s="3" customFormat="1" x14ac:dyDescent="0.25">
      <c r="A17" s="66" t="s">
        <v>138</v>
      </c>
      <c r="B17" s="74">
        <v>55.121000000000002</v>
      </c>
      <c r="C17" s="74">
        <v>56.860999999999997</v>
      </c>
      <c r="D17" s="74">
        <v>57.930999999999997</v>
      </c>
      <c r="E17" s="74">
        <v>55.018999999999998</v>
      </c>
      <c r="F17" s="74">
        <v>50.298999999999999</v>
      </c>
      <c r="G17" s="74">
        <v>50.76</v>
      </c>
      <c r="H17" s="74">
        <v>48.777999999999999</v>
      </c>
      <c r="I17" s="74">
        <v>43.927999999999997</v>
      </c>
      <c r="J17" s="74">
        <v>39.634999999999998</v>
      </c>
      <c r="K17" s="74">
        <v>41.081000000000003</v>
      </c>
    </row>
    <row r="18" spans="1:12" s="3" customFormat="1" x14ac:dyDescent="0.25">
      <c r="A18" s="66" t="s">
        <v>364</v>
      </c>
      <c r="B18" s="74">
        <v>13.465</v>
      </c>
      <c r="C18" s="74">
        <v>20.036000000000001</v>
      </c>
      <c r="D18" s="74">
        <v>27.504999999999999</v>
      </c>
      <c r="E18" s="74">
        <v>27.827999999999999</v>
      </c>
      <c r="F18" s="74">
        <v>15.999000000000001</v>
      </c>
      <c r="G18" s="74">
        <v>29.414000000000001</v>
      </c>
      <c r="H18" s="74">
        <v>21.928000000000001</v>
      </c>
      <c r="I18" s="74">
        <v>46.165999999999997</v>
      </c>
      <c r="J18" s="74">
        <v>6.0039999999999996</v>
      </c>
      <c r="K18" s="74">
        <v>9.9019999999999992</v>
      </c>
    </row>
    <row r="19" spans="1:12" s="3" customFormat="1" x14ac:dyDescent="0.25">
      <c r="A19" s="66" t="s">
        <v>140</v>
      </c>
      <c r="B19" s="74">
        <v>7.3175170700000001</v>
      </c>
      <c r="C19" s="74">
        <v>10.968018729999999</v>
      </c>
      <c r="D19" s="74">
        <v>9.0079105500000001</v>
      </c>
      <c r="E19" s="74">
        <v>8.7802486800000015</v>
      </c>
      <c r="F19" s="74">
        <v>8.2380000000000013</v>
      </c>
      <c r="G19" s="74">
        <v>7.1589999999999998</v>
      </c>
      <c r="H19" s="74">
        <v>8.1610449100000011</v>
      </c>
      <c r="I19" s="74">
        <v>6.1736644099999998</v>
      </c>
      <c r="J19" s="74">
        <v>5.0619007099999997</v>
      </c>
      <c r="K19" s="74">
        <v>8.0587847700000008</v>
      </c>
    </row>
    <row r="20" spans="1:12" s="3" customFormat="1" x14ac:dyDescent="0.25">
      <c r="A20" s="83" t="s">
        <v>248</v>
      </c>
      <c r="B20" s="78">
        <v>-68.742491637800001</v>
      </c>
      <c r="C20" s="78">
        <v>-71.0397127791</v>
      </c>
      <c r="D20" s="78">
        <v>-71.773099280400004</v>
      </c>
      <c r="E20" s="78">
        <v>-74.028999456699992</v>
      </c>
      <c r="F20" s="78">
        <v>-73.759999999999991</v>
      </c>
      <c r="G20" s="78">
        <f>G21+G22</f>
        <v>-76.304831748299904</v>
      </c>
      <c r="H20" s="78">
        <f>H21+H22</f>
        <v>-76.430103502600005</v>
      </c>
      <c r="I20" s="78">
        <f>I21+I22</f>
        <v>-81.371835149999995</v>
      </c>
      <c r="J20" s="78">
        <f>J21+J22</f>
        <v>-87.942122771800001</v>
      </c>
      <c r="K20" s="78">
        <f>K21+K22</f>
        <v>-85.182270377599991</v>
      </c>
    </row>
    <row r="21" spans="1:12" s="3" customFormat="1" x14ac:dyDescent="0.25">
      <c r="A21" s="66" t="s">
        <v>223</v>
      </c>
      <c r="B21" s="74">
        <v>-47.755902380000002</v>
      </c>
      <c r="C21" s="74">
        <v>-47.740609060000018</v>
      </c>
      <c r="D21" s="74">
        <v>-48.606226489999997</v>
      </c>
      <c r="E21" s="74">
        <v>-51.232262069999997</v>
      </c>
      <c r="F21" s="74">
        <v>-49.174999999999997</v>
      </c>
      <c r="G21" s="79">
        <v>-49.930999999999997</v>
      </c>
      <c r="H21" s="74">
        <v>-49.231254300000003</v>
      </c>
      <c r="I21" s="74">
        <v>-52.056445889999999</v>
      </c>
      <c r="J21" s="74">
        <v>-57.647288249999995</v>
      </c>
      <c r="K21" s="74">
        <v>-57.507864849999997</v>
      </c>
    </row>
    <row r="22" spans="1:12" s="3" customFormat="1" x14ac:dyDescent="0.25">
      <c r="A22" s="66" t="s">
        <v>224</v>
      </c>
      <c r="B22" s="74">
        <v>-20.986589257799999</v>
      </c>
      <c r="C22" s="74">
        <v>-23.298693979099998</v>
      </c>
      <c r="D22" s="74">
        <v>-23.166872790399996</v>
      </c>
      <c r="E22" s="74">
        <v>-22.796737386700002</v>
      </c>
      <c r="F22" s="74">
        <v>-24.931873018499999</v>
      </c>
      <c r="G22" s="79">
        <v>-26.373831748299899</v>
      </c>
      <c r="H22" s="74">
        <v>-27.198849202600002</v>
      </c>
      <c r="I22" s="74">
        <v>-29.31538926</v>
      </c>
      <c r="J22" s="74">
        <f>-29.7888345218-0.506</f>
        <v>-30.294834521799999</v>
      </c>
      <c r="K22" s="74">
        <v>-27.674405527600001</v>
      </c>
      <c r="L22" s="194"/>
    </row>
    <row r="23" spans="1:12" s="3" customFormat="1" x14ac:dyDescent="0.25">
      <c r="A23" s="83" t="s">
        <v>280</v>
      </c>
      <c r="B23" s="78">
        <v>-13.88992040886297</v>
      </c>
      <c r="C23" s="78">
        <v>-28.904467542737702</v>
      </c>
      <c r="D23" s="78">
        <v>-20.130263671160542</v>
      </c>
      <c r="E23" s="78">
        <v>-15.445304625240361</v>
      </c>
      <c r="F23" s="78">
        <v>-11.126202603309199</v>
      </c>
      <c r="G23" s="143">
        <v>-13.992855945626999</v>
      </c>
      <c r="H23" s="78">
        <v>-21.6821502163845</v>
      </c>
      <c r="I23" s="78">
        <v>-20.789256800465299</v>
      </c>
      <c r="J23" s="78">
        <f>-11.848+0.506</f>
        <v>-11.342000000000001</v>
      </c>
      <c r="K23" s="78">
        <v>-27.368346710875802</v>
      </c>
      <c r="L23" s="194"/>
    </row>
    <row r="24" spans="1:12" s="3" customFormat="1" x14ac:dyDescent="0.25">
      <c r="A24" s="83" t="s">
        <v>282</v>
      </c>
      <c r="B24" s="78">
        <v>-0.64600000000000002</v>
      </c>
      <c r="C24" s="78">
        <v>0.496</v>
      </c>
      <c r="D24" s="78">
        <v>-0.48482399999999998</v>
      </c>
      <c r="E24" s="78">
        <v>5.11093566</v>
      </c>
      <c r="F24" s="78">
        <v>7.2759999999999998</v>
      </c>
      <c r="G24" s="143">
        <v>-7.5220000000000002</v>
      </c>
      <c r="H24" s="78">
        <v>4.6611806700000002</v>
      </c>
      <c r="I24" s="78">
        <v>3.2265451600000001</v>
      </c>
      <c r="J24" s="78">
        <v>1.5024112999999999</v>
      </c>
      <c r="K24" s="78">
        <v>-7.7221174599999998</v>
      </c>
      <c r="L24" s="183"/>
    </row>
    <row r="25" spans="1:12" s="3" customFormat="1" x14ac:dyDescent="0.25">
      <c r="A25" s="83" t="s">
        <v>281</v>
      </c>
      <c r="B25" s="78">
        <v>-9.9350000000000005</v>
      </c>
      <c r="C25" s="78">
        <v>-10.349</v>
      </c>
      <c r="D25" s="78">
        <v>-5.7000000000000002E-2</v>
      </c>
      <c r="E25" s="78">
        <v>-1.07</v>
      </c>
      <c r="F25" s="78">
        <v>-0.71499999999999997</v>
      </c>
      <c r="G25" s="78">
        <v>-0.127</v>
      </c>
      <c r="H25" s="78">
        <v>-1.4019999999999999</v>
      </c>
      <c r="I25" s="78">
        <v>-0.11</v>
      </c>
      <c r="J25" s="78">
        <v>-0.97299999999999998</v>
      </c>
      <c r="K25" s="78">
        <v>-0.04</v>
      </c>
      <c r="L25" s="194"/>
    </row>
    <row r="26" spans="1:12" s="3" customFormat="1" x14ac:dyDescent="0.25">
      <c r="A26" s="83" t="s">
        <v>249</v>
      </c>
      <c r="B26" s="78">
        <v>190.46272146047235</v>
      </c>
      <c r="C26" s="78">
        <v>198.51539951052368</v>
      </c>
      <c r="D26" s="78">
        <v>204.06364906426336</v>
      </c>
      <c r="E26" s="78">
        <v>216.29695424708228</v>
      </c>
      <c r="F26" s="78">
        <v>199.92099999999996</v>
      </c>
      <c r="G26" s="78">
        <f>G15+G16+G20+G23+G24+G25</f>
        <v>209.8903123060731</v>
      </c>
      <c r="H26" s="78">
        <f>H15+H16+H20+H23+H24+H25</f>
        <v>212.57441803610649</v>
      </c>
      <c r="I26" s="78">
        <f>I15+I16+I20+I23+I24+I25</f>
        <v>208.32792914886062</v>
      </c>
      <c r="J26" s="78">
        <f>J15+J16+J20+J23+J24+J25</f>
        <v>144.44756896971455</v>
      </c>
      <c r="K26" s="78">
        <f>K15+K16+K20+K23+K24+K25</f>
        <v>130.62989109359162</v>
      </c>
    </row>
    <row r="27" spans="1:12" s="3" customFormat="1" x14ac:dyDescent="0.25">
      <c r="A27" s="66" t="s">
        <v>225</v>
      </c>
      <c r="B27" s="74">
        <v>-41.822623840472296</v>
      </c>
      <c r="C27" s="74">
        <v>-47.641418310523761</v>
      </c>
      <c r="D27" s="74">
        <v>-48.718875554263299</v>
      </c>
      <c r="E27" s="74">
        <v>-54.792557558082265</v>
      </c>
      <c r="F27" s="74">
        <v>-39.554000000000002</v>
      </c>
      <c r="G27" s="74">
        <v>-44.391999999999996</v>
      </c>
      <c r="H27" s="74">
        <v>-47.215672336106508</v>
      </c>
      <c r="I27" s="74">
        <v>-46.652408358860342</v>
      </c>
      <c r="J27" s="74">
        <v>-23.467857219714571</v>
      </c>
      <c r="K27" s="74">
        <v>-38.710755943591899</v>
      </c>
    </row>
    <row r="28" spans="1:12" s="3" customFormat="1" x14ac:dyDescent="0.25">
      <c r="A28" s="66" t="s">
        <v>226</v>
      </c>
      <c r="B28" s="74">
        <v>-40.092097619999997</v>
      </c>
      <c r="C28" s="74">
        <v>-39.220981200000004</v>
      </c>
      <c r="D28" s="74">
        <v>-39.232773510000001</v>
      </c>
      <c r="E28" s="74">
        <v>-40.060737930000002</v>
      </c>
      <c r="F28" s="74">
        <v>-39.192</v>
      </c>
      <c r="G28" s="74">
        <v>-40.274000000000001</v>
      </c>
      <c r="H28" s="74">
        <v>-42.339745700000002</v>
      </c>
      <c r="I28" s="74">
        <v>-42.010554109999994</v>
      </c>
      <c r="J28" s="74">
        <v>-39.98271175</v>
      </c>
      <c r="K28" s="74">
        <v>-30.303135149999999</v>
      </c>
    </row>
    <row r="29" spans="1:12" s="4" customFormat="1" x14ac:dyDescent="0.25">
      <c r="A29" s="84" t="s">
        <v>250</v>
      </c>
      <c r="B29" s="80">
        <v>108.54800000000007</v>
      </c>
      <c r="C29" s="80">
        <v>111.65299999999991</v>
      </c>
      <c r="D29" s="80">
        <v>116.11200000000005</v>
      </c>
      <c r="E29" s="80">
        <v>121.44365875900002</v>
      </c>
      <c r="F29" s="80">
        <v>121.17499999999995</v>
      </c>
      <c r="G29" s="80">
        <f>SUM(G26:G28)</f>
        <v>125.2243123060731</v>
      </c>
      <c r="H29" s="80">
        <f>SUM(H26:H28)</f>
        <v>123.01899999999998</v>
      </c>
      <c r="I29" s="80">
        <f>SUM(I26:I28)</f>
        <v>119.6649666800003</v>
      </c>
      <c r="J29" s="80">
        <f>SUM(J26:J28)</f>
        <v>80.996999999999986</v>
      </c>
      <c r="K29" s="80">
        <f>SUM(K26:K28)</f>
        <v>61.61599999999973</v>
      </c>
    </row>
    <row r="30" spans="1:12" s="4" customFormat="1" x14ac:dyDescent="0.25">
      <c r="A30" s="66" t="s">
        <v>243</v>
      </c>
      <c r="B30" s="74">
        <v>0</v>
      </c>
      <c r="C30" s="74">
        <v>0</v>
      </c>
      <c r="D30" s="74">
        <v>0</v>
      </c>
      <c r="E30" s="74">
        <v>-39.670999999999999</v>
      </c>
      <c r="F30" s="74">
        <v>-1.6209999999999987</v>
      </c>
      <c r="G30" s="74">
        <v>7.5</v>
      </c>
      <c r="H30" s="74">
        <v>7.5</v>
      </c>
      <c r="I30" s="74">
        <v>25.936</v>
      </c>
      <c r="J30" s="74">
        <v>0</v>
      </c>
      <c r="K30" s="74">
        <v>0</v>
      </c>
    </row>
    <row r="31" spans="1:12" s="4" customFormat="1" x14ac:dyDescent="0.25">
      <c r="A31" s="84" t="s">
        <v>251</v>
      </c>
      <c r="B31" s="80">
        <v>108.54800000000007</v>
      </c>
      <c r="C31" s="80">
        <v>111.65299999999991</v>
      </c>
      <c r="D31" s="80">
        <v>116.11200000000005</v>
      </c>
      <c r="E31" s="80">
        <v>81.772658759000024</v>
      </c>
      <c r="F31" s="80">
        <v>119.55399999999996</v>
      </c>
      <c r="G31" s="80">
        <f>SUM(G29:G30)</f>
        <v>132.7243123060731</v>
      </c>
      <c r="H31" s="80">
        <f>SUM(H29:H30)</f>
        <v>130.51899999999998</v>
      </c>
      <c r="I31" s="80">
        <f>SUM(I29:I30)</f>
        <v>145.60096668000031</v>
      </c>
      <c r="J31" s="80">
        <f>SUM(J29:J30)</f>
        <v>80.996999999999986</v>
      </c>
      <c r="K31" s="80">
        <f>SUM(K29:K30)</f>
        <v>61.61599999999973</v>
      </c>
    </row>
    <row r="32" spans="1:12" s="4" customFormat="1" x14ac:dyDescent="0.25">
      <c r="A32" s="31"/>
    </row>
    <row r="33" spans="1:11" s="4" customFormat="1" ht="15.75" thickTop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4" customFormat="1" x14ac:dyDescent="0.25">
      <c r="A34" s="85" t="s">
        <v>252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s="4" customFormat="1" x14ac:dyDescent="0.25">
      <c r="A35" s="66" t="s">
        <v>141</v>
      </c>
      <c r="B35" s="74">
        <f t="shared" ref="B35:F36" si="0">B21</f>
        <v>-47.755902380000002</v>
      </c>
      <c r="C35" s="74">
        <f t="shared" si="0"/>
        <v>-47.740609060000018</v>
      </c>
      <c r="D35" s="74">
        <f t="shared" si="0"/>
        <v>-48.606226489999997</v>
      </c>
      <c r="E35" s="74">
        <f t="shared" si="0"/>
        <v>-51.232262069999997</v>
      </c>
      <c r="F35" s="74">
        <f t="shared" si="0"/>
        <v>-49.174999999999997</v>
      </c>
      <c r="G35" s="79">
        <f t="shared" ref="G35:H36" si="1">G21</f>
        <v>-49.930999999999997</v>
      </c>
      <c r="H35" s="74">
        <f t="shared" si="1"/>
        <v>-49.231254300000003</v>
      </c>
      <c r="I35" s="74">
        <f t="shared" ref="I35:J36" si="2">I21</f>
        <v>-52.056445889999999</v>
      </c>
      <c r="J35" s="74">
        <f t="shared" si="2"/>
        <v>-57.647288249999995</v>
      </c>
      <c r="K35" s="74">
        <f>K21</f>
        <v>-57.507864849999997</v>
      </c>
    </row>
    <row r="36" spans="1:11" x14ac:dyDescent="0.25">
      <c r="A36" s="86" t="s">
        <v>142</v>
      </c>
      <c r="B36" s="74">
        <f t="shared" si="0"/>
        <v>-20.986589257799999</v>
      </c>
      <c r="C36" s="74">
        <f t="shared" si="0"/>
        <v>-23.298693979099998</v>
      </c>
      <c r="D36" s="74">
        <f t="shared" si="0"/>
        <v>-23.166872790399996</v>
      </c>
      <c r="E36" s="74">
        <f t="shared" si="0"/>
        <v>-22.796737386700002</v>
      </c>
      <c r="F36" s="74">
        <f t="shared" si="0"/>
        <v>-24.931873018499999</v>
      </c>
      <c r="G36" s="79">
        <f t="shared" si="1"/>
        <v>-26.373831748299899</v>
      </c>
      <c r="H36" s="74">
        <f t="shared" si="1"/>
        <v>-27.198849202600002</v>
      </c>
      <c r="I36" s="74">
        <f t="shared" si="2"/>
        <v>-29.31538926</v>
      </c>
      <c r="J36" s="74">
        <f t="shared" si="2"/>
        <v>-30.294834521799999</v>
      </c>
      <c r="K36" s="74">
        <f>K22</f>
        <v>-27.674405527600001</v>
      </c>
    </row>
    <row r="37" spans="1:11" x14ac:dyDescent="0.25">
      <c r="A37" s="86" t="s">
        <v>137</v>
      </c>
      <c r="B37" s="74">
        <f t="shared" ref="B37:F37" si="3">B28</f>
        <v>-40.092097619999997</v>
      </c>
      <c r="C37" s="74">
        <f t="shared" si="3"/>
        <v>-39.220981200000004</v>
      </c>
      <c r="D37" s="74">
        <f t="shared" si="3"/>
        <v>-39.232773510000001</v>
      </c>
      <c r="E37" s="74">
        <f t="shared" si="3"/>
        <v>-40.060737930000002</v>
      </c>
      <c r="F37" s="74">
        <f t="shared" si="3"/>
        <v>-39.192</v>
      </c>
      <c r="G37" s="79">
        <f>G28</f>
        <v>-40.274000000000001</v>
      </c>
      <c r="H37" s="74">
        <f>H28</f>
        <v>-42.339745700000002</v>
      </c>
      <c r="I37" s="74">
        <f>I28</f>
        <v>-42.010554109999994</v>
      </c>
      <c r="J37" s="74">
        <f>J28</f>
        <v>-39.98271175</v>
      </c>
      <c r="K37" s="74">
        <f>K28</f>
        <v>-30.303135149999999</v>
      </c>
    </row>
    <row r="38" spans="1:11" x14ac:dyDescent="0.25">
      <c r="A38" s="86" t="s">
        <v>135</v>
      </c>
      <c r="B38" s="74">
        <f t="shared" ref="B38:F38" si="4">B23</f>
        <v>-13.88992040886297</v>
      </c>
      <c r="C38" s="74">
        <f t="shared" si="4"/>
        <v>-28.904467542737702</v>
      </c>
      <c r="D38" s="74">
        <f t="shared" si="4"/>
        <v>-20.130263671160542</v>
      </c>
      <c r="E38" s="74">
        <f t="shared" si="4"/>
        <v>-15.445304625240361</v>
      </c>
      <c r="F38" s="74">
        <f t="shared" si="4"/>
        <v>-11.126202603309199</v>
      </c>
      <c r="G38" s="79">
        <f>G23</f>
        <v>-13.992855945626999</v>
      </c>
      <c r="H38" s="74">
        <f>H23</f>
        <v>-21.6821502163845</v>
      </c>
      <c r="I38" s="74">
        <f>I23</f>
        <v>-20.789256800465299</v>
      </c>
      <c r="J38" s="74">
        <f>J23</f>
        <v>-11.342000000000001</v>
      </c>
      <c r="K38" s="74">
        <f>K23</f>
        <v>-27.368346710875802</v>
      </c>
    </row>
    <row r="39" spans="1:11" s="2" customFormat="1" ht="17.25" customHeight="1" x14ac:dyDescent="0.25">
      <c r="A39" s="90" t="s">
        <v>253</v>
      </c>
      <c r="B39" s="88">
        <f>SUM(B35:B38)</f>
        <v>-122.72450966666295</v>
      </c>
      <c r="C39" s="88">
        <f t="shared" ref="C39:F39" si="5">SUM(C35:C38)</f>
        <v>-139.16475178183774</v>
      </c>
      <c r="D39" s="88">
        <f t="shared" si="5"/>
        <v>-131.13613646156054</v>
      </c>
      <c r="E39" s="88">
        <f t="shared" si="5"/>
        <v>-129.53504201194036</v>
      </c>
      <c r="F39" s="88">
        <f t="shared" si="5"/>
        <v>-124.42507562180919</v>
      </c>
      <c r="G39" s="89">
        <f>SUM(G35:G38)</f>
        <v>-130.57168769392689</v>
      </c>
      <c r="H39" s="88">
        <f>SUM(H35:H38)</f>
        <v>-140.45199941898449</v>
      </c>
      <c r="I39" s="88">
        <f>SUM(I35:I38)</f>
        <v>-144.17164606046529</v>
      </c>
      <c r="J39" s="88">
        <f>SUM(J35:J38)</f>
        <v>-139.26683452180001</v>
      </c>
      <c r="K39" s="88">
        <f>SUM(K35:K38)</f>
        <v>-142.85375223847581</v>
      </c>
    </row>
    <row r="40" spans="1:11" s="3" customFormat="1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x14ac:dyDescent="0.25">
      <c r="A42" s="87" t="s">
        <v>254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x14ac:dyDescent="0.25">
      <c r="A43" s="82" t="s">
        <v>244</v>
      </c>
      <c r="B43" s="55">
        <f>B10</f>
        <v>230.23561643713529</v>
      </c>
      <c r="C43" s="55">
        <f t="shared" ref="C43:F43" si="6">C10</f>
        <v>253.57556110236138</v>
      </c>
      <c r="D43" s="55">
        <f t="shared" si="6"/>
        <v>235.19392546582387</v>
      </c>
      <c r="E43" s="55">
        <f t="shared" si="6"/>
        <v>239.59407398902263</v>
      </c>
      <c r="F43" s="55">
        <f t="shared" si="6"/>
        <v>233.93399999999997</v>
      </c>
      <c r="G43" s="55">
        <f>G10</f>
        <v>239.84299999999999</v>
      </c>
      <c r="H43" s="55">
        <f>H10</f>
        <v>262.66044617509095</v>
      </c>
      <c r="I43" s="55">
        <f>I10</f>
        <v>258.48581152932593</v>
      </c>
      <c r="J43" s="55">
        <f>J10</f>
        <v>253.31737973151459</v>
      </c>
      <c r="K43" s="55">
        <f>K10</f>
        <v>285.1058408720674</v>
      </c>
    </row>
    <row r="44" spans="1:11" x14ac:dyDescent="0.25">
      <c r="A44" s="86" t="s">
        <v>132</v>
      </c>
      <c r="B44" s="74">
        <f>B14</f>
        <v>-22.463000000000001</v>
      </c>
      <c r="C44" s="74">
        <f t="shared" ref="C44:F44" si="7">C14</f>
        <v>-33.128</v>
      </c>
      <c r="D44" s="74">
        <f t="shared" si="7"/>
        <v>-33.128999999999998</v>
      </c>
      <c r="E44" s="74">
        <f t="shared" si="7"/>
        <v>-29.491</v>
      </c>
      <c r="F44" s="74">
        <f t="shared" si="7"/>
        <v>-29.876999999999999</v>
      </c>
      <c r="G44" s="74">
        <f>G14</f>
        <v>-19.338999999999999</v>
      </c>
      <c r="H44" s="74">
        <f>H14</f>
        <v>-34.1</v>
      </c>
      <c r="I44" s="74">
        <f>I14</f>
        <v>-47.381</v>
      </c>
      <c r="J44" s="74">
        <f>J14</f>
        <v>-60.816000000000003</v>
      </c>
      <c r="K44" s="74">
        <f>K14</f>
        <v>-93.204999999999998</v>
      </c>
    </row>
    <row r="45" spans="1:11" x14ac:dyDescent="0.25">
      <c r="A45" s="83" t="s">
        <v>246</v>
      </c>
      <c r="B45" s="55">
        <f>B43+B44</f>
        <v>207.7726164371353</v>
      </c>
      <c r="C45" s="55">
        <f t="shared" ref="C45:F45" si="8">C43+C44</f>
        <v>220.44756110236136</v>
      </c>
      <c r="D45" s="55">
        <f t="shared" si="8"/>
        <v>202.06492546582388</v>
      </c>
      <c r="E45" s="55">
        <f t="shared" si="8"/>
        <v>210.10307398902262</v>
      </c>
      <c r="F45" s="55">
        <f t="shared" si="8"/>
        <v>204.05699999999996</v>
      </c>
      <c r="G45" s="55">
        <f>G43+G44</f>
        <v>220.50399999999999</v>
      </c>
      <c r="H45" s="55">
        <f>H43+H44</f>
        <v>228.56044617509096</v>
      </c>
      <c r="I45" s="55">
        <f>I43+I44</f>
        <v>211.10481152932593</v>
      </c>
      <c r="J45" s="55">
        <f>J43+J44</f>
        <v>192.50137973151459</v>
      </c>
      <c r="K45" s="55">
        <f>K43+K44</f>
        <v>191.90084087206742</v>
      </c>
    </row>
    <row r="46" spans="1:11" s="52" customFormat="1" x14ac:dyDescent="0.25">
      <c r="A46" s="144" t="s">
        <v>283</v>
      </c>
      <c r="B46" s="54">
        <f>B16</f>
        <v>75.903517070000007</v>
      </c>
      <c r="C46" s="54">
        <f t="shared" ref="C46:F46" si="9">C16</f>
        <v>87.865018730000003</v>
      </c>
      <c r="D46" s="54">
        <f t="shared" si="9"/>
        <v>94.443910549999998</v>
      </c>
      <c r="E46" s="54">
        <f t="shared" si="9"/>
        <v>91.627248680000008</v>
      </c>
      <c r="F46" s="54">
        <f t="shared" si="9"/>
        <v>74.536000000000001</v>
      </c>
      <c r="G46" s="54">
        <f>G16</f>
        <v>87.333000000000013</v>
      </c>
      <c r="H46" s="54">
        <f>H16</f>
        <v>78.867044910000004</v>
      </c>
      <c r="I46" s="54">
        <f>I16</f>
        <v>96.267664409999995</v>
      </c>
      <c r="J46" s="54">
        <f>J16</f>
        <v>50.700900709999999</v>
      </c>
      <c r="K46" s="54">
        <f>K16</f>
        <v>59.041784770000007</v>
      </c>
    </row>
    <row r="47" spans="1:11" x14ac:dyDescent="0.25">
      <c r="A47" s="86" t="s">
        <v>145</v>
      </c>
      <c r="B47" s="74">
        <f>B20</f>
        <v>-68.742491637800001</v>
      </c>
      <c r="C47" s="74">
        <f t="shared" ref="C47:F47" si="10">C20</f>
        <v>-71.0397127791</v>
      </c>
      <c r="D47" s="74">
        <f t="shared" si="10"/>
        <v>-71.773099280400004</v>
      </c>
      <c r="E47" s="74">
        <f t="shared" si="10"/>
        <v>-74.028999456699992</v>
      </c>
      <c r="F47" s="74">
        <f t="shared" si="10"/>
        <v>-73.759999999999991</v>
      </c>
      <c r="G47" s="74">
        <f>G20</f>
        <v>-76.304831748299904</v>
      </c>
      <c r="H47" s="74">
        <f>H20</f>
        <v>-76.430103502600005</v>
      </c>
      <c r="I47" s="74">
        <f>I20</f>
        <v>-81.371835149999995</v>
      </c>
      <c r="J47" s="74">
        <f>J20</f>
        <v>-87.942122771800001</v>
      </c>
      <c r="K47" s="74">
        <f>K20</f>
        <v>-85.182270377599991</v>
      </c>
    </row>
    <row r="48" spans="1:11" x14ac:dyDescent="0.25">
      <c r="A48" s="86" t="s">
        <v>135</v>
      </c>
      <c r="B48" s="74">
        <f>B23</f>
        <v>-13.88992040886297</v>
      </c>
      <c r="C48" s="74">
        <f t="shared" ref="C48:F48" si="11">C23</f>
        <v>-28.904467542737702</v>
      </c>
      <c r="D48" s="74">
        <f t="shared" si="11"/>
        <v>-20.130263671160542</v>
      </c>
      <c r="E48" s="74">
        <f t="shared" si="11"/>
        <v>-15.445304625240361</v>
      </c>
      <c r="F48" s="74">
        <f t="shared" si="11"/>
        <v>-11.126202603309199</v>
      </c>
      <c r="G48" s="74">
        <f t="shared" ref="G48:H50" si="12">G23</f>
        <v>-13.992855945626999</v>
      </c>
      <c r="H48" s="74">
        <f t="shared" si="12"/>
        <v>-21.6821502163845</v>
      </c>
      <c r="I48" s="74">
        <f t="shared" ref="I48" si="13">I23</f>
        <v>-20.789256800465299</v>
      </c>
      <c r="J48" s="74">
        <f>J23</f>
        <v>-11.342000000000001</v>
      </c>
      <c r="K48" s="74">
        <f>K23</f>
        <v>-27.368346710875802</v>
      </c>
    </row>
    <row r="49" spans="1:11" x14ac:dyDescent="0.25">
      <c r="A49" s="86" t="s">
        <v>377</v>
      </c>
      <c r="B49" s="74">
        <f>B24</f>
        <v>-0.64600000000000002</v>
      </c>
      <c r="C49" s="74">
        <f t="shared" ref="C49:F49" si="14">C24</f>
        <v>0.496</v>
      </c>
      <c r="D49" s="74">
        <f t="shared" si="14"/>
        <v>-0.48482399999999998</v>
      </c>
      <c r="E49" s="74">
        <f t="shared" si="14"/>
        <v>5.11093566</v>
      </c>
      <c r="F49" s="74">
        <f t="shared" si="14"/>
        <v>7.2759999999999998</v>
      </c>
      <c r="G49" s="74">
        <f t="shared" si="12"/>
        <v>-7.5220000000000002</v>
      </c>
      <c r="H49" s="74">
        <f t="shared" si="12"/>
        <v>4.6611806700000002</v>
      </c>
      <c r="I49" s="74">
        <f t="shared" ref="I49" si="15">I24</f>
        <v>3.2265451600000001</v>
      </c>
      <c r="J49" s="74">
        <f>J24</f>
        <v>1.5024112999999999</v>
      </c>
      <c r="K49" s="74">
        <f>K24</f>
        <v>-7.7221174599999998</v>
      </c>
    </row>
    <row r="50" spans="1:11" x14ac:dyDescent="0.25">
      <c r="A50" s="86" t="s">
        <v>227</v>
      </c>
      <c r="B50" s="74">
        <f>B25</f>
        <v>-9.9350000000000005</v>
      </c>
      <c r="C50" s="74">
        <f t="shared" ref="C50:F50" si="16">C25</f>
        <v>-10.349</v>
      </c>
      <c r="D50" s="74">
        <f t="shared" si="16"/>
        <v>-5.7000000000000002E-2</v>
      </c>
      <c r="E50" s="74">
        <f t="shared" si="16"/>
        <v>-1.07</v>
      </c>
      <c r="F50" s="74">
        <f t="shared" si="16"/>
        <v>-0.71499999999999997</v>
      </c>
      <c r="G50" s="74">
        <f t="shared" si="12"/>
        <v>-0.127</v>
      </c>
      <c r="H50" s="74">
        <f t="shared" si="12"/>
        <v>-1.4019999999999999</v>
      </c>
      <c r="I50" s="74">
        <f t="shared" ref="I50:J50" si="17">I25</f>
        <v>-0.11</v>
      </c>
      <c r="J50" s="74">
        <f t="shared" si="17"/>
        <v>-0.97299999999999998</v>
      </c>
      <c r="K50" s="74">
        <f t="shared" ref="K50" si="18">K25</f>
        <v>-0.04</v>
      </c>
    </row>
    <row r="51" spans="1:11" s="2" customFormat="1" x14ac:dyDescent="0.25">
      <c r="A51" s="84" t="s">
        <v>254</v>
      </c>
      <c r="B51" s="71">
        <f>SUM(B45:B50)</f>
        <v>190.46272146047235</v>
      </c>
      <c r="C51" s="71">
        <f t="shared" ref="C51:F51" si="19">SUM(C45:C50)</f>
        <v>198.51539951052371</v>
      </c>
      <c r="D51" s="71">
        <f t="shared" si="19"/>
        <v>204.06364906426333</v>
      </c>
      <c r="E51" s="71">
        <f t="shared" si="19"/>
        <v>216.29695424708225</v>
      </c>
      <c r="F51" s="71">
        <f t="shared" si="19"/>
        <v>200.26779739669078</v>
      </c>
      <c r="G51" s="71">
        <f>SUM(G45:G50)</f>
        <v>209.8903123060731</v>
      </c>
      <c r="H51" s="71">
        <f>SUM(H45:H50)</f>
        <v>212.57441803610649</v>
      </c>
      <c r="I51" s="71">
        <f>SUM(I45:I50)</f>
        <v>208.32792914886062</v>
      </c>
      <c r="J51" s="71">
        <f>SUM(J45:J50)</f>
        <v>144.44756896971455</v>
      </c>
      <c r="K51" s="71">
        <f>SUM(K45:K50)</f>
        <v>130.62989109359162</v>
      </c>
    </row>
    <row r="53" spans="1:11" x14ac:dyDescent="0.25">
      <c r="A53" s="208"/>
    </row>
    <row r="54" spans="1:11" ht="21" customHeight="1" x14ac:dyDescent="0.25">
      <c r="A54" s="208"/>
    </row>
    <row r="55" spans="1:11" x14ac:dyDescent="0.25">
      <c r="A55" s="208"/>
    </row>
    <row r="56" spans="1:11" x14ac:dyDescent="0.25">
      <c r="A56" s="208"/>
    </row>
    <row r="57" spans="1:11" x14ac:dyDescent="0.25">
      <c r="A57" s="208"/>
    </row>
    <row r="58" spans="1:11" x14ac:dyDescent="0.25">
      <c r="A58" s="208"/>
    </row>
    <row r="59" spans="1:11" x14ac:dyDescent="0.25">
      <c r="A59" s="208"/>
    </row>
  </sheetData>
  <sheetProtection algorithmName="SHA-512" hashValue="bQzQIzlgeFWaTOxzfxDkD5/XOEc7bYn3TjVBZYi6IznJl8zR6OSwjMy8RxmKHfFsyTCK8HmrRQ+XfT/W+9gNRg==" saltValue="eT9r2W05UyyzmKFMk1AoEA==" spinCount="100000" sheet="1" objects="1" scenarios="1"/>
  <mergeCells count="1">
    <mergeCell ref="A53:A59"/>
  </mergeCells>
  <hyperlinks>
    <hyperlink ref="B6" location="Índice!A1" display="Índice"/>
    <hyperlink ref="K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theme="4" tint="0.79998168889431442"/>
  </sheetPr>
  <dimension ref="A1:N31"/>
  <sheetViews>
    <sheetView showGridLines="0" zoomScale="115" zoomScaleNormal="115"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RowHeight="15" x14ac:dyDescent="0.25"/>
  <cols>
    <col min="1" max="1" width="61.85546875" bestFit="1" customWidth="1"/>
    <col min="2" max="8" width="12" customWidth="1"/>
    <col min="9" max="11" width="11.140625" customWidth="1"/>
  </cols>
  <sheetData>
    <row r="1" spans="1:11" x14ac:dyDescent="0.25">
      <c r="I1" s="52"/>
    </row>
    <row r="2" spans="1:11" ht="21" x14ac:dyDescent="0.35">
      <c r="A2" s="7" t="s">
        <v>15</v>
      </c>
    </row>
    <row r="3" spans="1:11" ht="6.75" customHeight="1" x14ac:dyDescent="0.25">
      <c r="A3" s="6"/>
    </row>
    <row r="4" spans="1:11" x14ac:dyDescent="0.25">
      <c r="A4" s="5" t="s">
        <v>16</v>
      </c>
    </row>
    <row r="5" spans="1:11" ht="6.75" customHeight="1" x14ac:dyDescent="0.25"/>
    <row r="6" spans="1:11" x14ac:dyDescent="0.25">
      <c r="A6" s="64"/>
      <c r="K6" s="9" t="s">
        <v>19</v>
      </c>
    </row>
    <row r="7" spans="1:11" ht="17.25" customHeight="1" x14ac:dyDescent="0.3">
      <c r="A7" s="68" t="s">
        <v>6</v>
      </c>
    </row>
    <row r="8" spans="1:11" x14ac:dyDescent="0.25">
      <c r="A8" s="69" t="s">
        <v>178</v>
      </c>
      <c r="J8" s="202"/>
      <c r="K8" s="202"/>
    </row>
    <row r="9" spans="1:11" s="6" customFormat="1" x14ac:dyDescent="0.25">
      <c r="A9" s="60"/>
      <c r="B9" s="118" t="s">
        <v>91</v>
      </c>
      <c r="C9" s="118">
        <v>2011</v>
      </c>
      <c r="D9" s="118">
        <v>2012</v>
      </c>
      <c r="E9" s="118">
        <v>2013</v>
      </c>
      <c r="F9" s="118">
        <v>2014</v>
      </c>
      <c r="G9" s="118">
        <v>2015</v>
      </c>
      <c r="H9" s="118">
        <v>2016</v>
      </c>
      <c r="I9" s="118">
        <v>2017</v>
      </c>
      <c r="J9" s="118">
        <v>2018</v>
      </c>
      <c r="K9" s="118">
        <v>2019</v>
      </c>
    </row>
    <row r="10" spans="1:11" s="15" customFormat="1" ht="15.75" x14ac:dyDescent="0.25">
      <c r="A10" s="67" t="s">
        <v>146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s="3" customFormat="1" x14ac:dyDescent="0.25">
      <c r="A11" s="83" t="s">
        <v>290</v>
      </c>
      <c r="B11" s="151">
        <f t="shared" ref="B11:I11" si="0">SUM(B12:B14)</f>
        <v>465.1</v>
      </c>
      <c r="C11" s="151">
        <f t="shared" si="0"/>
        <v>559.5</v>
      </c>
      <c r="D11" s="151">
        <f t="shared" si="0"/>
        <v>580.1</v>
      </c>
      <c r="E11" s="151">
        <f t="shared" si="0"/>
        <v>642.20000000000005</v>
      </c>
      <c r="F11" s="151">
        <f t="shared" si="0"/>
        <v>748.09999999999991</v>
      </c>
      <c r="G11" s="151">
        <f>SUM(G12:G14)-0.2</f>
        <v>978.39999999999986</v>
      </c>
      <c r="H11" s="151">
        <f t="shared" si="0"/>
        <v>1016.7</v>
      </c>
      <c r="I11" s="151">
        <f t="shared" si="0"/>
        <v>1069.2</v>
      </c>
      <c r="J11" s="151">
        <f>SUM(J12:J14)</f>
        <v>958.59717699434316</v>
      </c>
      <c r="K11" s="151">
        <f>SUM(K12:K14)</f>
        <v>994.92389656334353</v>
      </c>
    </row>
    <row r="12" spans="1:11" s="3" customFormat="1" x14ac:dyDescent="0.25">
      <c r="A12" s="66" t="s">
        <v>350</v>
      </c>
      <c r="B12" s="156">
        <v>0</v>
      </c>
      <c r="C12" s="156">
        <v>156.19999999999999</v>
      </c>
      <c r="D12" s="156">
        <v>124</v>
      </c>
      <c r="E12" s="156">
        <v>136</v>
      </c>
      <c r="F12" s="156">
        <v>199.2</v>
      </c>
      <c r="G12" s="156">
        <v>259.7</v>
      </c>
      <c r="H12" s="156">
        <v>314.89999999999998</v>
      </c>
      <c r="I12" s="156">
        <v>256.89999999999998</v>
      </c>
      <c r="J12" s="156">
        <v>177.53938288069938</v>
      </c>
      <c r="K12" s="156">
        <v>199.84835908400743</v>
      </c>
    </row>
    <row r="13" spans="1:11" s="4" customFormat="1" x14ac:dyDescent="0.25">
      <c r="A13" s="66" t="s">
        <v>130</v>
      </c>
      <c r="B13" s="156">
        <v>421.5</v>
      </c>
      <c r="C13" s="156">
        <v>352.6</v>
      </c>
      <c r="D13" s="156">
        <v>370.2</v>
      </c>
      <c r="E13" s="156">
        <v>419.6</v>
      </c>
      <c r="F13" s="156">
        <v>440.4</v>
      </c>
      <c r="G13" s="156">
        <v>523.1</v>
      </c>
      <c r="H13" s="156">
        <v>532.70000000000005</v>
      </c>
      <c r="I13" s="156">
        <v>586.5</v>
      </c>
      <c r="J13" s="156">
        <v>582.87304617286577</v>
      </c>
      <c r="K13" s="156">
        <v>600.6</v>
      </c>
    </row>
    <row r="14" spans="1:11" s="4" customFormat="1" x14ac:dyDescent="0.25">
      <c r="A14" s="66" t="s">
        <v>131</v>
      </c>
      <c r="B14" s="156">
        <v>43.6</v>
      </c>
      <c r="C14" s="156">
        <v>50.7</v>
      </c>
      <c r="D14" s="156">
        <v>85.9</v>
      </c>
      <c r="E14" s="156">
        <v>86.6</v>
      </c>
      <c r="F14" s="156">
        <v>108.5</v>
      </c>
      <c r="G14" s="156">
        <v>195.8</v>
      </c>
      <c r="H14" s="156">
        <v>169.1</v>
      </c>
      <c r="I14" s="156">
        <v>225.8</v>
      </c>
      <c r="J14" s="156">
        <v>198.18474794077801</v>
      </c>
      <c r="K14" s="156">
        <v>194.475537479336</v>
      </c>
    </row>
    <row r="15" spans="1:11" s="3" customFormat="1" x14ac:dyDescent="0.25">
      <c r="A15" s="83" t="s">
        <v>245</v>
      </c>
      <c r="B15" s="151">
        <v>-44.4</v>
      </c>
      <c r="C15" s="151">
        <v>-52.4</v>
      </c>
      <c r="D15" s="151">
        <v>-110.8</v>
      </c>
      <c r="E15" s="151">
        <v>-92.8</v>
      </c>
      <c r="F15" s="151">
        <v>-100.8</v>
      </c>
      <c r="G15" s="151">
        <v>-168.7</v>
      </c>
      <c r="H15" s="151">
        <v>-208.6</v>
      </c>
      <c r="I15" s="151">
        <v>-220.22321385999999</v>
      </c>
      <c r="J15" s="151">
        <v>-118.211</v>
      </c>
      <c r="K15" s="151">
        <v>-130.697</v>
      </c>
    </row>
    <row r="16" spans="1:11" s="3" customFormat="1" x14ac:dyDescent="0.25">
      <c r="A16" s="83" t="s">
        <v>291</v>
      </c>
      <c r="B16" s="151">
        <f>B11+B15</f>
        <v>420.70000000000005</v>
      </c>
      <c r="C16" s="151">
        <f t="shared" ref="C16:J16" si="1">C11+C15</f>
        <v>507.1</v>
      </c>
      <c r="D16" s="151">
        <f t="shared" si="1"/>
        <v>469.3</v>
      </c>
      <c r="E16" s="151">
        <f t="shared" si="1"/>
        <v>549.40000000000009</v>
      </c>
      <c r="F16" s="151">
        <f t="shared" si="1"/>
        <v>647.29999999999995</v>
      </c>
      <c r="G16" s="151">
        <f t="shared" si="1"/>
        <v>809.69999999999982</v>
      </c>
      <c r="H16" s="151">
        <f t="shared" si="1"/>
        <v>808.1</v>
      </c>
      <c r="I16" s="151">
        <f t="shared" si="1"/>
        <v>848.97678614000006</v>
      </c>
      <c r="J16" s="151">
        <f t="shared" si="1"/>
        <v>840.38617699434315</v>
      </c>
      <c r="K16" s="151">
        <f>K11+K15</f>
        <v>864.22689656334353</v>
      </c>
    </row>
    <row r="17" spans="1:14" s="3" customFormat="1" x14ac:dyDescent="0.25">
      <c r="A17" s="83" t="s">
        <v>292</v>
      </c>
      <c r="B17" s="151">
        <f t="shared" ref="B17:J17" si="2">SUM(B18:B20)</f>
        <v>108.1</v>
      </c>
      <c r="C17" s="151">
        <v>125.4</v>
      </c>
      <c r="D17" s="151">
        <f>SUM(D18:D20)-0.1</f>
        <v>137.4</v>
      </c>
      <c r="E17" s="151">
        <f>SUM(E18:E20)-0.1</f>
        <v>156.9</v>
      </c>
      <c r="F17" s="151">
        <f t="shared" si="2"/>
        <v>177.10000000000002</v>
      </c>
      <c r="G17" s="151">
        <f t="shared" si="2"/>
        <v>199.10000000000002</v>
      </c>
      <c r="H17" s="151">
        <f t="shared" si="2"/>
        <v>256.5</v>
      </c>
      <c r="I17" s="151">
        <f t="shared" si="2"/>
        <v>306.90600000000006</v>
      </c>
      <c r="J17" s="151">
        <f t="shared" si="2"/>
        <v>349.83969502999997</v>
      </c>
      <c r="K17" s="151">
        <f>SUM(K18:K20)</f>
        <v>337.00388502999999</v>
      </c>
    </row>
    <row r="18" spans="1:14" s="3" customFormat="1" x14ac:dyDescent="0.25">
      <c r="A18" s="66" t="s">
        <v>138</v>
      </c>
      <c r="B18" s="156">
        <v>69.8</v>
      </c>
      <c r="C18" s="156">
        <v>90.7</v>
      </c>
      <c r="D18" s="156">
        <v>104.2</v>
      </c>
      <c r="E18" s="156">
        <v>118.5</v>
      </c>
      <c r="F18" s="156">
        <v>130.9</v>
      </c>
      <c r="G18" s="156">
        <v>150.5</v>
      </c>
      <c r="H18" s="156">
        <v>199</v>
      </c>
      <c r="I18" s="156">
        <v>212.35400000000001</v>
      </c>
      <c r="J18" s="156">
        <v>224.93199999999999</v>
      </c>
      <c r="K18" s="156">
        <v>193.76499999999999</v>
      </c>
    </row>
    <row r="19" spans="1:14" s="3" customFormat="1" x14ac:dyDescent="0.25">
      <c r="A19" s="66" t="s">
        <v>364</v>
      </c>
      <c r="B19" s="156">
        <v>12.7</v>
      </c>
      <c r="C19" s="156">
        <v>14.4</v>
      </c>
      <c r="D19" s="156">
        <v>15</v>
      </c>
      <c r="E19" s="156">
        <v>14.5</v>
      </c>
      <c r="F19" s="156">
        <v>20.3</v>
      </c>
      <c r="G19" s="156">
        <v>21.3</v>
      </c>
      <c r="H19" s="156">
        <v>22.1</v>
      </c>
      <c r="I19" s="156">
        <v>56.82</v>
      </c>
      <c r="J19" s="156">
        <v>88.834000000000003</v>
      </c>
      <c r="K19" s="156">
        <v>113.50700000000001</v>
      </c>
    </row>
    <row r="20" spans="1:14" s="3" customFormat="1" x14ac:dyDescent="0.25">
      <c r="A20" s="66" t="s">
        <v>140</v>
      </c>
      <c r="B20" s="156">
        <v>25.6</v>
      </c>
      <c r="C20" s="156">
        <v>20.3</v>
      </c>
      <c r="D20" s="156">
        <v>18.3</v>
      </c>
      <c r="E20" s="156">
        <v>24</v>
      </c>
      <c r="F20" s="156">
        <v>25.9</v>
      </c>
      <c r="G20" s="156">
        <v>27.3</v>
      </c>
      <c r="H20" s="156">
        <v>35.4</v>
      </c>
      <c r="I20" s="156">
        <v>37.731999999999999</v>
      </c>
      <c r="J20" s="156">
        <v>36.073695030000003</v>
      </c>
      <c r="K20" s="156">
        <v>29.731885029999997</v>
      </c>
    </row>
    <row r="21" spans="1:14" s="3" customFormat="1" x14ac:dyDescent="0.25">
      <c r="A21" s="83" t="s">
        <v>293</v>
      </c>
      <c r="B21" s="151">
        <f t="shared" ref="B21:J21" si="3">B23+B22</f>
        <v>-149.80000000000001</v>
      </c>
      <c r="C21" s="151">
        <f>C23+C22</f>
        <v>-178.9</v>
      </c>
      <c r="D21" s="151">
        <f t="shared" si="3"/>
        <v>-202.1</v>
      </c>
      <c r="E21" s="151">
        <f t="shared" si="3"/>
        <v>-219.3</v>
      </c>
      <c r="F21" s="151">
        <f t="shared" si="3"/>
        <v>-238.7</v>
      </c>
      <c r="G21" s="151">
        <f t="shared" si="3"/>
        <v>-268.5</v>
      </c>
      <c r="H21" s="151">
        <f t="shared" si="3"/>
        <v>-288.5</v>
      </c>
      <c r="I21" s="151">
        <f t="shared" si="3"/>
        <v>-308.62700000000001</v>
      </c>
      <c r="J21" s="151">
        <f t="shared" si="3"/>
        <v>-285.584303154</v>
      </c>
      <c r="K21" s="151">
        <f>K23+K22</f>
        <v>-306.73431388573334</v>
      </c>
    </row>
    <row r="22" spans="1:14" s="4" customFormat="1" x14ac:dyDescent="0.25">
      <c r="A22" s="66" t="s">
        <v>141</v>
      </c>
      <c r="B22" s="156">
        <v>-92.1</v>
      </c>
      <c r="C22" s="156">
        <v>-114</v>
      </c>
      <c r="D22" s="156">
        <v>-130.6</v>
      </c>
      <c r="E22" s="156">
        <v>-140.9</v>
      </c>
      <c r="F22" s="156">
        <v>-152</v>
      </c>
      <c r="G22" s="156">
        <v>-174.8</v>
      </c>
      <c r="H22" s="156">
        <v>-183.9</v>
      </c>
      <c r="I22" s="156">
        <v>-201.86699999999999</v>
      </c>
      <c r="J22" s="156">
        <v>-195.33540973999999</v>
      </c>
      <c r="K22" s="156">
        <v>-200.39428410633334</v>
      </c>
    </row>
    <row r="23" spans="1:14" s="4" customFormat="1" x14ac:dyDescent="0.25">
      <c r="A23" s="66" t="s">
        <v>142</v>
      </c>
      <c r="B23" s="156">
        <v>-57.7</v>
      </c>
      <c r="C23" s="156">
        <v>-64.900000000000006</v>
      </c>
      <c r="D23" s="156">
        <v>-71.5</v>
      </c>
      <c r="E23" s="156">
        <v>-78.400000000000006</v>
      </c>
      <c r="F23" s="156">
        <v>-86.7</v>
      </c>
      <c r="G23" s="156">
        <v>-93.7</v>
      </c>
      <c r="H23" s="156">
        <v>-104.6</v>
      </c>
      <c r="I23" s="156">
        <v>-106.76</v>
      </c>
      <c r="J23" s="156">
        <v>-90.248893413999994</v>
      </c>
      <c r="K23" s="156">
        <v>-106.3400297794</v>
      </c>
    </row>
    <row r="24" spans="1:14" s="3" customFormat="1" x14ac:dyDescent="0.25">
      <c r="A24" s="83" t="s">
        <v>280</v>
      </c>
      <c r="B24" s="151">
        <v>-34.200000000000003</v>
      </c>
      <c r="C24" s="151">
        <v>-40.299999999999997</v>
      </c>
      <c r="D24" s="151">
        <v>-38.5</v>
      </c>
      <c r="E24" s="151">
        <v>-41.4</v>
      </c>
      <c r="F24" s="151">
        <v>-40.1</v>
      </c>
      <c r="G24" s="151">
        <v>-57.5</v>
      </c>
      <c r="H24" s="151">
        <v>-37.299999999999997</v>
      </c>
      <c r="I24" s="151">
        <v>-69.514007586988342</v>
      </c>
      <c r="J24" s="151">
        <v>-78.37</v>
      </c>
      <c r="K24" s="151">
        <v>-69.070379015786102</v>
      </c>
    </row>
    <row r="25" spans="1:14" s="4" customFormat="1" x14ac:dyDescent="0.25">
      <c r="A25" s="83" t="s">
        <v>358</v>
      </c>
      <c r="B25" s="156">
        <v>7</v>
      </c>
      <c r="C25" s="156">
        <v>-0.4</v>
      </c>
      <c r="D25" s="156">
        <v>6</v>
      </c>
      <c r="E25" s="156">
        <v>7.4</v>
      </c>
      <c r="F25" s="156">
        <v>-10.7</v>
      </c>
      <c r="G25" s="156">
        <v>-29</v>
      </c>
      <c r="H25" s="156">
        <v>-14.5</v>
      </c>
      <c r="I25" s="156">
        <v>13.646999999999998</v>
      </c>
      <c r="J25" s="156">
        <v>4.4761116600000008</v>
      </c>
      <c r="K25" s="156">
        <v>7.64179955</v>
      </c>
    </row>
    <row r="26" spans="1:14" s="4" customFormat="1" x14ac:dyDescent="0.25">
      <c r="A26" s="83" t="s">
        <v>295</v>
      </c>
      <c r="B26" s="156">
        <v>-2.4</v>
      </c>
      <c r="C26" s="156">
        <v>-5.9</v>
      </c>
      <c r="D26" s="156">
        <v>-6.6</v>
      </c>
      <c r="E26" s="156">
        <v>-1.8</v>
      </c>
      <c r="F26" s="156">
        <v>-2.2999999999999998</v>
      </c>
      <c r="G26" s="156">
        <v>-6.2</v>
      </c>
      <c r="H26" s="156">
        <v>-12.2</v>
      </c>
      <c r="I26" s="156">
        <v>-36.896000000000001</v>
      </c>
      <c r="J26" s="156">
        <v>-21.411000000000001</v>
      </c>
      <c r="K26" s="156">
        <v>-2.3540000000000001</v>
      </c>
    </row>
    <row r="27" spans="1:14" s="3" customFormat="1" x14ac:dyDescent="0.25">
      <c r="A27" s="83" t="s">
        <v>296</v>
      </c>
      <c r="B27" s="183">
        <f t="shared" ref="B27:I27" si="4">B26+B25+B24+B21+B17+B16</f>
        <v>349.40000000000003</v>
      </c>
      <c r="C27" s="183">
        <f t="shared" si="4"/>
        <v>407</v>
      </c>
      <c r="D27" s="183">
        <f t="shared" si="4"/>
        <v>365.5</v>
      </c>
      <c r="E27" s="183">
        <f t="shared" si="4"/>
        <v>451.20000000000005</v>
      </c>
      <c r="F27" s="183">
        <f t="shared" si="4"/>
        <v>532.59999999999991</v>
      </c>
      <c r="G27" s="183">
        <f t="shared" si="4"/>
        <v>647.59999999999991</v>
      </c>
      <c r="H27" s="183">
        <f t="shared" si="4"/>
        <v>712.1</v>
      </c>
      <c r="I27" s="183">
        <f t="shared" si="4"/>
        <v>754.4927785530117</v>
      </c>
      <c r="J27" s="183">
        <f>J26+J25+J24+J21+J17+J16</f>
        <v>809.33668053034307</v>
      </c>
      <c r="K27" s="183">
        <f>K26+K25+K24+K21+K17+K16</f>
        <v>830.71388824182407</v>
      </c>
    </row>
    <row r="28" spans="1:14" s="3" customFormat="1" x14ac:dyDescent="0.25">
      <c r="A28" s="66" t="s">
        <v>365</v>
      </c>
      <c r="B28" s="156">
        <v>-82.1</v>
      </c>
      <c r="C28" s="156">
        <v>-101.6</v>
      </c>
      <c r="D28" s="156">
        <v>-86.4</v>
      </c>
      <c r="E28" s="156">
        <v>-100.8</v>
      </c>
      <c r="F28" s="156">
        <v>-131.1</v>
      </c>
      <c r="G28" s="156">
        <v>-174.6</v>
      </c>
      <c r="H28" s="156">
        <v>-193.71287156711188</v>
      </c>
      <c r="I28" s="156">
        <v>-196.51130372301168</v>
      </c>
      <c r="J28" s="156">
        <v>-192.97547526334162</v>
      </c>
      <c r="K28" s="156">
        <v>-177.81447847146674</v>
      </c>
      <c r="L28" s="4"/>
      <c r="N28" s="4"/>
    </row>
    <row r="29" spans="1:14" s="47" customFormat="1" x14ac:dyDescent="0.25">
      <c r="A29" s="66" t="s">
        <v>366</v>
      </c>
      <c r="B29" s="188">
        <v>-65.099999999999994</v>
      </c>
      <c r="C29" s="188">
        <v>-69.400000000000006</v>
      </c>
      <c r="D29" s="188">
        <v>-52.5</v>
      </c>
      <c r="E29" s="188">
        <v>-82.1</v>
      </c>
      <c r="F29" s="188">
        <v>-91</v>
      </c>
      <c r="G29" s="188">
        <v>-101.2</v>
      </c>
      <c r="H29" s="188">
        <v>-107.4</v>
      </c>
      <c r="I29" s="188">
        <v>-124.889</v>
      </c>
      <c r="J29" s="188">
        <v>-158.60659025999999</v>
      </c>
      <c r="K29" s="188">
        <v>-163.81610229</v>
      </c>
      <c r="L29" s="4"/>
    </row>
    <row r="30" spans="1:14" s="4" customFormat="1" x14ac:dyDescent="0.25">
      <c r="A30" s="84" t="s">
        <v>250</v>
      </c>
      <c r="B30" s="80">
        <f t="shared" ref="B30:J30" si="5">SUM(B27:B29)</f>
        <v>202.20000000000007</v>
      </c>
      <c r="C30" s="80">
        <f t="shared" si="5"/>
        <v>235.99999999999997</v>
      </c>
      <c r="D30" s="80">
        <f t="shared" si="5"/>
        <v>226.60000000000002</v>
      </c>
      <c r="E30" s="80">
        <f t="shared" si="5"/>
        <v>268.30000000000007</v>
      </c>
      <c r="F30" s="80">
        <f>SUM(F27:F29)+0.1</f>
        <v>310.59999999999991</v>
      </c>
      <c r="G30" s="80">
        <f t="shared" si="5"/>
        <v>371.7999999999999</v>
      </c>
      <c r="H30" s="80">
        <f t="shared" si="5"/>
        <v>410.9871284328882</v>
      </c>
      <c r="I30" s="80">
        <f t="shared" si="5"/>
        <v>433.09247483000001</v>
      </c>
      <c r="J30" s="80">
        <f t="shared" si="5"/>
        <v>457.75461500700146</v>
      </c>
      <c r="K30" s="80">
        <f>SUM(K27:K29)</f>
        <v>489.08330748035735</v>
      </c>
    </row>
    <row r="31" spans="1:14" ht="15.75" customHeight="1" x14ac:dyDescent="0.25">
      <c r="A31" s="185" t="s">
        <v>351</v>
      </c>
    </row>
  </sheetData>
  <sheetProtection algorithmName="SHA-512" hashValue="c1qS3vYk/CthgqZJyW3T1iicPGc3FY0uNWzSRauEKugdSc2Qxi5Z5Q/KtngS6wWzjmxMUmmVFdpL3M486nYhaQ==" saltValue="J0DvmEMArUvj8sFKYF0ZYQ==" spinCount="100000" sheet="1" objects="1" scenarios="1"/>
  <hyperlinks>
    <hyperlink ref="K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theme="4" tint="0.79998168889431442"/>
  </sheetPr>
  <dimension ref="A1:M106"/>
  <sheetViews>
    <sheetView showGridLines="0" zoomScale="145" zoomScaleNormal="145" workbookViewId="0">
      <pane xSplit="1" ySplit="9" topLeftCell="E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2" defaultRowHeight="15" x14ac:dyDescent="0.25"/>
  <cols>
    <col min="1" max="1" width="61.85546875" style="4" bestFit="1" customWidth="1"/>
    <col min="2" max="16384" width="12" style="4"/>
  </cols>
  <sheetData>
    <row r="1" spans="1:12" customFormat="1" x14ac:dyDescent="0.25"/>
    <row r="2" spans="1:12" customFormat="1" ht="21" x14ac:dyDescent="0.35">
      <c r="A2" s="7" t="s">
        <v>15</v>
      </c>
    </row>
    <row r="3" spans="1:12" customFormat="1" ht="6.75" customHeight="1" x14ac:dyDescent="0.25">
      <c r="A3" s="6"/>
    </row>
    <row r="4" spans="1:12" customFormat="1" x14ac:dyDescent="0.25">
      <c r="A4" s="5" t="s">
        <v>16</v>
      </c>
    </row>
    <row r="5" spans="1:12" customFormat="1" ht="6.75" customHeight="1" x14ac:dyDescent="0.25"/>
    <row r="6" spans="1:12" customFormat="1" x14ac:dyDescent="0.25">
      <c r="A6" s="64"/>
      <c r="B6" s="9"/>
      <c r="C6" s="9"/>
      <c r="D6" s="4"/>
      <c r="E6" s="9"/>
      <c r="F6" s="4"/>
      <c r="G6" s="4"/>
      <c r="H6" s="4"/>
      <c r="I6" s="4"/>
      <c r="J6" s="4"/>
      <c r="K6" s="9" t="s">
        <v>19</v>
      </c>
      <c r="L6" s="4"/>
    </row>
    <row r="7" spans="1:12" customFormat="1" ht="37.5" x14ac:dyDescent="0.3">
      <c r="A7" s="95" t="s">
        <v>258</v>
      </c>
    </row>
    <row r="8" spans="1:12" customFormat="1" x14ac:dyDescent="0.25">
      <c r="A8" s="69" t="s">
        <v>178</v>
      </c>
      <c r="B8" s="202"/>
      <c r="C8" s="202"/>
      <c r="D8" s="202"/>
      <c r="E8" s="202"/>
      <c r="F8" s="202"/>
      <c r="G8" s="202"/>
      <c r="H8" s="202"/>
      <c r="I8" s="202"/>
    </row>
    <row r="9" spans="1:12" s="6" customFormat="1" x14ac:dyDescent="0.25">
      <c r="A9" s="60"/>
      <c r="B9" s="62" t="s">
        <v>202</v>
      </c>
      <c r="C9" s="62" t="s">
        <v>205</v>
      </c>
      <c r="D9" s="62" t="s">
        <v>207</v>
      </c>
      <c r="E9" s="62" t="s">
        <v>209</v>
      </c>
      <c r="F9" s="62" t="s">
        <v>211</v>
      </c>
      <c r="G9" s="62" t="s">
        <v>214</v>
      </c>
      <c r="H9" s="62" t="s">
        <v>230</v>
      </c>
      <c r="I9" s="62" t="s">
        <v>362</v>
      </c>
      <c r="J9" s="62" t="s">
        <v>370</v>
      </c>
      <c r="K9" s="62" t="s">
        <v>375</v>
      </c>
    </row>
    <row r="10" spans="1:12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2" ht="15.75" x14ac:dyDescent="0.25">
      <c r="A11" s="165" t="s">
        <v>270</v>
      </c>
      <c r="B11" s="190"/>
      <c r="C11" s="190"/>
      <c r="D11" s="190"/>
      <c r="E11" s="190"/>
      <c r="F11" s="190"/>
      <c r="G11" s="190"/>
      <c r="H11" s="190"/>
      <c r="I11" s="92"/>
      <c r="J11" s="92"/>
      <c r="K11" s="92"/>
    </row>
    <row r="12" spans="1:12" s="3" customFormat="1" x14ac:dyDescent="0.25">
      <c r="A12" s="34" t="s">
        <v>269</v>
      </c>
      <c r="B12" s="56">
        <f t="shared" ref="B12:F12" si="0">SUM(B13:B15)</f>
        <v>11925.568271839986</v>
      </c>
      <c r="C12" s="56">
        <f t="shared" si="0"/>
        <v>12352.386569090027</v>
      </c>
      <c r="D12" s="56">
        <f t="shared" si="0"/>
        <v>12436.797304469979</v>
      </c>
      <c r="E12" s="56">
        <f t="shared" si="0"/>
        <v>12978.938497360019</v>
      </c>
      <c r="F12" s="56">
        <f t="shared" si="0"/>
        <v>13064.853786130014</v>
      </c>
      <c r="G12" s="56">
        <f>SUM(G13:G15)</f>
        <v>13633.293013570019</v>
      </c>
      <c r="H12" s="56">
        <f>SUM(H13:H15)</f>
        <v>15191.835234649958</v>
      </c>
      <c r="I12" s="56">
        <f>SUM(I13:I15)</f>
        <v>17199.333000000002</v>
      </c>
      <c r="J12" s="56">
        <f>SUM(J13:J15)</f>
        <v>17856.635476170017</v>
      </c>
      <c r="K12" s="56">
        <f>SUM(K13:K15)</f>
        <v>18218.736355139979</v>
      </c>
    </row>
    <row r="13" spans="1:12" x14ac:dyDescent="0.25">
      <c r="A13" s="66" t="s">
        <v>147</v>
      </c>
      <c r="B13" s="17">
        <v>3970.1231343299974</v>
      </c>
      <c r="C13" s="17">
        <v>3987.190933860004</v>
      </c>
      <c r="D13" s="17">
        <v>3902.0386659499959</v>
      </c>
      <c r="E13" s="17">
        <v>4300.9665845599993</v>
      </c>
      <c r="F13" s="17">
        <v>4112.8145946700033</v>
      </c>
      <c r="G13" s="17">
        <v>4367.99434673</v>
      </c>
      <c r="H13" s="17">
        <v>4639.5726368299993</v>
      </c>
      <c r="I13" s="17">
        <v>5717.0823872699966</v>
      </c>
      <c r="J13" s="17">
        <v>5450.4075573400114</v>
      </c>
      <c r="K13" s="17">
        <v>5784.8509705600063</v>
      </c>
    </row>
    <row r="14" spans="1:12" x14ac:dyDescent="0.25">
      <c r="A14" s="66" t="s">
        <v>154</v>
      </c>
      <c r="B14" s="17">
        <v>7594.2783421199883</v>
      </c>
      <c r="C14" s="17">
        <v>7983.6199683900222</v>
      </c>
      <c r="D14" s="17">
        <v>8158.3163406299836</v>
      </c>
      <c r="E14" s="17">
        <v>8031.3389316300199</v>
      </c>
      <c r="F14" s="17">
        <v>8289.2294224900106</v>
      </c>
      <c r="G14" s="17">
        <v>8612.1677266100196</v>
      </c>
      <c r="H14" s="17">
        <v>9877.6616729299603</v>
      </c>
      <c r="I14" s="17">
        <v>10728.007578540006</v>
      </c>
      <c r="J14" s="17">
        <v>11546.294714680009</v>
      </c>
      <c r="K14" s="17">
        <v>11501.741647999977</v>
      </c>
    </row>
    <row r="15" spans="1:12" x14ac:dyDescent="0.25">
      <c r="A15" s="66" t="s">
        <v>218</v>
      </c>
      <c r="B15" s="17">
        <v>361.16679539000006</v>
      </c>
      <c r="C15" s="17">
        <v>381.57566683999994</v>
      </c>
      <c r="D15" s="17">
        <v>376.44229788999991</v>
      </c>
      <c r="E15" s="17">
        <v>646.63298116999999</v>
      </c>
      <c r="F15" s="17">
        <v>662.80976896999994</v>
      </c>
      <c r="G15" s="17">
        <v>653.13094023000008</v>
      </c>
      <c r="H15" s="17">
        <v>674.60092488999896</v>
      </c>
      <c r="I15" s="17">
        <v>754.24303419000114</v>
      </c>
      <c r="J15" s="17">
        <v>859.93320414999982</v>
      </c>
      <c r="K15" s="17">
        <v>932.14373657999863</v>
      </c>
    </row>
    <row r="16" spans="1:12" s="3" customFormat="1" x14ac:dyDescent="0.25">
      <c r="A16" s="34" t="s">
        <v>268</v>
      </c>
      <c r="B16" s="96">
        <f t="shared" ref="B16:F16" si="1">SUM(B17:B19)</f>
        <v>10643.512351039999</v>
      </c>
      <c r="C16" s="96">
        <f t="shared" si="1"/>
        <v>10753.583673999998</v>
      </c>
      <c r="D16" s="96">
        <f t="shared" si="1"/>
        <v>10718.255635799997</v>
      </c>
      <c r="E16" s="96">
        <f t="shared" si="1"/>
        <v>10650.867096300004</v>
      </c>
      <c r="F16" s="96">
        <f t="shared" si="1"/>
        <v>10540.606571799999</v>
      </c>
      <c r="G16" s="96">
        <f>SUM(G17:G19)</f>
        <v>10164.542460719993</v>
      </c>
      <c r="H16" s="96">
        <f>SUM(H17:H19)</f>
        <v>9689.3325954500015</v>
      </c>
      <c r="I16" s="96">
        <f>SUM(I17:I19)</f>
        <v>9256.0573996299991</v>
      </c>
      <c r="J16" s="96">
        <f>SUM(J17:J19)</f>
        <v>9593.2277728900026</v>
      </c>
      <c r="K16" s="96">
        <f>SUM(K17:K19)</f>
        <v>10014.660253779999</v>
      </c>
    </row>
    <row r="17" spans="1:11" x14ac:dyDescent="0.25">
      <c r="A17" s="66" t="s">
        <v>147</v>
      </c>
      <c r="B17" s="17">
        <v>9127.8597273599989</v>
      </c>
      <c r="C17" s="17">
        <v>9352.8182880399982</v>
      </c>
      <c r="D17" s="17">
        <v>9482.5040439499953</v>
      </c>
      <c r="E17" s="17">
        <v>9420.6925665700037</v>
      </c>
      <c r="F17" s="17">
        <v>9266.8309470999993</v>
      </c>
      <c r="G17" s="17">
        <v>8866.7180693899918</v>
      </c>
      <c r="H17" s="17">
        <v>8584.316628210001</v>
      </c>
      <c r="I17" s="17">
        <v>7919.0127593399993</v>
      </c>
      <c r="J17" s="17">
        <v>8426.2892150000025</v>
      </c>
      <c r="K17" s="17">
        <v>8855.17391804</v>
      </c>
    </row>
    <row r="18" spans="1:11" x14ac:dyDescent="0.25">
      <c r="A18" s="66" t="s">
        <v>154</v>
      </c>
      <c r="B18" s="17">
        <v>1500.8752229400002</v>
      </c>
      <c r="C18" s="17">
        <v>1383.6818520300003</v>
      </c>
      <c r="D18" s="17">
        <v>1214.7203988100007</v>
      </c>
      <c r="E18" s="17">
        <v>1206.0681494900002</v>
      </c>
      <c r="F18" s="17">
        <v>1248.2201127399999</v>
      </c>
      <c r="G18" s="17">
        <v>1272.7897308000006</v>
      </c>
      <c r="H18" s="17">
        <v>1079.9052592199998</v>
      </c>
      <c r="I18" s="17">
        <v>1313.2564823600001</v>
      </c>
      <c r="J18" s="17">
        <v>1146.3384767999996</v>
      </c>
      <c r="K18" s="17">
        <v>1125.8193556800002</v>
      </c>
    </row>
    <row r="19" spans="1:11" x14ac:dyDescent="0.25">
      <c r="A19" s="66" t="s">
        <v>218</v>
      </c>
      <c r="B19" s="17">
        <v>14.777400740000001</v>
      </c>
      <c r="C19" s="17">
        <v>17.083533929999998</v>
      </c>
      <c r="D19" s="17">
        <v>21.031193040000002</v>
      </c>
      <c r="E19" s="17">
        <v>24.10638024</v>
      </c>
      <c r="F19" s="17">
        <v>25.555511959999997</v>
      </c>
      <c r="G19" s="17">
        <v>25.03466053</v>
      </c>
      <c r="H19" s="17">
        <v>25.110708020000001</v>
      </c>
      <c r="I19" s="17">
        <v>23.788157929999997</v>
      </c>
      <c r="J19" s="17">
        <v>20.60008109</v>
      </c>
      <c r="K19" s="17">
        <v>33.66698006</v>
      </c>
    </row>
    <row r="20" spans="1:11" s="3" customFormat="1" x14ac:dyDescent="0.25">
      <c r="A20" s="34" t="s">
        <v>267</v>
      </c>
      <c r="B20" s="56">
        <f t="shared" ref="B20:F20" si="2">SUM(B21:B23)</f>
        <v>2285.8124734060002</v>
      </c>
      <c r="C20" s="56">
        <f t="shared" si="2"/>
        <v>2221.0760576176735</v>
      </c>
      <c r="D20" s="56">
        <f t="shared" si="2"/>
        <v>2167.9216176674258</v>
      </c>
      <c r="E20" s="56">
        <f t="shared" si="2"/>
        <v>2610.5064117294905</v>
      </c>
      <c r="F20" s="56">
        <f t="shared" si="2"/>
        <v>2897.6816648894901</v>
      </c>
      <c r="G20" s="56">
        <f>SUM(G21:G23)</f>
        <v>3266.8416535977512</v>
      </c>
      <c r="H20" s="56">
        <f>SUM(H21:H23)</f>
        <v>3354.3374118977517</v>
      </c>
      <c r="I20" s="56">
        <f>SUM(I21:I23)</f>
        <v>3692.3248867041912</v>
      </c>
      <c r="J20" s="56">
        <f>SUM(J21:J23)</f>
        <v>3651.3204275570788</v>
      </c>
      <c r="K20" s="56">
        <f>SUM(K21:K23)</f>
        <v>3831.4524998994521</v>
      </c>
    </row>
    <row r="21" spans="1:11" x14ac:dyDescent="0.25">
      <c r="A21" s="66" t="s">
        <v>147</v>
      </c>
      <c r="B21" s="17">
        <v>1441.6853762460003</v>
      </c>
      <c r="C21" s="17">
        <v>1288.2109872376736</v>
      </c>
      <c r="D21" s="17">
        <v>1235.046466057426</v>
      </c>
      <c r="E21" s="17">
        <v>1198.0206675594902</v>
      </c>
      <c r="F21" s="17">
        <v>1310.0345947994899</v>
      </c>
      <c r="G21" s="17">
        <v>1467.1323333637508</v>
      </c>
      <c r="H21" s="17">
        <v>1649.0661522337518</v>
      </c>
      <c r="I21" s="17">
        <v>1792.830172297191</v>
      </c>
      <c r="J21" s="17">
        <v>1848.4745266500793</v>
      </c>
      <c r="K21" s="17">
        <v>2131.251933602452</v>
      </c>
    </row>
    <row r="22" spans="1:11" x14ac:dyDescent="0.25">
      <c r="A22" s="66" t="s">
        <v>154</v>
      </c>
      <c r="B22" s="17">
        <v>844.12709715999995</v>
      </c>
      <c r="C22" s="17">
        <v>932.86507037999991</v>
      </c>
      <c r="D22" s="17">
        <v>932.87515160999999</v>
      </c>
      <c r="E22" s="17">
        <v>1412.4857441700003</v>
      </c>
      <c r="F22" s="17">
        <v>1587.6470700900002</v>
      </c>
      <c r="G22" s="17">
        <v>1799.7093202340004</v>
      </c>
      <c r="H22" s="17">
        <v>1705.2712596640001</v>
      </c>
      <c r="I22" s="17">
        <v>1892.1586486069998</v>
      </c>
      <c r="J22" s="17">
        <v>1802.8459009069998</v>
      </c>
      <c r="K22" s="17">
        <v>1700.2005662969998</v>
      </c>
    </row>
    <row r="23" spans="1:11" x14ac:dyDescent="0.25">
      <c r="A23" s="66" t="s">
        <v>218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7.3360658000000001</v>
      </c>
      <c r="J23" s="17">
        <v>0</v>
      </c>
      <c r="K23" s="17">
        <v>0</v>
      </c>
    </row>
    <row r="24" spans="1:11" x14ac:dyDescent="0.25">
      <c r="A24" s="34" t="s">
        <v>266</v>
      </c>
      <c r="B24" s="56">
        <f t="shared" ref="B24:F24" si="3">B20+B16+B12</f>
        <v>24854.893096285985</v>
      </c>
      <c r="C24" s="56">
        <f t="shared" si="3"/>
        <v>25327.046300707698</v>
      </c>
      <c r="D24" s="56">
        <f t="shared" si="3"/>
        <v>25322.974557937399</v>
      </c>
      <c r="E24" s="56">
        <f t="shared" si="3"/>
        <v>26240.312005389511</v>
      </c>
      <c r="F24" s="56">
        <f t="shared" si="3"/>
        <v>26503.142022819502</v>
      </c>
      <c r="G24" s="56">
        <f>G20+G16+G12</f>
        <v>27064.677127887764</v>
      </c>
      <c r="H24" s="56">
        <f>H20+H16+H12</f>
        <v>28235.505241997711</v>
      </c>
      <c r="I24" s="56">
        <f>SUM(I25:I27)</f>
        <v>30147.715286334194</v>
      </c>
      <c r="J24" s="56">
        <f>SUM(J25:J27)</f>
        <v>31101.1836766171</v>
      </c>
      <c r="K24" s="56">
        <f>SUM(K25:K27)</f>
        <v>32064.849108819435</v>
      </c>
    </row>
    <row r="25" spans="1:11" x14ac:dyDescent="0.25">
      <c r="A25" s="66" t="s">
        <v>147</v>
      </c>
      <c r="B25" s="17">
        <f t="shared" ref="B25:G25" si="4">B13+B17+B21</f>
        <v>14539.668237935995</v>
      </c>
      <c r="C25" s="17">
        <f t="shared" si="4"/>
        <v>14628.220209137675</v>
      </c>
      <c r="D25" s="17">
        <f t="shared" si="4"/>
        <v>14619.589175957417</v>
      </c>
      <c r="E25" s="17">
        <f t="shared" si="4"/>
        <v>14919.679818689494</v>
      </c>
      <c r="F25" s="17">
        <f t="shared" si="4"/>
        <v>14689.680136569492</v>
      </c>
      <c r="G25" s="17">
        <f t="shared" si="4"/>
        <v>14701.844749483742</v>
      </c>
      <c r="H25" s="17">
        <f t="shared" ref="H25:J26" si="5">H13+H17+H21</f>
        <v>14872.955417273753</v>
      </c>
      <c r="I25" s="17">
        <f t="shared" si="5"/>
        <v>15428.925318907186</v>
      </c>
      <c r="J25" s="17">
        <f t="shared" si="5"/>
        <v>15725.171298990093</v>
      </c>
      <c r="K25" s="17">
        <f t="shared" ref="K25" si="6">K13+K17+K21</f>
        <v>16771.276822202457</v>
      </c>
    </row>
    <row r="26" spans="1:11" x14ac:dyDescent="0.25">
      <c r="A26" s="66" t="s">
        <v>154</v>
      </c>
      <c r="B26" s="17">
        <f t="shared" ref="B26:G26" si="7">B14+B18+B22</f>
        <v>9939.2806622199896</v>
      </c>
      <c r="C26" s="17">
        <f t="shared" si="7"/>
        <v>10300.166890800023</v>
      </c>
      <c r="D26" s="17">
        <f t="shared" si="7"/>
        <v>10305.911891049984</v>
      </c>
      <c r="E26" s="17">
        <f t="shared" si="7"/>
        <v>10649.89282529002</v>
      </c>
      <c r="F26" s="17">
        <f t="shared" si="7"/>
        <v>11125.096605320012</v>
      </c>
      <c r="G26" s="17">
        <f t="shared" si="7"/>
        <v>11684.666777644021</v>
      </c>
      <c r="H26" s="17">
        <f t="shared" si="5"/>
        <v>12662.83819181396</v>
      </c>
      <c r="I26" s="17">
        <f t="shared" si="5"/>
        <v>13933.422709507005</v>
      </c>
      <c r="J26" s="17">
        <f t="shared" si="5"/>
        <v>14495.479092387008</v>
      </c>
      <c r="K26" s="17">
        <f t="shared" ref="K26" si="8">K14+K18+K22</f>
        <v>14327.761569976978</v>
      </c>
    </row>
    <row r="27" spans="1:11" x14ac:dyDescent="0.25">
      <c r="A27" s="66" t="s">
        <v>218</v>
      </c>
      <c r="B27" s="17">
        <f t="shared" ref="B27:G27" si="9">B15+B19</f>
        <v>375.94419613000008</v>
      </c>
      <c r="C27" s="17">
        <f t="shared" si="9"/>
        <v>398.65920076999993</v>
      </c>
      <c r="D27" s="17">
        <f t="shared" si="9"/>
        <v>397.47349092999991</v>
      </c>
      <c r="E27" s="17">
        <f t="shared" si="9"/>
        <v>670.73936141000001</v>
      </c>
      <c r="F27" s="17">
        <f t="shared" si="9"/>
        <v>688.36528092999993</v>
      </c>
      <c r="G27" s="17">
        <f t="shared" si="9"/>
        <v>678.16560076000007</v>
      </c>
      <c r="H27" s="17">
        <f>H15+H19</f>
        <v>699.71163290999891</v>
      </c>
      <c r="I27" s="17">
        <f>I15+I19+I23</f>
        <v>785.36725792000118</v>
      </c>
      <c r="J27" s="17">
        <f>J15+J19+J23</f>
        <v>880.53328523999983</v>
      </c>
      <c r="K27" s="17">
        <f>K15+K19+K23</f>
        <v>965.81071663999865</v>
      </c>
    </row>
    <row r="28" spans="1:1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25">
      <c r="A29" s="164" t="s">
        <v>265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5">
      <c r="A30" s="66" t="s">
        <v>156</v>
      </c>
      <c r="B30" s="17">
        <v>18.396182890000009</v>
      </c>
      <c r="C30" s="17">
        <v>15.785488479999994</v>
      </c>
      <c r="D30" s="17">
        <v>15.425534260000012</v>
      </c>
      <c r="E30" s="17">
        <v>14.023831989999996</v>
      </c>
      <c r="F30" s="17">
        <v>14.726165830000006</v>
      </c>
      <c r="G30" s="17">
        <v>12.483073920000002</v>
      </c>
      <c r="H30" s="17">
        <v>10.521831510000002</v>
      </c>
      <c r="I30" s="17">
        <v>12.73089699</v>
      </c>
      <c r="J30" s="17">
        <v>14.399477420000006</v>
      </c>
      <c r="K30" s="17">
        <v>15.347850250000002</v>
      </c>
    </row>
    <row r="31" spans="1:11" x14ac:dyDescent="0.25">
      <c r="A31" s="66" t="s">
        <v>157</v>
      </c>
      <c r="B31" s="17">
        <v>180.79366270999998</v>
      </c>
      <c r="C31" s="17">
        <v>183.65457765999997</v>
      </c>
      <c r="D31" s="17">
        <v>171.44905836000004</v>
      </c>
      <c r="E31" s="17">
        <v>172.51889385999993</v>
      </c>
      <c r="F31" s="17">
        <v>144.81202008999995</v>
      </c>
      <c r="G31" s="17">
        <v>135.85816636999996</v>
      </c>
      <c r="H31" s="17">
        <v>168.43014305000011</v>
      </c>
      <c r="I31" s="17">
        <v>205.55917444000005</v>
      </c>
      <c r="J31" s="17">
        <v>196.7206154399999</v>
      </c>
      <c r="K31" s="17">
        <v>224.95941478000015</v>
      </c>
    </row>
    <row r="32" spans="1:11" x14ac:dyDescent="0.25">
      <c r="A32" s="66" t="s">
        <v>158</v>
      </c>
      <c r="B32" s="14">
        <v>753.40838452000025</v>
      </c>
      <c r="C32" s="14">
        <v>731.45758521999949</v>
      </c>
      <c r="D32" s="14">
        <v>718.31121083000005</v>
      </c>
      <c r="E32" s="14">
        <v>690.14732902999958</v>
      </c>
      <c r="F32" s="14">
        <v>703.09116840000081</v>
      </c>
      <c r="G32" s="14">
        <v>707.71535480000034</v>
      </c>
      <c r="H32" s="14">
        <v>768.33783941999968</v>
      </c>
      <c r="I32" s="14">
        <v>761.42910569000082</v>
      </c>
      <c r="J32" s="14">
        <v>776.37171749000004</v>
      </c>
      <c r="K32" s="14">
        <v>716.0202300499999</v>
      </c>
    </row>
    <row r="33" spans="1:13" x14ac:dyDescent="0.25">
      <c r="A33" s="66" t="s">
        <v>159</v>
      </c>
      <c r="B33" s="14">
        <v>1228.3728522699998</v>
      </c>
      <c r="C33" s="14">
        <v>1207.2138123899997</v>
      </c>
      <c r="D33" s="14">
        <v>1345.8890014199994</v>
      </c>
      <c r="E33" s="14">
        <v>1276.9152507799997</v>
      </c>
      <c r="F33" s="14">
        <v>1313.4827698899994</v>
      </c>
      <c r="G33" s="14">
        <v>1485.06900507</v>
      </c>
      <c r="H33" s="14">
        <v>1259.8818044300003</v>
      </c>
      <c r="I33" s="14">
        <v>1236.0168938499996</v>
      </c>
      <c r="J33" s="14">
        <v>1208.0797193800001</v>
      </c>
      <c r="K33" s="14">
        <v>1155.4215034799997</v>
      </c>
    </row>
    <row r="34" spans="1:13" x14ac:dyDescent="0.25">
      <c r="A34" s="66" t="s">
        <v>160</v>
      </c>
      <c r="B34" s="14">
        <v>9744.5971894499799</v>
      </c>
      <c r="C34" s="14">
        <v>10214.275105340006</v>
      </c>
      <c r="D34" s="14">
        <v>10185.722499599999</v>
      </c>
      <c r="E34" s="14">
        <v>10825.333191700003</v>
      </c>
      <c r="F34" s="14">
        <v>10888.741661920001</v>
      </c>
      <c r="G34" s="14">
        <v>11292.167413409987</v>
      </c>
      <c r="H34" s="14">
        <v>12984.663616239995</v>
      </c>
      <c r="I34" s="14">
        <v>14983.596929030005</v>
      </c>
      <c r="J34" s="14">
        <v>15661.06394643999</v>
      </c>
      <c r="K34" s="14">
        <v>16106.987356580001</v>
      </c>
    </row>
    <row r="35" spans="1:13" x14ac:dyDescent="0.25">
      <c r="A35" s="84" t="s">
        <v>253</v>
      </c>
      <c r="B35" s="103">
        <f t="shared" ref="B35:F35" si="10">SUM(B30:B34)</f>
        <v>11925.56827183998</v>
      </c>
      <c r="C35" s="103">
        <f t="shared" si="10"/>
        <v>12352.386569090006</v>
      </c>
      <c r="D35" s="103">
        <f t="shared" si="10"/>
        <v>12436.797304469997</v>
      </c>
      <c r="E35" s="103">
        <f t="shared" si="10"/>
        <v>12978.938497360003</v>
      </c>
      <c r="F35" s="103">
        <f t="shared" si="10"/>
        <v>13064.853786130001</v>
      </c>
      <c r="G35" s="103">
        <f>SUM(G30:G34)</f>
        <v>13633.293013569986</v>
      </c>
      <c r="H35" s="103">
        <f>SUM(H30:H34)</f>
        <v>15191.835234649996</v>
      </c>
      <c r="I35" s="103">
        <f>SUM(I30:I34)</f>
        <v>17199.333000000006</v>
      </c>
      <c r="J35" s="103">
        <f>SUM(J30:J34)</f>
        <v>17856.635476169991</v>
      </c>
      <c r="K35" s="103">
        <f>SUM(K30:K34)</f>
        <v>18218.736355140001</v>
      </c>
      <c r="M35" s="205"/>
    </row>
    <row r="36" spans="1:13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3" x14ac:dyDescent="0.25">
      <c r="A37" s="85" t="s">
        <v>357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3" x14ac:dyDescent="0.25">
      <c r="A38" s="66" t="s">
        <v>161</v>
      </c>
      <c r="B38" s="14">
        <v>2899.5999999999995</v>
      </c>
      <c r="C38" s="14">
        <v>3032.5499999999997</v>
      </c>
      <c r="D38" s="14">
        <v>2847.5999999999995</v>
      </c>
      <c r="E38" s="14">
        <v>3161.1899999999996</v>
      </c>
      <c r="F38" s="14">
        <v>2983.3</v>
      </c>
      <c r="G38" s="14">
        <v>3754.0549999999998</v>
      </c>
      <c r="H38" s="14">
        <v>3525.59</v>
      </c>
      <c r="I38" s="14">
        <v>4424.5910000000003</v>
      </c>
      <c r="J38" s="14">
        <v>3983.4</v>
      </c>
      <c r="K38" s="14">
        <v>4516.8109999999997</v>
      </c>
    </row>
    <row r="39" spans="1:13" x14ac:dyDescent="0.25">
      <c r="A39" s="66" t="s">
        <v>162</v>
      </c>
      <c r="B39" s="14">
        <v>4736.3900000000003</v>
      </c>
      <c r="C39" s="14">
        <v>4980.67</v>
      </c>
      <c r="D39" s="14">
        <v>5279.3</v>
      </c>
      <c r="E39" s="14">
        <v>5614.9800000000005</v>
      </c>
      <c r="F39" s="14">
        <v>5638.76</v>
      </c>
      <c r="G39" s="14">
        <v>5158.4920000000002</v>
      </c>
      <c r="H39" s="14">
        <v>6067.826</v>
      </c>
      <c r="I39" s="14">
        <v>6376.7719999999999</v>
      </c>
      <c r="J39" s="14">
        <v>7392.5</v>
      </c>
      <c r="K39" s="14">
        <v>7373.4660000000003</v>
      </c>
    </row>
    <row r="40" spans="1:13" x14ac:dyDescent="0.25">
      <c r="A40" s="66" t="s">
        <v>163</v>
      </c>
      <c r="B40" s="14">
        <v>3605.8599999999997</v>
      </c>
      <c r="C40" s="14">
        <v>3585.5200000000004</v>
      </c>
      <c r="D40" s="14">
        <v>3555.89</v>
      </c>
      <c r="E40" s="14">
        <v>3523.67</v>
      </c>
      <c r="F40" s="14">
        <v>3649.09</v>
      </c>
      <c r="G40" s="14">
        <v>3859.98</v>
      </c>
      <c r="H40" s="14">
        <v>4331.6670000000004</v>
      </c>
      <c r="I40" s="14">
        <v>4969.143</v>
      </c>
      <c r="J40" s="14">
        <v>5060.5</v>
      </c>
      <c r="K40" s="14">
        <v>5095.8829999999998</v>
      </c>
    </row>
    <row r="41" spans="1:13" x14ac:dyDescent="0.25">
      <c r="A41" s="66" t="s">
        <v>164</v>
      </c>
      <c r="B41" s="14">
        <v>683.73</v>
      </c>
      <c r="C41" s="14">
        <v>753.65</v>
      </c>
      <c r="D41" s="14">
        <v>754</v>
      </c>
      <c r="E41" s="14">
        <v>679.07999999999993</v>
      </c>
      <c r="F41" s="14">
        <v>793.71</v>
      </c>
      <c r="G41" s="14">
        <v>860.76800000000003</v>
      </c>
      <c r="H41" s="14">
        <v>1266.7380000000001</v>
      </c>
      <c r="I41" s="14">
        <v>1428.827</v>
      </c>
      <c r="J41" s="14">
        <v>1420.1</v>
      </c>
      <c r="K41" s="14">
        <v>1232.5709999999999</v>
      </c>
    </row>
    <row r="42" spans="1:13" x14ac:dyDescent="0.25">
      <c r="A42" s="84" t="s">
        <v>253</v>
      </c>
      <c r="B42" s="103">
        <f t="shared" ref="B42:F42" si="11">SUM(B38:B41)</f>
        <v>11925.579999999998</v>
      </c>
      <c r="C42" s="103">
        <f t="shared" si="11"/>
        <v>12352.39</v>
      </c>
      <c r="D42" s="103">
        <f t="shared" si="11"/>
        <v>12436.789999999999</v>
      </c>
      <c r="E42" s="103">
        <f t="shared" si="11"/>
        <v>12978.92</v>
      </c>
      <c r="F42" s="103">
        <f t="shared" si="11"/>
        <v>13064.86</v>
      </c>
      <c r="G42" s="103">
        <f>SUM(G38:G41)</f>
        <v>13633.295</v>
      </c>
      <c r="H42" s="103">
        <f>SUM(H38:H41)</f>
        <v>15191.821000000002</v>
      </c>
      <c r="I42" s="103">
        <f>SUM(I38:I41)</f>
        <v>17199.333000000002</v>
      </c>
      <c r="J42" s="103">
        <f>SUM(J38:J41)</f>
        <v>17856.5</v>
      </c>
      <c r="K42" s="103">
        <f>SUM(K38:K41)</f>
        <v>18218.731</v>
      </c>
    </row>
    <row r="43" spans="1:13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3" x14ac:dyDescent="0.25">
      <c r="A44" s="85" t="s">
        <v>263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3" x14ac:dyDescent="0.25">
      <c r="A45" s="66" t="s">
        <v>161</v>
      </c>
      <c r="B45" s="14">
        <v>1825.84</v>
      </c>
      <c r="C45" s="14">
        <v>1197.52</v>
      </c>
      <c r="D45" s="14">
        <v>2009.14</v>
      </c>
      <c r="E45" s="14">
        <v>1730.59</v>
      </c>
      <c r="F45" s="14">
        <v>2261.84</v>
      </c>
      <c r="G45" s="14">
        <v>1788.6</v>
      </c>
      <c r="H45" s="14">
        <v>402.995</v>
      </c>
      <c r="I45" s="14">
        <v>2083.4879999999998</v>
      </c>
      <c r="J45" s="14">
        <v>1693.9</v>
      </c>
      <c r="K45" s="14">
        <v>1533.3689999999999</v>
      </c>
    </row>
    <row r="46" spans="1:13" x14ac:dyDescent="0.25">
      <c r="A46" s="66" t="s">
        <v>162</v>
      </c>
      <c r="B46" s="14">
        <v>4305.72</v>
      </c>
      <c r="C46" s="14">
        <v>5496.17</v>
      </c>
      <c r="D46" s="14">
        <v>5312.06</v>
      </c>
      <c r="E46" s="14">
        <v>6342.06</v>
      </c>
      <c r="F46" s="14">
        <v>6030.92</v>
      </c>
      <c r="G46" s="14">
        <v>5712.06</v>
      </c>
      <c r="H46" s="14">
        <v>5585.0280000000002</v>
      </c>
      <c r="I46" s="14">
        <v>3872.201</v>
      </c>
      <c r="J46" s="14">
        <v>4411.5</v>
      </c>
      <c r="K46" s="14">
        <v>4910.6880000000001</v>
      </c>
    </row>
    <row r="47" spans="1:13" x14ac:dyDescent="0.25">
      <c r="A47" s="66" t="s">
        <v>163</v>
      </c>
      <c r="B47" s="14">
        <v>4213</v>
      </c>
      <c r="C47" s="14">
        <v>4024.91</v>
      </c>
      <c r="D47" s="14">
        <v>3386.14</v>
      </c>
      <c r="E47" s="14">
        <v>2540.75</v>
      </c>
      <c r="F47" s="14">
        <v>2212.2399999999998</v>
      </c>
      <c r="G47" s="14">
        <v>2627.91</v>
      </c>
      <c r="H47" s="14">
        <v>3646.4850000000001</v>
      </c>
      <c r="I47" s="14">
        <v>3281.4879999999998</v>
      </c>
      <c r="J47" s="14">
        <v>3468.9</v>
      </c>
      <c r="K47" s="14">
        <v>3543.2539999999999</v>
      </c>
    </row>
    <row r="48" spans="1:13" x14ac:dyDescent="0.25">
      <c r="A48" s="66" t="s">
        <v>164</v>
      </c>
      <c r="B48" s="17">
        <v>298.95</v>
      </c>
      <c r="C48" s="17">
        <v>34.99</v>
      </c>
      <c r="D48" s="17">
        <v>10.92</v>
      </c>
      <c r="E48" s="17">
        <v>37.479999999999997</v>
      </c>
      <c r="F48" s="17">
        <v>35.65</v>
      </c>
      <c r="G48" s="17">
        <v>36.08</v>
      </c>
      <c r="H48" s="17">
        <v>54.932000000000002</v>
      </c>
      <c r="I48" s="17">
        <v>18.949000000000002</v>
      </c>
      <c r="J48" s="17">
        <v>18.98</v>
      </c>
      <c r="K48" s="17">
        <v>27.414999999999999</v>
      </c>
    </row>
    <row r="49" spans="1:11" x14ac:dyDescent="0.25">
      <c r="A49" s="84" t="s">
        <v>253</v>
      </c>
      <c r="B49" s="104">
        <f t="shared" ref="B49:F49" si="12">SUM(B45:B48)</f>
        <v>10643.510000000002</v>
      </c>
      <c r="C49" s="104">
        <f t="shared" si="12"/>
        <v>10753.59</v>
      </c>
      <c r="D49" s="104">
        <f t="shared" si="12"/>
        <v>10718.26</v>
      </c>
      <c r="E49" s="104">
        <f t="shared" si="12"/>
        <v>10650.880000000001</v>
      </c>
      <c r="F49" s="104">
        <f t="shared" si="12"/>
        <v>10540.65</v>
      </c>
      <c r="G49" s="104">
        <f>SUM(G45:G48)</f>
        <v>10164.65</v>
      </c>
      <c r="H49" s="104">
        <f>SUM(H45:H48)</f>
        <v>9689.44</v>
      </c>
      <c r="I49" s="104">
        <f>SUM(I45:I48)</f>
        <v>9256.1260000000002</v>
      </c>
      <c r="J49" s="104">
        <f>SUM(J45:J48)</f>
        <v>9593.2799999999988</v>
      </c>
      <c r="K49" s="104">
        <f>SUM(K45:K48)</f>
        <v>10014.726000000001</v>
      </c>
    </row>
    <row r="50" spans="1:11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x14ac:dyDescent="0.25">
      <c r="A51" s="85" t="s">
        <v>262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1:11" x14ac:dyDescent="0.25">
      <c r="A52" s="66" t="s">
        <v>165</v>
      </c>
      <c r="B52" s="17">
        <v>612.34970599999974</v>
      </c>
      <c r="C52" s="17">
        <v>820.36300000000006</v>
      </c>
      <c r="D52" s="17">
        <v>761.00344126999983</v>
      </c>
      <c r="E52" s="17">
        <v>1314.16493227</v>
      </c>
      <c r="F52" s="17">
        <v>1373.8901228799996</v>
      </c>
      <c r="G52" s="17">
        <v>1670.4039664200002</v>
      </c>
      <c r="H52" s="17">
        <v>1800.7180000000001</v>
      </c>
      <c r="I52" s="17">
        <v>3152.8072661200044</v>
      </c>
      <c r="J52" s="17">
        <v>2649.255912470001</v>
      </c>
      <c r="K52" s="17">
        <v>2389.665678169999</v>
      </c>
    </row>
    <row r="53" spans="1:11" x14ac:dyDescent="0.25">
      <c r="A53" s="66" t="s">
        <v>166</v>
      </c>
      <c r="B53" s="17">
        <v>4328.8936745599985</v>
      </c>
      <c r="C53" s="17">
        <v>4419.9769999999999</v>
      </c>
      <c r="D53" s="17">
        <v>4236.3756782299952</v>
      </c>
      <c r="E53" s="17">
        <v>4443.1984853900012</v>
      </c>
      <c r="F53" s="17">
        <v>4686.9652970199995</v>
      </c>
      <c r="G53" s="17">
        <v>4698.7546938999958</v>
      </c>
      <c r="H53" s="17">
        <v>5138.7309999999998</v>
      </c>
      <c r="I53" s="17">
        <v>5262.5014225500054</v>
      </c>
      <c r="J53" s="17">
        <v>6009.0979033100029</v>
      </c>
      <c r="K53" s="17">
        <v>5659.0207417600013</v>
      </c>
    </row>
    <row r="54" spans="1:11" x14ac:dyDescent="0.25">
      <c r="A54" s="66" t="s">
        <v>167</v>
      </c>
      <c r="B54" s="17">
        <v>5101.9198732099958</v>
      </c>
      <c r="C54" s="17">
        <v>5068.8580000000002</v>
      </c>
      <c r="D54" s="17">
        <v>5207.2677891999865</v>
      </c>
      <c r="E54" s="17">
        <v>5052.1628975799922</v>
      </c>
      <c r="F54" s="17">
        <v>4724.0908076499945</v>
      </c>
      <c r="G54" s="17">
        <v>5051.3094883700114</v>
      </c>
      <c r="H54" s="17">
        <v>6051.5029999999997</v>
      </c>
      <c r="I54" s="17">
        <v>6426.835</v>
      </c>
      <c r="J54" s="17">
        <v>6471.1088234200088</v>
      </c>
      <c r="K54" s="17">
        <v>7109.8935363899964</v>
      </c>
    </row>
    <row r="55" spans="1:11" x14ac:dyDescent="0.25">
      <c r="A55" s="66" t="s">
        <v>168</v>
      </c>
      <c r="B55" s="17">
        <v>1318.9442275499998</v>
      </c>
      <c r="C55" s="17">
        <v>1408.027</v>
      </c>
      <c r="D55" s="17">
        <v>1555.6158952299988</v>
      </c>
      <c r="E55" s="17">
        <v>1479.14339307</v>
      </c>
      <c r="F55" s="17">
        <v>1576.4854582599996</v>
      </c>
      <c r="G55" s="17">
        <v>1463.8715526200006</v>
      </c>
      <c r="H55" s="17">
        <v>1497.107</v>
      </c>
      <c r="I55" s="17">
        <v>1632.114</v>
      </c>
      <c r="J55" s="17">
        <v>1995.545429660001</v>
      </c>
      <c r="K55" s="17">
        <v>2081.6171725000008</v>
      </c>
    </row>
    <row r="56" spans="1:11" x14ac:dyDescent="0.25">
      <c r="A56" s="66" t="s">
        <v>169</v>
      </c>
      <c r="B56" s="17">
        <v>298.54402379000004</v>
      </c>
      <c r="C56" s="17">
        <v>358.51400000000001</v>
      </c>
      <c r="D56" s="17">
        <v>323.18976134000019</v>
      </c>
      <c r="E56" s="17">
        <v>317.32252876000007</v>
      </c>
      <c r="F56" s="17">
        <v>265.70965277000005</v>
      </c>
      <c r="G56" s="17">
        <v>320.57326985999993</v>
      </c>
      <c r="H56" s="17">
        <v>289.20999999999998</v>
      </c>
      <c r="I56" s="17">
        <v>280.935</v>
      </c>
      <c r="J56" s="17">
        <v>269.98002735999995</v>
      </c>
      <c r="K56" s="17">
        <v>502.84552206999996</v>
      </c>
    </row>
    <row r="57" spans="1:11" x14ac:dyDescent="0.25">
      <c r="A57" s="66" t="s">
        <v>170</v>
      </c>
      <c r="B57" s="17">
        <v>152.05404627000001</v>
      </c>
      <c r="C57" s="17">
        <v>184.494</v>
      </c>
      <c r="D57" s="17">
        <v>255.49172218999996</v>
      </c>
      <c r="E57" s="17">
        <v>232.45020170000001</v>
      </c>
      <c r="F57" s="17">
        <v>295.84460705999999</v>
      </c>
      <c r="G57" s="17">
        <v>267.04116418000007</v>
      </c>
      <c r="H57" s="17">
        <v>141.352</v>
      </c>
      <c r="I57" s="17">
        <v>182.59800000000001</v>
      </c>
      <c r="J57" s="17">
        <v>114.53130017000001</v>
      </c>
      <c r="K57" s="17">
        <v>115.54124867000002</v>
      </c>
    </row>
    <row r="58" spans="1:11" x14ac:dyDescent="0.25">
      <c r="A58" s="66" t="s">
        <v>171</v>
      </c>
      <c r="B58" s="17">
        <v>28.988714000000002</v>
      </c>
      <c r="C58" s="17">
        <v>24.652999999999999</v>
      </c>
      <c r="D58" s="17">
        <v>16.785265920000001</v>
      </c>
      <c r="E58" s="17">
        <v>40.677555480000002</v>
      </c>
      <c r="F58" s="17">
        <v>43.4106466</v>
      </c>
      <c r="G58" s="17">
        <v>42.654991489999993</v>
      </c>
      <c r="H58" s="17">
        <v>158.643</v>
      </c>
      <c r="I58" s="17">
        <v>107.449</v>
      </c>
      <c r="J58" s="17">
        <v>199.13189313999999</v>
      </c>
      <c r="K58" s="17">
        <v>99.018078820000014</v>
      </c>
    </row>
    <row r="59" spans="1:11" x14ac:dyDescent="0.25">
      <c r="A59" s="66" t="s">
        <v>172</v>
      </c>
      <c r="B59" s="17">
        <v>29.886842009999995</v>
      </c>
      <c r="C59" s="17">
        <v>30.349</v>
      </c>
      <c r="D59" s="17">
        <v>40.229353340000003</v>
      </c>
      <c r="E59" s="17">
        <v>46.833807160000006</v>
      </c>
      <c r="F59" s="17">
        <v>47.085909140000012</v>
      </c>
      <c r="G59" s="17">
        <v>58.969200330000007</v>
      </c>
      <c r="H59" s="17">
        <v>40.888000000000005</v>
      </c>
      <c r="I59" s="17">
        <v>69.793999999999997</v>
      </c>
      <c r="J59" s="17">
        <v>71.546722080000009</v>
      </c>
      <c r="K59" s="17">
        <v>177.23692637000002</v>
      </c>
    </row>
    <row r="60" spans="1:11" x14ac:dyDescent="0.25">
      <c r="A60" s="66" t="s">
        <v>173</v>
      </c>
      <c r="B60" s="17">
        <v>53.987164450000016</v>
      </c>
      <c r="C60" s="17">
        <v>37.152000000000001</v>
      </c>
      <c r="D60" s="17">
        <v>40.788397750000001</v>
      </c>
      <c r="E60" s="17">
        <v>52.934695949999998</v>
      </c>
      <c r="F60" s="17">
        <v>51.321284749999997</v>
      </c>
      <c r="G60" s="17">
        <v>59.664686400000001</v>
      </c>
      <c r="H60" s="17">
        <v>73.619</v>
      </c>
      <c r="I60" s="17">
        <v>84.299522479999993</v>
      </c>
      <c r="J60" s="17">
        <v>76.437464559999995</v>
      </c>
      <c r="K60" s="17">
        <v>83.897450390000003</v>
      </c>
    </row>
    <row r="61" spans="1:11" s="3" customFormat="1" x14ac:dyDescent="0.25">
      <c r="A61" s="139" t="s">
        <v>253</v>
      </c>
      <c r="B61" s="99">
        <v>11925.568271839995</v>
      </c>
      <c r="C61" s="99">
        <v>12352.387000000001</v>
      </c>
      <c r="D61" s="99">
        <v>12436.747304469982</v>
      </c>
      <c r="E61" s="99">
        <v>12978.888497359992</v>
      </c>
      <c r="F61" s="99">
        <v>13064.803786129993</v>
      </c>
      <c r="G61" s="101">
        <f>SUM(G52:G60)</f>
        <v>13633.243013570011</v>
      </c>
      <c r="H61" s="101">
        <f>SUM(H52:H60)</f>
        <v>15191.771000000001</v>
      </c>
      <c r="I61" s="101">
        <f>SUM(I52:I60)</f>
        <v>17199.333211150017</v>
      </c>
      <c r="J61" s="101">
        <f>SUM(J52:J60)</f>
        <v>17856.635476170013</v>
      </c>
      <c r="K61" s="101">
        <f>SUM(K52:K60)</f>
        <v>18218.736355139998</v>
      </c>
    </row>
    <row r="63" spans="1:11" x14ac:dyDescent="0.25">
      <c r="A63" s="85" t="s">
        <v>354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1:11" x14ac:dyDescent="0.25">
      <c r="A64" s="66" t="s">
        <v>352</v>
      </c>
      <c r="B64" s="17">
        <v>346.46300000000002</v>
      </c>
      <c r="C64" s="17">
        <v>335.38401292999998</v>
      </c>
      <c r="D64" s="17">
        <v>388.69600000000003</v>
      </c>
      <c r="E64" s="17">
        <v>356.75200000000001</v>
      </c>
      <c r="F64" s="17">
        <v>337.89499999999998</v>
      </c>
      <c r="G64" s="17">
        <v>292.428</v>
      </c>
      <c r="H64" s="17">
        <v>270.161</v>
      </c>
      <c r="I64" s="17">
        <v>163.28700000000001</v>
      </c>
      <c r="J64" s="17">
        <v>166.09299999999999</v>
      </c>
      <c r="K64" s="17">
        <v>315.69600000000003</v>
      </c>
    </row>
    <row r="65" spans="1:11" x14ac:dyDescent="0.25">
      <c r="A65" s="66" t="s">
        <v>353</v>
      </c>
      <c r="B65" s="17">
        <v>1.827</v>
      </c>
      <c r="C65" s="17">
        <v>1.4470000000000001</v>
      </c>
      <c r="D65" s="17">
        <v>1.266</v>
      </c>
      <c r="E65" s="17">
        <v>12.176999999999998</v>
      </c>
      <c r="F65" s="17">
        <v>2.5099999999999998</v>
      </c>
      <c r="G65" s="17">
        <v>2.9740000000000002</v>
      </c>
      <c r="H65" s="17">
        <v>2.1796537499999999</v>
      </c>
      <c r="I65" s="17">
        <v>3.8213462499999995</v>
      </c>
      <c r="J65" s="17">
        <v>0.36899999999999999</v>
      </c>
      <c r="K65" s="17">
        <v>9.4506454740000017</v>
      </c>
    </row>
    <row r="66" spans="1:11" x14ac:dyDescent="0.25">
      <c r="A66" s="66"/>
    </row>
    <row r="67" spans="1:11" s="3" customFormat="1" x14ac:dyDescent="0.25">
      <c r="A67" s="85" t="s">
        <v>355</v>
      </c>
      <c r="B67" s="186">
        <v>87.699515719999994</v>
      </c>
      <c r="C67" s="186">
        <v>38.026235600000007</v>
      </c>
      <c r="D67" s="186">
        <v>4.1458337500000004</v>
      </c>
      <c r="E67" s="186">
        <v>6.37198025</v>
      </c>
      <c r="F67" s="186">
        <v>6.2385503299999998</v>
      </c>
      <c r="G67" s="186">
        <v>6.1961112100000006</v>
      </c>
      <c r="H67" s="186">
        <v>12.159046829999999</v>
      </c>
      <c r="I67" s="186">
        <v>9.3951525500000006</v>
      </c>
      <c r="J67" s="186">
        <v>15.40781048</v>
      </c>
      <c r="K67" s="186">
        <v>39.057897509999997</v>
      </c>
    </row>
    <row r="69" spans="1:11" ht="15.75" x14ac:dyDescent="0.25">
      <c r="A69" s="184" t="s">
        <v>179</v>
      </c>
    </row>
    <row r="70" spans="1:11" x14ac:dyDescent="0.25">
      <c r="A70" s="3"/>
    </row>
    <row r="71" spans="1:11" x14ac:dyDescent="0.25">
      <c r="A71" s="166" t="s">
        <v>180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1:11" x14ac:dyDescent="0.25">
      <c r="A72" s="66" t="s">
        <v>256</v>
      </c>
      <c r="B72" s="17">
        <v>26.039727359224649</v>
      </c>
      <c r="C72" s="14">
        <v>51.307727776538449</v>
      </c>
      <c r="D72" s="17">
        <v>50.317829736466138</v>
      </c>
      <c r="E72" s="17">
        <v>55.107064863975914</v>
      </c>
      <c r="F72" s="14">
        <v>52.469198203019616</v>
      </c>
      <c r="G72" s="14">
        <v>51.7</v>
      </c>
      <c r="H72" s="14">
        <v>57.246273874632038</v>
      </c>
      <c r="I72" s="14">
        <v>57.536266441392385</v>
      </c>
      <c r="J72" s="14">
        <v>56.409336472926888</v>
      </c>
      <c r="K72" s="14">
        <v>58.795280677108458</v>
      </c>
    </row>
    <row r="73" spans="1:11" x14ac:dyDescent="0.25">
      <c r="A73" s="66" t="s">
        <v>255</v>
      </c>
      <c r="B73" s="10">
        <v>503</v>
      </c>
      <c r="C73" s="102">
        <v>260</v>
      </c>
      <c r="D73" s="102">
        <v>266</v>
      </c>
      <c r="E73" s="10">
        <v>249</v>
      </c>
      <c r="F73" s="11">
        <v>255</v>
      </c>
      <c r="G73" s="11">
        <v>256</v>
      </c>
      <c r="H73" s="11">
        <v>231</v>
      </c>
      <c r="I73" s="11">
        <v>237</v>
      </c>
      <c r="J73" s="11">
        <v>246</v>
      </c>
      <c r="K73" s="11">
        <v>249</v>
      </c>
    </row>
    <row r="74" spans="1:11" x14ac:dyDescent="0.25">
      <c r="A74" s="66" t="s">
        <v>148</v>
      </c>
      <c r="B74" s="10">
        <v>774</v>
      </c>
      <c r="C74" s="102">
        <v>412</v>
      </c>
      <c r="D74" s="102">
        <v>429</v>
      </c>
      <c r="E74" s="10">
        <v>406</v>
      </c>
      <c r="F74" s="11">
        <v>408</v>
      </c>
      <c r="G74" s="11">
        <v>400</v>
      </c>
      <c r="H74" s="11">
        <v>400</v>
      </c>
      <c r="I74" s="11">
        <v>414</v>
      </c>
      <c r="J74" s="11">
        <v>419</v>
      </c>
      <c r="K74" s="11">
        <v>402</v>
      </c>
    </row>
    <row r="75" spans="1:11" x14ac:dyDescent="0.25">
      <c r="A75" s="66" t="s">
        <v>378</v>
      </c>
      <c r="B75" s="10">
        <v>376</v>
      </c>
      <c r="C75" s="102">
        <v>356.52520811315486</v>
      </c>
      <c r="D75" s="102">
        <v>346.26787386819927</v>
      </c>
      <c r="E75" s="10">
        <v>318.0186496362457</v>
      </c>
      <c r="F75" s="11">
        <v>289.85630557384985</v>
      </c>
      <c r="G75" s="11">
        <v>303.49365587419629</v>
      </c>
      <c r="H75" s="11">
        <v>344</v>
      </c>
      <c r="I75" s="11">
        <v>361</v>
      </c>
      <c r="J75" s="11">
        <v>376</v>
      </c>
      <c r="K75" s="10">
        <v>367</v>
      </c>
    </row>
    <row r="76" spans="1:11" x14ac:dyDescent="0.25">
      <c r="A76" s="47"/>
      <c r="H76" s="12"/>
      <c r="I76" s="12"/>
      <c r="J76" s="12"/>
      <c r="K76" s="12"/>
    </row>
    <row r="77" spans="1:11" x14ac:dyDescent="0.25">
      <c r="A77" s="85" t="s">
        <v>261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1:11" x14ac:dyDescent="0.25">
      <c r="A78" s="66" t="s">
        <v>271</v>
      </c>
      <c r="B78" s="49">
        <v>0.65772851480649797</v>
      </c>
      <c r="C78" s="199">
        <v>0.64259190241777575</v>
      </c>
      <c r="D78" s="49">
        <v>0.6427612527133465</v>
      </c>
      <c r="E78" s="49">
        <v>0.63787248358384574</v>
      </c>
      <c r="F78" s="199">
        <v>0.64322909673583639</v>
      </c>
      <c r="G78" s="199">
        <v>0.61972108444569818</v>
      </c>
      <c r="H78" s="199">
        <v>0.59878430115973647</v>
      </c>
      <c r="I78" s="199">
        <v>0.60934596532448915</v>
      </c>
      <c r="J78" s="199">
        <v>0.61812924870158537</v>
      </c>
      <c r="K78" s="199">
        <v>0.60026101990861558</v>
      </c>
    </row>
    <row r="79" spans="1:11" x14ac:dyDescent="0.25">
      <c r="A79" s="66" t="s">
        <v>367</v>
      </c>
      <c r="B79" s="49">
        <v>0.22865240886889918</v>
      </c>
      <c r="C79" s="199">
        <v>0.27416546972580486</v>
      </c>
      <c r="D79" s="49">
        <v>0.23131383187652826</v>
      </c>
      <c r="E79" s="49">
        <v>0.24048595876930615</v>
      </c>
      <c r="F79" s="199">
        <v>0.2748334078487098</v>
      </c>
      <c r="G79" s="199">
        <v>0.29690512319316809</v>
      </c>
      <c r="H79" s="199">
        <v>0.30613574312401493</v>
      </c>
      <c r="I79" s="199">
        <v>0.30804732270451551</v>
      </c>
      <c r="J79" s="199">
        <v>0.29377402520643664</v>
      </c>
      <c r="K79" s="199">
        <v>0.30073551457461228</v>
      </c>
    </row>
    <row r="80" spans="1:11" x14ac:dyDescent="0.25">
      <c r="A80" s="115" t="s">
        <v>152</v>
      </c>
      <c r="B80" s="198">
        <v>0.11361907632460284</v>
      </c>
      <c r="C80" s="36">
        <v>8.3242627856419421E-2</v>
      </c>
      <c r="D80" s="198">
        <v>0.12592491541012524</v>
      </c>
      <c r="E80" s="198">
        <v>0.12164155764684811</v>
      </c>
      <c r="F80" s="36">
        <v>8.1937495415453795E-2</v>
      </c>
      <c r="G80" s="36">
        <v>8.3373792361133653E-2</v>
      </c>
      <c r="H80" s="36">
        <v>9.5079955716248638E-2</v>
      </c>
      <c r="I80" s="36">
        <v>8.2606711970995311E-2</v>
      </c>
      <c r="J80" s="36">
        <v>8.8096726091977953E-2</v>
      </c>
      <c r="K80" s="36">
        <v>9.9003465516772235E-2</v>
      </c>
    </row>
    <row r="81" spans="1:11" ht="4.5" customHeight="1" x14ac:dyDescent="0.25">
      <c r="A81" s="117"/>
      <c r="B81" s="97"/>
      <c r="C81" s="98"/>
      <c r="D81" s="97"/>
      <c r="E81" s="97"/>
      <c r="F81" s="98"/>
      <c r="G81" s="98"/>
      <c r="H81" s="98"/>
      <c r="I81" s="98"/>
      <c r="J81" s="98"/>
      <c r="K81" s="98"/>
    </row>
    <row r="82" spans="1:11" x14ac:dyDescent="0.25">
      <c r="A82" s="47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x14ac:dyDescent="0.25">
      <c r="A83" s="85" t="s">
        <v>181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1:11" x14ac:dyDescent="0.25">
      <c r="A84" s="66" t="s">
        <v>256</v>
      </c>
      <c r="B84" s="17">
        <v>11.766046009133232</v>
      </c>
      <c r="C84" s="14">
        <v>10.608495832865255</v>
      </c>
      <c r="D84" s="14">
        <v>10.602982736923058</v>
      </c>
      <c r="E84" s="17">
        <v>11.981072738158263</v>
      </c>
      <c r="F84" s="14">
        <v>12.68277863727395</v>
      </c>
      <c r="G84" s="14">
        <v>12.9</v>
      </c>
      <c r="H84" s="14">
        <v>14.066196318549371</v>
      </c>
      <c r="I84" s="14">
        <v>15.184443960781849</v>
      </c>
      <c r="J84" s="14">
        <v>16.744898669498692</v>
      </c>
      <c r="K84" s="14">
        <v>17.250766398469914</v>
      </c>
    </row>
    <row r="85" spans="1:11" x14ac:dyDescent="0.25">
      <c r="A85" s="66" t="s">
        <v>255</v>
      </c>
      <c r="B85" s="10">
        <v>773</v>
      </c>
      <c r="C85" s="11">
        <v>883</v>
      </c>
      <c r="D85" s="11">
        <v>884</v>
      </c>
      <c r="E85" s="10">
        <v>771</v>
      </c>
      <c r="F85" s="11">
        <v>752</v>
      </c>
      <c r="G85" s="11">
        <v>769</v>
      </c>
      <c r="H85" s="11">
        <v>779</v>
      </c>
      <c r="I85" s="11">
        <v>793</v>
      </c>
      <c r="J85" s="11">
        <v>758</v>
      </c>
      <c r="K85" s="11">
        <v>732</v>
      </c>
    </row>
    <row r="86" spans="1:11" x14ac:dyDescent="0.25">
      <c r="A86" s="66" t="s">
        <v>148</v>
      </c>
      <c r="B86" s="10">
        <v>1131</v>
      </c>
      <c r="C86" s="11">
        <v>1292</v>
      </c>
      <c r="D86" s="11">
        <v>1292</v>
      </c>
      <c r="E86" s="10">
        <v>1198</v>
      </c>
      <c r="F86" s="11">
        <v>1176</v>
      </c>
      <c r="G86" s="11">
        <v>1163</v>
      </c>
      <c r="H86" s="11">
        <v>1098</v>
      </c>
      <c r="I86" s="11">
        <v>1097</v>
      </c>
      <c r="J86" s="11">
        <v>1079</v>
      </c>
      <c r="K86" s="11">
        <v>1036</v>
      </c>
    </row>
    <row r="87" spans="1:11" x14ac:dyDescent="0.25">
      <c r="A87" s="66" t="s">
        <v>257</v>
      </c>
      <c r="B87" s="10">
        <v>308</v>
      </c>
      <c r="C87" s="11">
        <v>381.39501434663561</v>
      </c>
      <c r="D87" s="11">
        <v>379.30235327145891</v>
      </c>
      <c r="E87" s="10">
        <v>406.67119786401003</v>
      </c>
      <c r="F87" s="11">
        <v>430.27490972796642</v>
      </c>
      <c r="G87" s="11">
        <v>444.26950790149675</v>
      </c>
      <c r="H87" s="11">
        <v>455.55571096459238</v>
      </c>
      <c r="I87" s="11">
        <v>480</v>
      </c>
      <c r="J87" s="11">
        <v>449</v>
      </c>
      <c r="K87" s="11">
        <v>426</v>
      </c>
    </row>
    <row r="88" spans="1:11" x14ac:dyDescent="0.25">
      <c r="A88" s="47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25">
      <c r="A89" s="85" t="s">
        <v>260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1:11" x14ac:dyDescent="0.25">
      <c r="A90" s="66" t="s">
        <v>271</v>
      </c>
      <c r="B90" s="49">
        <v>0.57729388952687388</v>
      </c>
      <c r="C90" s="49">
        <v>0.53905242360365901</v>
      </c>
      <c r="D90" s="49">
        <v>0.58759768952159375</v>
      </c>
      <c r="E90" s="49">
        <v>0.59176162479458294</v>
      </c>
      <c r="F90" s="49">
        <v>0.53458815574543483</v>
      </c>
      <c r="G90" s="49">
        <v>0.5277434637571603</v>
      </c>
      <c r="H90" s="49">
        <v>0.52283601505971256</v>
      </c>
      <c r="I90" s="49">
        <v>0.54134667633564282</v>
      </c>
      <c r="J90" s="49">
        <v>0.52333166276672538</v>
      </c>
      <c r="K90" s="199">
        <v>0.52701233749493037</v>
      </c>
    </row>
    <row r="91" spans="1:11" x14ac:dyDescent="0.25">
      <c r="A91" s="66" t="s">
        <v>151</v>
      </c>
      <c r="B91" s="49">
        <v>8.5080724046147249E-2</v>
      </c>
      <c r="C91" s="199">
        <v>5.9205495710622773E-2</v>
      </c>
      <c r="D91" s="49">
        <v>8.4799740576902066E-2</v>
      </c>
      <c r="E91" s="49">
        <v>8.4129165966675606E-2</v>
      </c>
      <c r="F91" s="199">
        <v>6.1165380415165588E-2</v>
      </c>
      <c r="G91" s="199">
        <v>6.3785001906405028E-2</v>
      </c>
      <c r="H91" s="199">
        <v>6.5791988279835747E-2</v>
      </c>
      <c r="I91" s="199">
        <v>6.4914595970959998E-2</v>
      </c>
      <c r="J91" s="199">
        <v>6.931323138804199E-2</v>
      </c>
      <c r="K91" s="199">
        <v>6.543132945159659E-2</v>
      </c>
    </row>
    <row r="92" spans="1:11" x14ac:dyDescent="0.25">
      <c r="A92" s="66" t="s">
        <v>152</v>
      </c>
      <c r="B92" s="49">
        <v>0.20963264930219255</v>
      </c>
      <c r="C92" s="199">
        <v>0.22233213085710224</v>
      </c>
      <c r="D92" s="49">
        <v>0.19579217058561346</v>
      </c>
      <c r="E92" s="49">
        <v>0.18867979023414322</v>
      </c>
      <c r="F92" s="199">
        <v>0.23499481992651008</v>
      </c>
      <c r="G92" s="199">
        <v>0.23951304028772449</v>
      </c>
      <c r="H92" s="199">
        <v>0.24560631149347636</v>
      </c>
      <c r="I92" s="199">
        <v>0.23894303233138736</v>
      </c>
      <c r="J92" s="199">
        <v>0.24522785638883424</v>
      </c>
      <c r="K92" s="199">
        <v>0.24969843583477183</v>
      </c>
    </row>
    <row r="93" spans="1:11" x14ac:dyDescent="0.25">
      <c r="A93" s="66" t="s">
        <v>272</v>
      </c>
      <c r="B93" s="49">
        <v>5.8711443852023308E-2</v>
      </c>
      <c r="C93" s="199">
        <v>0.10804724084942913</v>
      </c>
      <c r="D93" s="49">
        <v>6.0631003253920124E-2</v>
      </c>
      <c r="E93" s="49">
        <v>6.2851653573351193E-2</v>
      </c>
      <c r="F93" s="199">
        <v>0.11482247460856557</v>
      </c>
      <c r="G93" s="199">
        <v>0.11088676781613815</v>
      </c>
      <c r="H93" s="199">
        <v>0.10148069070888918</v>
      </c>
      <c r="I93" s="199">
        <v>9.2838021534759674E-2</v>
      </c>
      <c r="J93" s="199">
        <v>8.9312261411439095E-2</v>
      </c>
      <c r="K93" s="199">
        <v>8.2753544385448824E-2</v>
      </c>
    </row>
    <row r="94" spans="1:11" x14ac:dyDescent="0.25">
      <c r="A94" s="115" t="s">
        <v>219</v>
      </c>
      <c r="B94" s="198">
        <v>6.9281293272762917E-2</v>
      </c>
      <c r="C94" s="36">
        <v>7.1362708979186923E-2</v>
      </c>
      <c r="D94" s="198">
        <v>7.1179396061970573E-2</v>
      </c>
      <c r="E94" s="198">
        <v>7.2577765431247138E-2</v>
      </c>
      <c r="F94" s="36">
        <v>5.4429169304323954E-2</v>
      </c>
      <c r="G94" s="36">
        <v>5.807172623257207E-2</v>
      </c>
      <c r="H94" s="36">
        <v>6.4284994458086192E-2</v>
      </c>
      <c r="I94" s="36">
        <v>6.1957673827250245E-2</v>
      </c>
      <c r="J94" s="36">
        <v>7.2814988044959325E-2</v>
      </c>
      <c r="K94" s="36">
        <v>7.5104352833252369E-2</v>
      </c>
    </row>
    <row r="95" spans="1:11" ht="4.5" customHeight="1" x14ac:dyDescent="0.25">
      <c r="A95" s="117"/>
      <c r="B95" s="97"/>
      <c r="C95" s="98"/>
      <c r="D95" s="97"/>
      <c r="E95" s="97"/>
      <c r="F95" s="98"/>
      <c r="G95" s="98"/>
      <c r="H95" s="98"/>
      <c r="I95" s="98"/>
      <c r="J95" s="98"/>
      <c r="K95" s="98"/>
    </row>
    <row r="96" spans="1:11" x14ac:dyDescent="0.25">
      <c r="A96" s="47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x14ac:dyDescent="0.25">
      <c r="A97" s="85" t="s">
        <v>217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1:11" x14ac:dyDescent="0.25">
      <c r="A98" s="66" t="s">
        <v>256</v>
      </c>
      <c r="B98" s="17" t="s">
        <v>369</v>
      </c>
      <c r="C98" s="14">
        <v>3.7967542930476199</v>
      </c>
      <c r="D98" s="14">
        <v>3.6133953720909084</v>
      </c>
      <c r="E98" s="17">
        <v>3.2092792411961724</v>
      </c>
      <c r="F98" s="14">
        <v>3.3578794191707315</v>
      </c>
      <c r="G98" s="14">
        <v>3.5</v>
      </c>
      <c r="H98" s="14">
        <v>3.1098294795999952</v>
      </c>
      <c r="I98" s="14">
        <v>3.0511027141960829</v>
      </c>
      <c r="J98" s="14">
        <v>2.7093331853538456</v>
      </c>
      <c r="K98" s="14">
        <v>2.56864552297872</v>
      </c>
    </row>
    <row r="99" spans="1:11" x14ac:dyDescent="0.25">
      <c r="A99" s="66" t="s">
        <v>255</v>
      </c>
      <c r="B99" s="17" t="s">
        <v>369</v>
      </c>
      <c r="C99" s="11">
        <v>105</v>
      </c>
      <c r="D99" s="11">
        <v>110</v>
      </c>
      <c r="E99" s="10">
        <v>209</v>
      </c>
      <c r="F99" s="11">
        <v>205</v>
      </c>
      <c r="G99" s="11">
        <v>196</v>
      </c>
      <c r="H99" s="11">
        <v>225</v>
      </c>
      <c r="I99" s="11">
        <v>255</v>
      </c>
      <c r="J99" s="11">
        <v>325</v>
      </c>
      <c r="K99" s="11">
        <v>376</v>
      </c>
    </row>
    <row r="100" spans="1:11" x14ac:dyDescent="0.25">
      <c r="A100" s="66" t="s">
        <v>148</v>
      </c>
      <c r="B100" s="17" t="s">
        <v>369</v>
      </c>
      <c r="C100" s="11">
        <v>135</v>
      </c>
      <c r="D100" s="11">
        <v>133</v>
      </c>
      <c r="E100" s="10">
        <v>257</v>
      </c>
      <c r="F100" s="11">
        <v>282</v>
      </c>
      <c r="G100" s="11">
        <v>291</v>
      </c>
      <c r="H100" s="11">
        <v>355</v>
      </c>
      <c r="I100" s="11">
        <v>381</v>
      </c>
      <c r="J100" s="11">
        <v>497</v>
      </c>
      <c r="K100" s="11">
        <v>572</v>
      </c>
    </row>
    <row r="101" spans="1:11" x14ac:dyDescent="0.25">
      <c r="A101" s="66" t="s">
        <v>257</v>
      </c>
      <c r="B101" s="10" t="s">
        <v>369</v>
      </c>
      <c r="C101" s="11">
        <v>293.99815466023739</v>
      </c>
      <c r="D101" s="11">
        <v>275.6944415635075</v>
      </c>
      <c r="E101" s="10">
        <v>271.54875699207372</v>
      </c>
      <c r="F101" s="11">
        <v>278.11520833249745</v>
      </c>
      <c r="G101" s="11">
        <v>326.93052187496579</v>
      </c>
      <c r="H101" s="11">
        <v>321.52362177335328</v>
      </c>
      <c r="I101" s="11">
        <v>270</v>
      </c>
      <c r="J101" s="11">
        <v>266</v>
      </c>
      <c r="K101" s="11">
        <v>256</v>
      </c>
    </row>
    <row r="102" spans="1:11" x14ac:dyDescent="0.25">
      <c r="A102" s="47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25">
      <c r="A103" s="85" t="s">
        <v>259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1:11" x14ac:dyDescent="0.25">
      <c r="A104" s="47" t="s">
        <v>271</v>
      </c>
      <c r="B104" s="17" t="s">
        <v>369</v>
      </c>
      <c r="C104" s="199">
        <v>1</v>
      </c>
      <c r="D104" s="199">
        <v>1</v>
      </c>
      <c r="E104" s="199">
        <v>1</v>
      </c>
      <c r="F104" s="199">
        <v>1</v>
      </c>
      <c r="G104" s="199">
        <v>1</v>
      </c>
      <c r="H104" s="199">
        <v>1</v>
      </c>
      <c r="I104" s="199">
        <v>0.71408574521015467</v>
      </c>
      <c r="J104" s="199">
        <v>0.6715371076726987</v>
      </c>
      <c r="K104" s="200">
        <v>0.66223807718413275</v>
      </c>
    </row>
    <row r="105" spans="1:11" x14ac:dyDescent="0.25">
      <c r="A105" s="47" t="s">
        <v>367</v>
      </c>
      <c r="B105" s="17" t="s">
        <v>369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200">
        <v>8.267698695696947E-2</v>
      </c>
      <c r="J105" s="200">
        <v>8.6442576781998945E-2</v>
      </c>
      <c r="K105" s="200">
        <v>9.8095051133090846E-2</v>
      </c>
    </row>
    <row r="106" spans="1:11" x14ac:dyDescent="0.25">
      <c r="A106" s="47" t="s">
        <v>152</v>
      </c>
      <c r="B106" s="17" t="s">
        <v>369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200">
        <v>0.2032372678328758</v>
      </c>
      <c r="J106" s="200">
        <v>0.24202031554530246</v>
      </c>
      <c r="K106" s="200">
        <v>0.23966687168277651</v>
      </c>
    </row>
  </sheetData>
  <sheetProtection algorithmName="SHA-512" hashValue="Mp+wKVm+6wihTJb+YQH77NBKHpLKXEGaJiovgd+uyH0MP/tymZLmWId5v3ONgDWPKh34XqalxhP3WODeWV2TnQ==" saltValue="7jZXXw/Qq9W7WX8NMC2q/A==" spinCount="100000" sheet="1" objects="1" scenarios="1"/>
  <hyperlinks>
    <hyperlink ref="K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tabColor theme="4" tint="0.79998168889431442"/>
  </sheetPr>
  <dimension ref="A1:R88"/>
  <sheetViews>
    <sheetView showGridLines="0" zoomScale="115" zoomScaleNormal="115" workbookViewId="0">
      <pane xSplit="1" ySplit="9" topLeftCell="F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2" defaultRowHeight="15" x14ac:dyDescent="0.25"/>
  <cols>
    <col min="1" max="1" width="61.85546875" style="4" bestFit="1" customWidth="1"/>
    <col min="2" max="16384" width="12" style="4"/>
  </cols>
  <sheetData>
    <row r="1" spans="1:16" customFormat="1" x14ac:dyDescent="0.25"/>
    <row r="2" spans="1:16" customFormat="1" ht="21" x14ac:dyDescent="0.35">
      <c r="A2" s="7" t="s">
        <v>15</v>
      </c>
    </row>
    <row r="3" spans="1:16" customFormat="1" ht="6.75" customHeight="1" x14ac:dyDescent="0.25">
      <c r="A3" s="6"/>
    </row>
    <row r="4" spans="1:16" customFormat="1" x14ac:dyDescent="0.25">
      <c r="A4" s="5" t="s">
        <v>16</v>
      </c>
    </row>
    <row r="5" spans="1:16" customFormat="1" ht="6.75" customHeight="1" x14ac:dyDescent="0.25"/>
    <row r="6" spans="1:16" customFormat="1" x14ac:dyDescent="0.25">
      <c r="A6" s="64"/>
      <c r="B6" s="9" t="s">
        <v>19</v>
      </c>
      <c r="C6" s="4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9" t="s">
        <v>19</v>
      </c>
      <c r="P6" s="4"/>
    </row>
    <row r="7" spans="1:16" customFormat="1" ht="17.25" customHeight="1" x14ac:dyDescent="0.3">
      <c r="A7" s="68" t="s">
        <v>7</v>
      </c>
    </row>
    <row r="8" spans="1:16" customFormat="1" x14ac:dyDescent="0.25">
      <c r="A8" s="69" t="s">
        <v>178</v>
      </c>
      <c r="M8" s="202"/>
    </row>
    <row r="9" spans="1:16" s="6" customFormat="1" x14ac:dyDescent="0.25">
      <c r="A9" s="60"/>
      <c r="B9" s="62" t="s">
        <v>56</v>
      </c>
      <c r="C9" s="62" t="s">
        <v>192</v>
      </c>
      <c r="D9" s="62" t="s">
        <v>198</v>
      </c>
      <c r="E9" s="62" t="s">
        <v>200</v>
      </c>
      <c r="F9" s="62" t="s">
        <v>202</v>
      </c>
      <c r="G9" s="62" t="s">
        <v>205</v>
      </c>
      <c r="H9" s="62" t="s">
        <v>207</v>
      </c>
      <c r="I9" s="63" t="s">
        <v>209</v>
      </c>
      <c r="J9" s="63" t="s">
        <v>211</v>
      </c>
      <c r="K9" s="63" t="s">
        <v>214</v>
      </c>
      <c r="L9" s="63" t="s">
        <v>230</v>
      </c>
      <c r="M9" s="63" t="s">
        <v>362</v>
      </c>
      <c r="N9" s="63" t="s">
        <v>370</v>
      </c>
      <c r="O9" s="63" t="s">
        <v>375</v>
      </c>
    </row>
    <row r="10" spans="1:16" s="15" customFormat="1" ht="15.75" x14ac:dyDescent="0.25">
      <c r="A10" s="120" t="s">
        <v>177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6" s="20" customFormat="1" x14ac:dyDescent="0.25">
      <c r="A11" s="136" t="s">
        <v>316</v>
      </c>
      <c r="B11" s="17">
        <v>27.023</v>
      </c>
      <c r="C11" s="17">
        <v>20.132000000000001</v>
      </c>
      <c r="D11" s="17">
        <v>50.323999999999998</v>
      </c>
      <c r="E11" s="17">
        <v>39.917999999999999</v>
      </c>
      <c r="F11" s="17">
        <v>61.94</v>
      </c>
      <c r="G11" s="17">
        <v>49.198999999999998</v>
      </c>
      <c r="H11" s="17">
        <v>43.65</v>
      </c>
      <c r="I11" s="17">
        <v>249.77199999999999</v>
      </c>
      <c r="J11" s="17">
        <v>238.66399999999999</v>
      </c>
      <c r="K11" s="17">
        <v>224.59399999999999</v>
      </c>
      <c r="L11" s="17">
        <v>241.779</v>
      </c>
      <c r="M11" s="17">
        <v>232.51499999999999</v>
      </c>
      <c r="N11" s="17">
        <v>191.19399999999999</v>
      </c>
      <c r="O11" s="17">
        <v>317.899</v>
      </c>
    </row>
    <row r="12" spans="1:16" x14ac:dyDescent="0.25">
      <c r="A12" s="136" t="s">
        <v>317</v>
      </c>
      <c r="B12" s="14">
        <v>5383.61</v>
      </c>
      <c r="C12" s="14">
        <v>5721.2610000000004</v>
      </c>
      <c r="D12" s="14">
        <v>5513.2309999999998</v>
      </c>
      <c r="E12" s="14">
        <v>5328.8969999999999</v>
      </c>
      <c r="F12" s="14">
        <v>4978.8900000000003</v>
      </c>
      <c r="G12" s="14">
        <v>4940.8450000000003</v>
      </c>
      <c r="H12" s="14">
        <v>4608.415</v>
      </c>
      <c r="I12" s="14">
        <v>5218.4780000000001</v>
      </c>
      <c r="J12" s="14">
        <v>4593.5950000000003</v>
      </c>
      <c r="K12" s="14">
        <v>4027.3580000000002</v>
      </c>
      <c r="L12" s="14">
        <v>4187.74</v>
      </c>
      <c r="M12" s="14">
        <v>5158.6750000000002</v>
      </c>
      <c r="N12" s="14">
        <v>5154.2870000000003</v>
      </c>
      <c r="O12" s="14">
        <v>6628.3890000000001</v>
      </c>
    </row>
    <row r="13" spans="1:16" x14ac:dyDescent="0.25">
      <c r="A13" s="136" t="s">
        <v>320</v>
      </c>
      <c r="B13" s="14">
        <v>3521.9949999999999</v>
      </c>
      <c r="C13" s="14">
        <v>3713.4409999999998</v>
      </c>
      <c r="D13" s="14">
        <v>3659.9</v>
      </c>
      <c r="E13" s="14">
        <v>3652.9900000000002</v>
      </c>
      <c r="F13" s="14">
        <v>3681.527</v>
      </c>
      <c r="G13" s="14">
        <v>3605.556</v>
      </c>
      <c r="H13" s="14">
        <v>3613.89</v>
      </c>
      <c r="I13" s="14">
        <v>3635.2440000000001</v>
      </c>
      <c r="J13" s="14">
        <v>3909.1959999999999</v>
      </c>
      <c r="K13" s="14">
        <v>4091.2630000000004</v>
      </c>
      <c r="L13" s="14">
        <v>4125</v>
      </c>
      <c r="M13" s="14">
        <v>3744.7</v>
      </c>
      <c r="N13" s="14">
        <v>3347.0389999999998</v>
      </c>
      <c r="O13" s="14">
        <v>3282.6969999999997</v>
      </c>
    </row>
    <row r="14" spans="1:16" x14ac:dyDescent="0.25">
      <c r="A14" s="136" t="s">
        <v>321</v>
      </c>
      <c r="B14" s="14">
        <v>3173.413</v>
      </c>
      <c r="C14" s="14">
        <v>3538.2420000000002</v>
      </c>
      <c r="D14" s="14">
        <v>4092.1080000000002</v>
      </c>
      <c r="E14" s="14">
        <v>4343.7420000000002</v>
      </c>
      <c r="F14" s="14">
        <v>4971.0709999999999</v>
      </c>
      <c r="G14" s="14">
        <v>5036.4930000000004</v>
      </c>
      <c r="H14" s="14">
        <v>5228.1059999999998</v>
      </c>
      <c r="I14" s="14">
        <v>5394.94</v>
      </c>
      <c r="J14" s="14">
        <v>5258.4639999999999</v>
      </c>
      <c r="K14" s="14">
        <v>5509.3819999999996</v>
      </c>
      <c r="L14" s="14">
        <v>5555.0339999999997</v>
      </c>
      <c r="M14" s="14">
        <v>5760.9279999999999</v>
      </c>
      <c r="N14" s="14">
        <v>5924.3720000000003</v>
      </c>
      <c r="O14" s="14">
        <v>6744.6220000000003</v>
      </c>
    </row>
    <row r="15" spans="1:16" x14ac:dyDescent="0.25">
      <c r="A15" s="136" t="s">
        <v>322</v>
      </c>
      <c r="B15" s="14">
        <v>386.53199999999998</v>
      </c>
      <c r="C15" s="14">
        <v>485.899</v>
      </c>
      <c r="D15" s="14">
        <v>637.81500000000005</v>
      </c>
      <c r="E15" s="14">
        <v>706.08799999999997</v>
      </c>
      <c r="F15" s="14">
        <v>739.45799999999997</v>
      </c>
      <c r="G15" s="14">
        <v>981.33699999999999</v>
      </c>
      <c r="H15" s="14">
        <v>999.78300000000002</v>
      </c>
      <c r="I15" s="14">
        <v>1287.3119999999999</v>
      </c>
      <c r="J15" s="14">
        <v>1608.3490000000002</v>
      </c>
      <c r="K15" s="14">
        <v>1334.0300000000002</v>
      </c>
      <c r="L15" s="14">
        <v>1355.2950599800001</v>
      </c>
      <c r="M15" s="14">
        <v>1375.4867073400001</v>
      </c>
      <c r="N15" s="14">
        <v>1393.7108165100003</v>
      </c>
      <c r="O15" s="14">
        <v>1402.2153430799999</v>
      </c>
    </row>
    <row r="16" spans="1:16" x14ac:dyDescent="0.25">
      <c r="A16" s="66" t="s">
        <v>174</v>
      </c>
      <c r="B16" s="14">
        <v>572.81700000000001</v>
      </c>
      <c r="C16" s="14">
        <v>413.529</v>
      </c>
      <c r="D16" s="14">
        <v>775.49300000000005</v>
      </c>
      <c r="E16" s="14">
        <v>681.42899999999997</v>
      </c>
      <c r="F16" s="14">
        <v>682.71199999999999</v>
      </c>
      <c r="G16" s="14">
        <v>424.56700000000001</v>
      </c>
      <c r="H16" s="14">
        <v>696.51300000000003</v>
      </c>
      <c r="I16" s="14">
        <v>723.53200000000004</v>
      </c>
      <c r="J16" s="14">
        <v>689.25699999999995</v>
      </c>
      <c r="K16" s="14">
        <v>348.45100000000002</v>
      </c>
      <c r="L16" s="14">
        <v>320.31200000000001</v>
      </c>
      <c r="M16" s="14">
        <v>302.48</v>
      </c>
      <c r="N16" s="14">
        <v>627.56399999999996</v>
      </c>
      <c r="O16" s="14">
        <v>379.39400000000001</v>
      </c>
    </row>
    <row r="17" spans="1:18" x14ac:dyDescent="0.25">
      <c r="A17" s="66" t="s">
        <v>284</v>
      </c>
      <c r="B17" s="14">
        <v>5231.2290000000003</v>
      </c>
      <c r="C17" s="14">
        <v>5094.9979999999996</v>
      </c>
      <c r="D17" s="14">
        <v>4906</v>
      </c>
      <c r="E17" s="14">
        <v>4801.1050000000005</v>
      </c>
      <c r="F17" s="14">
        <v>4341.0959999999995</v>
      </c>
      <c r="G17" s="14">
        <v>5495.2440000000006</v>
      </c>
      <c r="H17" s="14">
        <v>5765.6880000000001</v>
      </c>
      <c r="I17" s="14">
        <v>5813.1859999999997</v>
      </c>
      <c r="J17" s="14">
        <v>6119.518</v>
      </c>
      <c r="K17" s="14">
        <v>6239.2079999999996</v>
      </c>
      <c r="L17" s="14">
        <v>7384.1</v>
      </c>
      <c r="M17" s="14">
        <v>7279.2</v>
      </c>
      <c r="N17" s="14">
        <v>11117.1</v>
      </c>
      <c r="O17" s="14">
        <v>10327.564</v>
      </c>
    </row>
    <row r="18" spans="1:18" x14ac:dyDescent="0.25">
      <c r="A18" s="66" t="s">
        <v>318</v>
      </c>
      <c r="B18" s="14">
        <v>1929.347</v>
      </c>
      <c r="C18" s="14">
        <v>1873.759</v>
      </c>
      <c r="D18" s="14">
        <v>1842.174</v>
      </c>
      <c r="E18" s="14">
        <v>1591.3340000000001</v>
      </c>
      <c r="F18" s="14">
        <v>1451.653</v>
      </c>
      <c r="G18" s="14">
        <v>1267.7</v>
      </c>
      <c r="H18" s="14">
        <v>1312.896</v>
      </c>
      <c r="I18" s="14">
        <v>1306.3330000000001</v>
      </c>
      <c r="J18" s="14">
        <v>1263.248</v>
      </c>
      <c r="K18" s="14">
        <v>1142.694</v>
      </c>
      <c r="L18" s="14">
        <v>1245.9690000000001</v>
      </c>
      <c r="M18" s="14">
        <v>1167.432</v>
      </c>
      <c r="N18" s="14">
        <v>1088.454</v>
      </c>
      <c r="O18" s="14">
        <v>1135.9269999999999</v>
      </c>
    </row>
    <row r="19" spans="1:18" x14ac:dyDescent="0.25">
      <c r="A19" s="66" t="s">
        <v>372</v>
      </c>
      <c r="B19" s="14">
        <v>489.185</v>
      </c>
      <c r="C19" s="14">
        <v>486.03899999999999</v>
      </c>
      <c r="D19" s="14">
        <v>471.827</v>
      </c>
      <c r="E19" s="14">
        <v>470.04500000000007</v>
      </c>
      <c r="F19" s="14">
        <v>476.01400000000001</v>
      </c>
      <c r="G19" s="14">
        <v>532.38999999999987</v>
      </c>
      <c r="H19" s="14">
        <v>554.84</v>
      </c>
      <c r="I19" s="14">
        <v>523.47</v>
      </c>
      <c r="J19" s="14">
        <v>524.05200000000002</v>
      </c>
      <c r="K19" s="14">
        <v>505.90696686000001</v>
      </c>
      <c r="L19" s="14">
        <v>548.11800638</v>
      </c>
      <c r="M19" s="14">
        <v>517.34173713999962</v>
      </c>
      <c r="N19" s="14">
        <v>678.67730990999962</v>
      </c>
      <c r="O19" s="14">
        <v>0</v>
      </c>
    </row>
    <row r="20" spans="1:18" x14ac:dyDescent="0.25">
      <c r="A20" s="66" t="s">
        <v>323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464.07299999999998</v>
      </c>
      <c r="L20" s="14">
        <v>494.41994002000001</v>
      </c>
      <c r="M20" s="14">
        <v>501.96729266</v>
      </c>
      <c r="N20" s="14">
        <v>508.28718348999973</v>
      </c>
      <c r="O20" s="14">
        <v>512.92265692000001</v>
      </c>
    </row>
    <row r="21" spans="1:18" s="3" customFormat="1" x14ac:dyDescent="0.25">
      <c r="A21" s="83" t="s">
        <v>324</v>
      </c>
      <c r="B21" s="173">
        <f t="shared" ref="B21:G21" si="0">SUM(B11:B20)</f>
        <v>20715.151000000002</v>
      </c>
      <c r="C21" s="173">
        <f t="shared" si="0"/>
        <v>21347.3</v>
      </c>
      <c r="D21" s="173">
        <f t="shared" si="0"/>
        <v>21948.871999999999</v>
      </c>
      <c r="E21" s="173">
        <f t="shared" si="0"/>
        <v>21615.548000000003</v>
      </c>
      <c r="F21" s="173">
        <f t="shared" si="0"/>
        <v>21384.360999999997</v>
      </c>
      <c r="G21" s="173">
        <f t="shared" si="0"/>
        <v>22333.331000000002</v>
      </c>
      <c r="H21" s="173">
        <f>SUM(H11:H20)</f>
        <v>22823.780999999999</v>
      </c>
      <c r="I21" s="173">
        <f t="shared" ref="I21:K21" si="1">SUM(I11:I20)</f>
        <v>24152.267</v>
      </c>
      <c r="J21" s="173">
        <f t="shared" si="1"/>
        <v>24204.342999999997</v>
      </c>
      <c r="K21" s="173">
        <f t="shared" si="1"/>
        <v>23886.959966859999</v>
      </c>
      <c r="L21" s="173">
        <f>SUM(L11:L20)</f>
        <v>25457.76700638</v>
      </c>
      <c r="M21" s="173">
        <f>SUM(M11:M20)</f>
        <v>26040.725737140001</v>
      </c>
      <c r="N21" s="173">
        <f>SUM(N11:N20)</f>
        <v>30030.685309909997</v>
      </c>
      <c r="O21" s="173">
        <f>SUM(O11:O20)</f>
        <v>30731.629999999997</v>
      </c>
    </row>
    <row r="22" spans="1:18" x14ac:dyDescent="0.25">
      <c r="A22" s="66" t="s">
        <v>176</v>
      </c>
      <c r="B22" s="14">
        <v>3031.5259999999998</v>
      </c>
      <c r="C22" s="14">
        <v>3091.1410000000001</v>
      </c>
      <c r="D22" s="14">
        <v>3228.4360000000001</v>
      </c>
      <c r="E22" s="14">
        <v>3284.33</v>
      </c>
      <c r="F22" s="14">
        <v>3419.8609999999999</v>
      </c>
      <c r="G22" s="14">
        <v>3445.9609999999998</v>
      </c>
      <c r="H22" s="14">
        <v>3618.8519999999999</v>
      </c>
      <c r="I22" s="14">
        <v>3665.51</v>
      </c>
      <c r="J22" s="14">
        <v>3824.3620000000001</v>
      </c>
      <c r="K22" s="14">
        <v>3882.2190000000001</v>
      </c>
      <c r="L22" s="14">
        <v>3956.2869999999998</v>
      </c>
      <c r="M22" s="14">
        <v>4040.73</v>
      </c>
      <c r="N22" s="14">
        <v>4046.7</v>
      </c>
      <c r="O22" s="14">
        <v>4093.2990000000004</v>
      </c>
    </row>
    <row r="23" spans="1:18" s="3" customFormat="1" x14ac:dyDescent="0.25">
      <c r="A23" s="84" t="s">
        <v>253</v>
      </c>
      <c r="B23" s="103">
        <f t="shared" ref="B23:G23" si="2">SUM(B21:B22)</f>
        <v>23746.677000000003</v>
      </c>
      <c r="C23" s="103">
        <f t="shared" si="2"/>
        <v>24438.440999999999</v>
      </c>
      <c r="D23" s="103">
        <f t="shared" si="2"/>
        <v>25177.308000000001</v>
      </c>
      <c r="E23" s="103">
        <f t="shared" si="2"/>
        <v>24899.878000000004</v>
      </c>
      <c r="F23" s="103">
        <f t="shared" si="2"/>
        <v>24804.221999999998</v>
      </c>
      <c r="G23" s="103">
        <f t="shared" si="2"/>
        <v>25779.292000000001</v>
      </c>
      <c r="H23" s="103">
        <f>SUM(H21:H22)</f>
        <v>26442.632999999998</v>
      </c>
      <c r="I23" s="103">
        <f t="shared" ref="I23:J23" si="3">SUM(I21:I22)</f>
        <v>27817.777000000002</v>
      </c>
      <c r="J23" s="103">
        <f t="shared" si="3"/>
        <v>28028.704999999998</v>
      </c>
      <c r="K23" s="103">
        <f>SUM(K21:K22)</f>
        <v>27769.178966859999</v>
      </c>
      <c r="L23" s="103">
        <f>SUM(L21:L22)</f>
        <v>29414.05400638</v>
      </c>
      <c r="M23" s="103">
        <f>SUM(M21:M22)</f>
        <v>30081.455737140001</v>
      </c>
      <c r="N23" s="103">
        <f>SUM(N21:N22)</f>
        <v>34077.385309909994</v>
      </c>
      <c r="O23" s="103">
        <f>SUM(O21:O22)</f>
        <v>34824.928999999996</v>
      </c>
    </row>
    <row r="24" spans="1:18" s="3" customForma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8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8" x14ac:dyDescent="0.25">
      <c r="A26" s="85" t="s">
        <v>368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</row>
    <row r="27" spans="1:18" x14ac:dyDescent="0.25">
      <c r="A27" s="66" t="s">
        <v>161</v>
      </c>
      <c r="B27" s="14">
        <v>3674.8789999999999</v>
      </c>
      <c r="C27" s="14">
        <v>5204.93</v>
      </c>
      <c r="D27" s="14">
        <v>4484.7</v>
      </c>
      <c r="E27" s="14">
        <v>4444.5130000000008</v>
      </c>
      <c r="F27" s="14">
        <v>4363.5279999999993</v>
      </c>
      <c r="G27" s="14">
        <v>5373.98</v>
      </c>
      <c r="H27" s="14">
        <v>5187.96</v>
      </c>
      <c r="I27" s="14">
        <v>5564.46</v>
      </c>
      <c r="J27" s="14">
        <v>5193.3599999999988</v>
      </c>
      <c r="K27" s="14">
        <v>5028.6100000000006</v>
      </c>
      <c r="L27" s="14">
        <v>5970.393</v>
      </c>
      <c r="M27" s="14">
        <v>6084.8</v>
      </c>
      <c r="N27" s="14">
        <v>7914.75730991</v>
      </c>
      <c r="O27" s="14">
        <v>7744.64</v>
      </c>
      <c r="R27" s="3"/>
    </row>
    <row r="28" spans="1:18" x14ac:dyDescent="0.25">
      <c r="A28" s="66" t="s">
        <v>162</v>
      </c>
      <c r="B28" s="14">
        <v>9907.7099999999991</v>
      </c>
      <c r="C28" s="14">
        <v>9003</v>
      </c>
      <c r="D28" s="14">
        <v>10400.220000000001</v>
      </c>
      <c r="E28" s="14">
        <v>10914.5</v>
      </c>
      <c r="F28" s="14">
        <v>10668.79</v>
      </c>
      <c r="G28" s="14">
        <v>10342.23</v>
      </c>
      <c r="H28" s="14">
        <v>10637.99</v>
      </c>
      <c r="I28" s="14">
        <v>10889.69</v>
      </c>
      <c r="J28" s="14">
        <v>10769.039999999999</v>
      </c>
      <c r="K28" s="14">
        <v>10175.48</v>
      </c>
      <c r="L28" s="14">
        <v>11133.458006379999</v>
      </c>
      <c r="M28" s="14">
        <v>12027.1</v>
      </c>
      <c r="N28" s="14">
        <v>14226.58</v>
      </c>
      <c r="O28" s="14">
        <v>15352.37</v>
      </c>
    </row>
    <row r="29" spans="1:18" x14ac:dyDescent="0.25">
      <c r="A29" s="66" t="s">
        <v>163</v>
      </c>
      <c r="B29" s="14">
        <v>6027.4650000000001</v>
      </c>
      <c r="C29" s="14">
        <v>5999.5690000000004</v>
      </c>
      <c r="D29" s="14">
        <v>5952.4570000000003</v>
      </c>
      <c r="E29" s="14">
        <v>5084.8150000000005</v>
      </c>
      <c r="F29" s="14">
        <v>5129.5939999999991</v>
      </c>
      <c r="G29" s="14">
        <v>5570.607</v>
      </c>
      <c r="H29" s="14">
        <v>3950.576</v>
      </c>
      <c r="I29" s="14">
        <v>5912.6500000000005</v>
      </c>
      <c r="J29" s="14">
        <v>6193.8420000000006</v>
      </c>
      <c r="K29" s="14">
        <v>6441.8069668600001</v>
      </c>
      <c r="L29" s="14">
        <v>5999</v>
      </c>
      <c r="M29" s="14">
        <v>5486.7</v>
      </c>
      <c r="N29" s="14">
        <v>5445.4499999999989</v>
      </c>
      <c r="O29" s="14">
        <v>5082.8999999999996</v>
      </c>
    </row>
    <row r="30" spans="1:18" x14ac:dyDescent="0.25">
      <c r="A30" s="66" t="s">
        <v>164</v>
      </c>
      <c r="B30" s="14">
        <v>1105.1019999999999</v>
      </c>
      <c r="C30" s="14">
        <v>1167.6690000000001</v>
      </c>
      <c r="D30" s="14">
        <v>1283.9650000000001</v>
      </c>
      <c r="E30" s="14">
        <v>1171.7280000000001</v>
      </c>
      <c r="F30" s="14">
        <v>1222.4479999999999</v>
      </c>
      <c r="G30" s="14">
        <v>1046.5099999999998</v>
      </c>
      <c r="H30" s="14">
        <v>3309.6060000000002</v>
      </c>
      <c r="I30" s="14">
        <v>1785.462</v>
      </c>
      <c r="J30" s="14">
        <v>2048.1089999999999</v>
      </c>
      <c r="K30" s="14">
        <v>2241.1629999999996</v>
      </c>
      <c r="L30" s="14">
        <v>2354.94</v>
      </c>
      <c r="M30" s="14">
        <v>2442.1</v>
      </c>
      <c r="N30" s="14">
        <v>2443.8879999999999</v>
      </c>
      <c r="O30" s="14">
        <v>2551.7179999999998</v>
      </c>
    </row>
    <row r="31" spans="1:18" s="3" customFormat="1" x14ac:dyDescent="0.25">
      <c r="A31" s="84" t="s">
        <v>356</v>
      </c>
      <c r="B31" s="103">
        <v>20715.155999999999</v>
      </c>
      <c r="C31" s="103">
        <v>21375.168000000001</v>
      </c>
      <c r="D31" s="103">
        <v>22121.342000000001</v>
      </c>
      <c r="E31" s="103">
        <v>21615.556</v>
      </c>
      <c r="F31" s="103">
        <v>21384.359999999997</v>
      </c>
      <c r="G31" s="103">
        <v>22333.326999999997</v>
      </c>
      <c r="H31" s="103">
        <v>23086.132000000001</v>
      </c>
      <c r="I31" s="103">
        <v>24152.262000000002</v>
      </c>
      <c r="J31" s="103">
        <v>24204.350999999999</v>
      </c>
      <c r="K31" s="103">
        <v>23887.059966860001</v>
      </c>
      <c r="L31" s="103">
        <f>SUM(L27:L30)</f>
        <v>25457.791006379997</v>
      </c>
      <c r="M31" s="103">
        <f>SUM(M27:M30)</f>
        <v>26040.7</v>
      </c>
      <c r="N31" s="103">
        <f>SUM(N27:N30)</f>
        <v>30030.675309909995</v>
      </c>
      <c r="O31" s="103">
        <f>SUM(O27:O30)</f>
        <v>30731.628000000004</v>
      </c>
    </row>
    <row r="32" spans="1:18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45" x14ac:dyDescent="0.25">
      <c r="A33" s="204" t="s">
        <v>373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A43" s="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x14ac:dyDescent="0.25">
      <c r="A47" s="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x14ac:dyDescent="0.25">
      <c r="A51" s="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x14ac:dyDescent="0.25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25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x14ac:dyDescent="0.25">
      <c r="A71" s="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8" spans="1:13" x14ac:dyDescent="0.25">
      <c r="A78" s="3"/>
    </row>
    <row r="79" spans="1:13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3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2:13" s="3" customFormat="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sheetProtection algorithmName="SHA-512" hashValue="rGrJCLbgphm3NHgs3/yDDoKzHbuH6myre6nWsq0wBBv+p660x+9RX19axjnQSE5FpmOAM4LQJYUavzDdxPmM+g==" saltValue="ndiJJh3EcY0MfDQHGIsJbw==" spinCount="100000" sheet="1" objects="1" scenarios="1"/>
  <hyperlinks>
    <hyperlink ref="O6" location="Índice!A1" display="Índice"/>
    <hyperlink ref="B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theme="4" tint="0.79998168889431442"/>
  </sheetPr>
  <dimension ref="A1:T81"/>
  <sheetViews>
    <sheetView showGridLines="0" zoomScale="130" zoomScaleNormal="130" workbookViewId="0">
      <pane xSplit="1" ySplit="9" topLeftCell="M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5703125" defaultRowHeight="15" x14ac:dyDescent="0.25"/>
  <cols>
    <col min="1" max="1" width="76.140625" style="4" bestFit="1" customWidth="1"/>
    <col min="2" max="16384" width="11.5703125" style="4"/>
  </cols>
  <sheetData>
    <row r="1" spans="1:20" customFormat="1" x14ac:dyDescent="0.25"/>
    <row r="2" spans="1:20" customFormat="1" ht="21" x14ac:dyDescent="0.35">
      <c r="A2" s="7" t="s">
        <v>15</v>
      </c>
    </row>
    <row r="3" spans="1:20" customFormat="1" ht="6.75" customHeight="1" x14ac:dyDescent="0.25">
      <c r="A3" s="6"/>
    </row>
    <row r="4" spans="1:20" customFormat="1" x14ac:dyDescent="0.25">
      <c r="A4" s="5" t="s">
        <v>16</v>
      </c>
    </row>
    <row r="5" spans="1:20" customFormat="1" ht="6.75" customHeight="1" x14ac:dyDescent="0.25"/>
    <row r="6" spans="1:20" customFormat="1" x14ac:dyDescent="0.25">
      <c r="A6" s="64"/>
      <c r="B6" s="9" t="s">
        <v>19</v>
      </c>
      <c r="K6" s="4"/>
      <c r="L6" s="4"/>
      <c r="M6" s="4"/>
      <c r="N6" s="4"/>
      <c r="O6" s="4"/>
      <c r="P6" s="9"/>
      <c r="Q6" s="4"/>
      <c r="R6" s="4"/>
      <c r="S6" s="9" t="s">
        <v>19</v>
      </c>
      <c r="T6" s="4"/>
    </row>
    <row r="7" spans="1:20" customFormat="1" ht="17.25" customHeight="1" x14ac:dyDescent="0.3">
      <c r="A7" s="68" t="s">
        <v>8</v>
      </c>
    </row>
    <row r="8" spans="1:20" customFormat="1" x14ac:dyDescent="0.25">
      <c r="A8" s="69" t="s">
        <v>178</v>
      </c>
      <c r="L8" s="189"/>
      <c r="M8" s="202"/>
      <c r="N8" s="202"/>
      <c r="O8" s="202"/>
      <c r="P8" s="202"/>
      <c r="Q8" s="202"/>
      <c r="S8" s="202"/>
    </row>
    <row r="9" spans="1:20" s="6" customFormat="1" x14ac:dyDescent="0.25">
      <c r="A9" s="60"/>
      <c r="B9" s="109" t="s">
        <v>81</v>
      </c>
      <c r="C9" s="109" t="s">
        <v>86</v>
      </c>
      <c r="D9" s="109" t="s">
        <v>91</v>
      </c>
      <c r="E9" s="109" t="s">
        <v>96</v>
      </c>
      <c r="F9" s="109">
        <v>2012</v>
      </c>
      <c r="G9" s="109">
        <v>2013</v>
      </c>
      <c r="H9" s="109">
        <v>2014</v>
      </c>
      <c r="I9" s="109">
        <v>2015</v>
      </c>
      <c r="J9" s="109">
        <v>2016</v>
      </c>
      <c r="K9" s="109">
        <v>2017</v>
      </c>
      <c r="L9" s="109">
        <v>2018</v>
      </c>
      <c r="M9" s="60" t="s">
        <v>213</v>
      </c>
      <c r="N9" s="60" t="s">
        <v>215</v>
      </c>
      <c r="O9" s="60" t="s">
        <v>231</v>
      </c>
      <c r="P9" s="60" t="s">
        <v>363</v>
      </c>
      <c r="Q9" s="109">
        <v>2019</v>
      </c>
      <c r="R9" s="60" t="s">
        <v>371</v>
      </c>
      <c r="S9" s="60" t="s">
        <v>376</v>
      </c>
    </row>
    <row r="10" spans="1:20" s="38" customFormat="1" ht="15.75" x14ac:dyDescent="0.25">
      <c r="A10" s="142" t="s">
        <v>190</v>
      </c>
      <c r="B10" s="42">
        <v>0.36899999999999999</v>
      </c>
      <c r="C10" s="42">
        <v>0.40400000000000003</v>
      </c>
      <c r="D10" s="42">
        <v>0.376</v>
      </c>
      <c r="E10" s="42">
        <v>0.377</v>
      </c>
      <c r="F10" s="42">
        <v>0.36299999999999999</v>
      </c>
      <c r="G10" s="42">
        <v>0.38300000000000001</v>
      </c>
      <c r="H10" s="42">
        <v>0.35299999999999998</v>
      </c>
      <c r="I10" s="42">
        <v>0.31900000000000001</v>
      </c>
      <c r="J10" s="42">
        <v>0.30199999999999999</v>
      </c>
      <c r="K10" s="42">
        <v>0.31385349681142016</v>
      </c>
      <c r="L10" s="42">
        <f>-L11/L15</f>
        <v>0.3580843875732726</v>
      </c>
      <c r="M10" s="37">
        <f t="shared" ref="M10:Q10" si="0">-M11/M15</f>
        <v>0.37271971770683049</v>
      </c>
      <c r="N10" s="37">
        <f t="shared" si="0"/>
        <v>0.37732232715128955</v>
      </c>
      <c r="O10" s="37">
        <f t="shared" si="0"/>
        <v>0.36561650706467441</v>
      </c>
      <c r="P10" s="37">
        <f t="shared" si="0"/>
        <v>0.36616127451882724</v>
      </c>
      <c r="Q10" s="42">
        <f t="shared" si="0"/>
        <v>0.37021043356465005</v>
      </c>
      <c r="R10" s="37">
        <f>-R11/R15</f>
        <v>0.43771389459274473</v>
      </c>
      <c r="S10" s="37">
        <f t="shared" ref="S10" si="1">-S11/S15</f>
        <v>0.36708862564311001</v>
      </c>
    </row>
    <row r="11" spans="1:20" s="38" customFormat="1" x14ac:dyDescent="0.25">
      <c r="A11" s="167" t="s">
        <v>314</v>
      </c>
      <c r="B11" s="170">
        <v>-146.30000000000001</v>
      </c>
      <c r="C11" s="170">
        <v>-162.4</v>
      </c>
      <c r="D11" s="170">
        <v>-199.8</v>
      </c>
      <c r="E11" s="170">
        <v>-239.3</v>
      </c>
      <c r="F11" s="170">
        <v>-244.9</v>
      </c>
      <c r="G11" s="170">
        <v>-282.5</v>
      </c>
      <c r="H11" s="170">
        <v>-303.39999999999998</v>
      </c>
      <c r="I11" s="170">
        <v>-340.2</v>
      </c>
      <c r="J11" s="170">
        <v>-365.6</v>
      </c>
      <c r="K11" s="170">
        <v>-403.50600000000009</v>
      </c>
      <c r="L11" s="170">
        <f>SUM(L12:L14)</f>
        <v>-444.10699999999997</v>
      </c>
      <c r="M11" s="171">
        <f>SUM(M12:M14)</f>
        <v>-112.9519269685</v>
      </c>
      <c r="N11" s="171">
        <f>SUM(N12:N14)</f>
        <v>-116.15</v>
      </c>
      <c r="O11" s="171">
        <f>SUM(O12:O14)-0.1</f>
        <v>-118.51531873260001</v>
      </c>
      <c r="P11" s="171">
        <f>SUM(P12:P14)</f>
        <v>-123.03184223</v>
      </c>
      <c r="Q11" s="170">
        <f>SUM(Q12:Q14)</f>
        <v>-470.54908793109996</v>
      </c>
      <c r="R11" s="171">
        <f>SUM(R12:R14)</f>
        <v>-127.9</v>
      </c>
      <c r="S11" s="171">
        <f>SUM(S12:S14)</f>
        <v>-115.48540552759999</v>
      </c>
    </row>
    <row r="12" spans="1:20" s="39" customFormat="1" ht="18" customHeight="1" x14ac:dyDescent="0.25">
      <c r="A12" s="168" t="s">
        <v>186</v>
      </c>
      <c r="B12" s="172">
        <v>-68.5</v>
      </c>
      <c r="C12" s="172">
        <v>-77.900000000000006</v>
      </c>
      <c r="D12" s="172">
        <v>-92.1</v>
      </c>
      <c r="E12" s="172">
        <v>-114</v>
      </c>
      <c r="F12" s="172">
        <v>-130.6</v>
      </c>
      <c r="G12" s="172">
        <v>-140.9</v>
      </c>
      <c r="H12" s="172">
        <v>-152</v>
      </c>
      <c r="I12" s="172">
        <v>-174.8</v>
      </c>
      <c r="J12" s="172">
        <f>-183.9+10.24</f>
        <v>-173.66</v>
      </c>
      <c r="K12" s="172">
        <v>-184.88200000000001</v>
      </c>
      <c r="L12" s="172">
        <v>-195.3</v>
      </c>
      <c r="M12" s="156">
        <v>-49.174999999999997</v>
      </c>
      <c r="N12" s="156">
        <v>-49.930999999999997</v>
      </c>
      <c r="O12" s="156">
        <v>-49.231254300000003</v>
      </c>
      <c r="P12" s="156">
        <v>-52.056445890000006</v>
      </c>
      <c r="Q12" s="172">
        <f>SUM(M12:P12)</f>
        <v>-200.39370019</v>
      </c>
      <c r="R12" s="156">
        <v>-57.6</v>
      </c>
      <c r="S12" s="156">
        <v>-57.507864849999997</v>
      </c>
    </row>
    <row r="13" spans="1:20" s="39" customFormat="1" x14ac:dyDescent="0.25">
      <c r="A13" s="111" t="s">
        <v>187</v>
      </c>
      <c r="B13" s="172">
        <v>-47.4</v>
      </c>
      <c r="C13" s="172">
        <v>-55.2</v>
      </c>
      <c r="D13" s="172">
        <v>-57.7</v>
      </c>
      <c r="E13" s="172">
        <v>-64.900000000000006</v>
      </c>
      <c r="F13" s="172">
        <v>-71.5</v>
      </c>
      <c r="G13" s="172">
        <v>-78.400000000000006</v>
      </c>
      <c r="H13" s="172">
        <v>-86.7</v>
      </c>
      <c r="I13" s="172">
        <v>-93.7</v>
      </c>
      <c r="J13" s="172">
        <f>-104.6+0.763</f>
        <v>-103.83699999999999</v>
      </c>
      <c r="K13" s="172">
        <v>-105.97200000000001</v>
      </c>
      <c r="L13" s="172">
        <v>-90.2</v>
      </c>
      <c r="M13" s="156">
        <v>-24.5849269685</v>
      </c>
      <c r="N13" s="156">
        <v>-25.945</v>
      </c>
      <c r="O13" s="156">
        <v>-26.844318732599998</v>
      </c>
      <c r="P13" s="156">
        <v>-28.964842229999995</v>
      </c>
      <c r="Q13" s="172">
        <f>SUM(M13:P13)</f>
        <v>-106.33908793109998</v>
      </c>
      <c r="R13" s="156">
        <v>-30.3</v>
      </c>
      <c r="S13" s="156">
        <v>-27.674405527600001</v>
      </c>
    </row>
    <row r="14" spans="1:20" s="39" customFormat="1" x14ac:dyDescent="0.25">
      <c r="A14" s="111" t="s">
        <v>188</v>
      </c>
      <c r="B14" s="172">
        <v>-45.1</v>
      </c>
      <c r="C14" s="172">
        <v>-42.1</v>
      </c>
      <c r="D14" s="172">
        <v>-65.099999999999994</v>
      </c>
      <c r="E14" s="172">
        <v>-69.400000000000006</v>
      </c>
      <c r="F14" s="172">
        <v>-52.5</v>
      </c>
      <c r="G14" s="172">
        <v>-82.1</v>
      </c>
      <c r="H14" s="172">
        <v>-91</v>
      </c>
      <c r="I14" s="172">
        <v>-101.2</v>
      </c>
      <c r="J14" s="172">
        <f>-107.4-10.24</f>
        <v>-117.64</v>
      </c>
      <c r="K14" s="172">
        <v>-141.91200000000001</v>
      </c>
      <c r="L14" s="172">
        <v>-158.607</v>
      </c>
      <c r="M14" s="156">
        <v>-39.192</v>
      </c>
      <c r="N14" s="156">
        <v>-40.274000000000001</v>
      </c>
      <c r="O14" s="156">
        <v>-42.339745700000002</v>
      </c>
      <c r="P14" s="156">
        <v>-42.010554109999994</v>
      </c>
      <c r="Q14" s="172">
        <f>SUM(M14:P14)</f>
        <v>-163.81629981</v>
      </c>
      <c r="R14" s="156">
        <v>-40</v>
      </c>
      <c r="S14" s="156">
        <v>-30.303135149999999</v>
      </c>
    </row>
    <row r="15" spans="1:20" s="38" customFormat="1" x14ac:dyDescent="0.25">
      <c r="A15" s="35" t="s">
        <v>315</v>
      </c>
      <c r="B15" s="170">
        <v>396.6</v>
      </c>
      <c r="C15" s="170">
        <v>402.2</v>
      </c>
      <c r="D15" s="170">
        <v>531</v>
      </c>
      <c r="E15" s="170">
        <v>635.20000000000005</v>
      </c>
      <c r="F15" s="170">
        <v>675.3</v>
      </c>
      <c r="G15" s="170">
        <v>738.2</v>
      </c>
      <c r="H15" s="170">
        <v>859.4</v>
      </c>
      <c r="I15" s="170">
        <v>1067</v>
      </c>
      <c r="J15" s="170">
        <v>1211.2</v>
      </c>
      <c r="K15" s="170">
        <v>1285.3275251700002</v>
      </c>
      <c r="L15" s="170">
        <f t="shared" ref="L15:Q15" si="2">SUM(L16:L19)</f>
        <v>1240.2300000000002</v>
      </c>
      <c r="M15" s="169">
        <f t="shared" si="2"/>
        <v>303.04789793102498</v>
      </c>
      <c r="N15" s="169">
        <f t="shared" si="2"/>
        <v>307.827</v>
      </c>
      <c r="O15" s="169">
        <f t="shared" si="2"/>
        <v>324.15199106870648</v>
      </c>
      <c r="P15" s="169">
        <f t="shared" si="2"/>
        <v>336.00451711251065</v>
      </c>
      <c r="Q15" s="170">
        <f t="shared" si="2"/>
        <v>1271.0314061122422</v>
      </c>
      <c r="R15" s="169">
        <f t="shared" ref="R15" si="3">SUM(R16:R19)</f>
        <v>292.2</v>
      </c>
      <c r="S15" s="169">
        <f>SUM(S16:S20)</f>
        <v>314.59815821119156</v>
      </c>
    </row>
    <row r="16" spans="1:20" s="39" customFormat="1" x14ac:dyDescent="0.25">
      <c r="A16" s="111" t="s">
        <v>189</v>
      </c>
      <c r="B16" s="172">
        <v>390.6</v>
      </c>
      <c r="C16" s="172">
        <v>376</v>
      </c>
      <c r="D16" s="172">
        <v>465.1</v>
      </c>
      <c r="E16" s="172">
        <v>559.5</v>
      </c>
      <c r="F16" s="172">
        <v>580.1</v>
      </c>
      <c r="G16" s="172">
        <v>642.1</v>
      </c>
      <c r="H16" s="172">
        <v>748.2</v>
      </c>
      <c r="I16" s="172">
        <v>978.5</v>
      </c>
      <c r="J16" s="172">
        <v>1016.6</v>
      </c>
      <c r="K16" s="172">
        <v>1069.2065251700001</v>
      </c>
      <c r="L16" s="172">
        <v>958.6</v>
      </c>
      <c r="M16" s="156">
        <v>233.93410438102501</v>
      </c>
      <c r="N16" s="156">
        <v>239.84299999999999</v>
      </c>
      <c r="O16" s="156">
        <v>262.66044617509095</v>
      </c>
      <c r="P16" s="156">
        <v>258.48581152932593</v>
      </c>
      <c r="Q16" s="172">
        <f>SUM(M16:P16)</f>
        <v>994.92336208544179</v>
      </c>
      <c r="R16" s="156">
        <v>253.3</v>
      </c>
      <c r="S16" s="156">
        <v>285.1058408720674</v>
      </c>
    </row>
    <row r="17" spans="1:19" s="39" customFormat="1" x14ac:dyDescent="0.25">
      <c r="A17" s="115" t="s">
        <v>222</v>
      </c>
      <c r="B17" s="172">
        <v>-2.9</v>
      </c>
      <c r="C17" s="172">
        <v>-2.2000000000000002</v>
      </c>
      <c r="D17" s="172">
        <v>-34.200000000000003</v>
      </c>
      <c r="E17" s="172">
        <v>-40.299999999999997</v>
      </c>
      <c r="F17" s="172">
        <v>-38.5</v>
      </c>
      <c r="G17" s="172">
        <v>-41.4</v>
      </c>
      <c r="H17" s="172">
        <v>-40.1</v>
      </c>
      <c r="I17" s="172">
        <v>-57.5</v>
      </c>
      <c r="J17" s="172">
        <v>-37.299999999999997</v>
      </c>
      <c r="K17" s="172">
        <v>306.90600000000006</v>
      </c>
      <c r="L17" s="172">
        <v>349.8</v>
      </c>
      <c r="M17" s="156">
        <v>74.535793549999994</v>
      </c>
      <c r="N17" s="156">
        <v>87.333000000000013</v>
      </c>
      <c r="O17" s="156">
        <v>78.867044910000004</v>
      </c>
      <c r="P17" s="156">
        <v>96.267664409999995</v>
      </c>
      <c r="Q17" s="172">
        <f>SUM(M17:P17)</f>
        <v>337.00350287000003</v>
      </c>
      <c r="R17" s="156">
        <v>50.7</v>
      </c>
      <c r="S17" s="156">
        <v>59.041784770000007</v>
      </c>
    </row>
    <row r="18" spans="1:19" s="39" customFormat="1" x14ac:dyDescent="0.25">
      <c r="A18" s="115" t="s">
        <v>135</v>
      </c>
      <c r="B18" s="172">
        <v>43.1</v>
      </c>
      <c r="C18" s="172">
        <v>59.7</v>
      </c>
      <c r="D18" s="172">
        <v>108.1</v>
      </c>
      <c r="E18" s="172">
        <v>125.4</v>
      </c>
      <c r="F18" s="172">
        <v>137.4</v>
      </c>
      <c r="G18" s="172">
        <v>156.9</v>
      </c>
      <c r="H18" s="172">
        <v>177</v>
      </c>
      <c r="I18" s="172">
        <v>199.1</v>
      </c>
      <c r="J18" s="172">
        <v>256.60000000000002</v>
      </c>
      <c r="K18" s="172">
        <v>-69.559000000000012</v>
      </c>
      <c r="L18" s="172">
        <v>-78.37</v>
      </c>
      <c r="M18" s="156">
        <v>-11.472999999999999</v>
      </c>
      <c r="N18" s="156">
        <v>-14.421000000000001</v>
      </c>
      <c r="O18" s="156">
        <v>-22.0366806863845</v>
      </c>
      <c r="P18" s="156">
        <v>-21.13980383046534</v>
      </c>
      <c r="Q18" s="172">
        <f>SUM(M18:P18)</f>
        <v>-69.070484516849831</v>
      </c>
      <c r="R18" s="156">
        <v>-11.3</v>
      </c>
      <c r="S18" s="156">
        <v>-27.368346710875802</v>
      </c>
    </row>
    <row r="19" spans="1:19" s="39" customFormat="1" x14ac:dyDescent="0.25">
      <c r="A19" s="115" t="s">
        <v>273</v>
      </c>
      <c r="B19" s="172">
        <v>-19.600000000000001</v>
      </c>
      <c r="C19" s="172">
        <v>-18.399999999999999</v>
      </c>
      <c r="D19" s="172">
        <v>7</v>
      </c>
      <c r="E19" s="172">
        <v>-0.4</v>
      </c>
      <c r="F19" s="172">
        <v>6</v>
      </c>
      <c r="G19" s="172">
        <v>-0.7</v>
      </c>
      <c r="H19" s="172">
        <v>0.5</v>
      </c>
      <c r="I19" s="172">
        <v>-23.6</v>
      </c>
      <c r="J19" s="172">
        <v>5.5</v>
      </c>
      <c r="K19" s="172">
        <v>8.0339999999999989</v>
      </c>
      <c r="L19" s="172">
        <v>10.199999999999999</v>
      </c>
      <c r="M19" s="156">
        <v>6.0510000000000002</v>
      </c>
      <c r="N19" s="156">
        <v>-4.9279999999999999</v>
      </c>
      <c r="O19" s="156">
        <v>4.6611806700000002</v>
      </c>
      <c r="P19" s="156">
        <v>2.3908450036500541</v>
      </c>
      <c r="Q19" s="172">
        <f>SUM(M19:P19)</f>
        <v>8.1750256736500546</v>
      </c>
      <c r="R19" s="156">
        <v>-0.5</v>
      </c>
      <c r="S19" s="156">
        <v>-2.18112072</v>
      </c>
    </row>
    <row r="20" spans="1:19" s="29" customForma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S20" s="156"/>
    </row>
    <row r="21" spans="1:19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S21" s="28"/>
    </row>
    <row r="22" spans="1:19" s="29" customFormat="1" x14ac:dyDescent="0.25">
      <c r="A22" s="208" t="s">
        <v>204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S22" s="28"/>
    </row>
    <row r="23" spans="1:19" s="29" customFormat="1" ht="19.5" customHeight="1" x14ac:dyDescent="0.25">
      <c r="A23" s="20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S23" s="28"/>
    </row>
    <row r="24" spans="1:19" s="29" customFormat="1" x14ac:dyDescent="0.25">
      <c r="A24" s="20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S24" s="28"/>
    </row>
    <row r="25" spans="1:19" x14ac:dyDescent="0.25">
      <c r="A25" s="20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S25" s="12"/>
    </row>
    <row r="26" spans="1:19" x14ac:dyDescent="0.25">
      <c r="A26" s="20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S26" s="12"/>
    </row>
    <row r="27" spans="1:19" x14ac:dyDescent="0.25">
      <c r="A27" s="20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S27" s="12"/>
    </row>
    <row r="28" spans="1:19" x14ac:dyDescent="0.25">
      <c r="A28" s="20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S28" s="12"/>
    </row>
    <row r="29" spans="1:19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2"/>
      <c r="N29" s="12"/>
      <c r="O29" s="12"/>
      <c r="P29" s="12"/>
      <c r="Q29" s="22"/>
      <c r="S29" s="12"/>
    </row>
    <row r="30" spans="1:19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2"/>
      <c r="N30" s="12"/>
      <c r="O30" s="12"/>
      <c r="P30" s="12"/>
      <c r="Q30" s="22"/>
      <c r="S30" s="12"/>
    </row>
    <row r="31" spans="1:19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2"/>
      <c r="N31" s="12"/>
      <c r="O31" s="12"/>
      <c r="P31" s="12"/>
      <c r="Q31" s="22"/>
      <c r="S31" s="12"/>
    </row>
    <row r="32" spans="1:19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2"/>
      <c r="N32" s="12"/>
      <c r="O32" s="12"/>
      <c r="P32" s="12"/>
      <c r="Q32" s="22"/>
      <c r="S32" s="12"/>
    </row>
    <row r="33" spans="1:19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2"/>
      <c r="N33" s="12"/>
      <c r="O33" s="12"/>
      <c r="P33" s="12"/>
      <c r="Q33" s="22"/>
      <c r="S33" s="12"/>
    </row>
    <row r="34" spans="1:19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S34" s="12"/>
    </row>
    <row r="35" spans="1:19" x14ac:dyDescent="0.2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S35" s="12"/>
    </row>
    <row r="36" spans="1:19" x14ac:dyDescent="0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4"/>
      <c r="N36" s="14"/>
      <c r="O36" s="14"/>
      <c r="P36" s="14"/>
      <c r="Q36" s="23"/>
      <c r="S36" s="14"/>
    </row>
    <row r="37" spans="1:19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2"/>
      <c r="N37" s="12"/>
      <c r="O37" s="12"/>
      <c r="P37" s="12"/>
      <c r="Q37" s="23"/>
      <c r="S37" s="12"/>
    </row>
    <row r="38" spans="1:19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2"/>
      <c r="N38" s="12"/>
      <c r="O38" s="12"/>
      <c r="P38" s="12"/>
      <c r="Q38" s="23"/>
      <c r="S38" s="12"/>
    </row>
    <row r="39" spans="1:19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12"/>
      <c r="N39" s="12"/>
      <c r="O39" s="12"/>
      <c r="P39" s="12"/>
      <c r="Q39" s="23"/>
      <c r="S39" s="12"/>
    </row>
    <row r="40" spans="1:19" x14ac:dyDescent="0.25">
      <c r="A40" s="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2"/>
      <c r="N40" s="12"/>
      <c r="O40" s="12"/>
      <c r="P40" s="12"/>
      <c r="Q40" s="23"/>
      <c r="S40" s="12"/>
    </row>
    <row r="41" spans="1:19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4"/>
      <c r="N41" s="14"/>
      <c r="O41" s="14"/>
      <c r="P41" s="14"/>
      <c r="Q41" s="23"/>
      <c r="S41" s="14"/>
    </row>
    <row r="42" spans="1:19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4"/>
      <c r="N42" s="14"/>
      <c r="O42" s="14"/>
      <c r="P42" s="14"/>
      <c r="Q42" s="23"/>
      <c r="S42" s="14"/>
    </row>
    <row r="43" spans="1:19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4"/>
      <c r="N43" s="14"/>
      <c r="O43" s="14"/>
      <c r="P43" s="14"/>
      <c r="Q43" s="23"/>
      <c r="S43" s="14"/>
    </row>
    <row r="44" spans="1:19" x14ac:dyDescent="0.25">
      <c r="A44" s="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2"/>
      <c r="N44" s="12"/>
      <c r="O44" s="12"/>
      <c r="P44" s="12"/>
      <c r="Q44" s="23"/>
      <c r="S44" s="12"/>
    </row>
    <row r="45" spans="1:19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/>
      <c r="N45" s="12"/>
      <c r="O45" s="12"/>
      <c r="P45" s="12"/>
      <c r="Q45" s="23"/>
      <c r="S45" s="12"/>
    </row>
    <row r="46" spans="1:19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2"/>
      <c r="O46" s="12"/>
      <c r="P46" s="12"/>
      <c r="Q46" s="23"/>
      <c r="S46" s="12"/>
    </row>
    <row r="47" spans="1:19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2"/>
      <c r="N47" s="12"/>
      <c r="O47" s="12"/>
      <c r="P47" s="12"/>
      <c r="Q47" s="23"/>
      <c r="S47" s="12"/>
    </row>
    <row r="48" spans="1:19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S48" s="14"/>
    </row>
    <row r="49" spans="1:19" x14ac:dyDescent="0.25">
      <c r="A49" s="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S49" s="14"/>
    </row>
    <row r="50" spans="1:1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S50" s="12"/>
    </row>
    <row r="51" spans="1:1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S51" s="12"/>
    </row>
    <row r="52" spans="1:1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S52" s="12"/>
    </row>
    <row r="53" spans="1:1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S53" s="12"/>
    </row>
    <row r="54" spans="1:1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S54" s="12"/>
    </row>
    <row r="55" spans="1:1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4"/>
      <c r="N55" s="14"/>
      <c r="O55" s="14"/>
      <c r="P55" s="14"/>
      <c r="Q55" s="12"/>
      <c r="S55" s="14"/>
    </row>
    <row r="56" spans="1:19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S56" s="14"/>
    </row>
    <row r="57" spans="1:19" x14ac:dyDescent="0.25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S57" s="12"/>
    </row>
    <row r="58" spans="1:1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S58" s="12"/>
    </row>
    <row r="59" spans="1:1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S59" s="12"/>
    </row>
    <row r="60" spans="1:1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S60" s="12"/>
    </row>
    <row r="61" spans="1:1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S61" s="12"/>
    </row>
    <row r="62" spans="1:1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S62" s="12"/>
    </row>
    <row r="63" spans="1:1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S63" s="12"/>
    </row>
    <row r="64" spans="1:19" x14ac:dyDescent="0.25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S64" s="12"/>
    </row>
    <row r="65" spans="1:1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4"/>
      <c r="N65" s="14"/>
      <c r="O65" s="14"/>
      <c r="P65" s="14"/>
      <c r="Q65" s="12"/>
      <c r="S65" s="14"/>
    </row>
    <row r="66" spans="1:1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4"/>
      <c r="N66" s="14"/>
      <c r="O66" s="14"/>
      <c r="P66" s="14"/>
      <c r="Q66" s="12"/>
      <c r="S66" s="14"/>
    </row>
    <row r="67" spans="1:1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4"/>
      <c r="N67" s="14"/>
      <c r="O67" s="14"/>
      <c r="P67" s="14"/>
      <c r="Q67" s="12"/>
      <c r="S67" s="14"/>
    </row>
    <row r="68" spans="1:19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Q68" s="19"/>
    </row>
    <row r="69" spans="1:19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Q69" s="19"/>
    </row>
    <row r="71" spans="1:19" x14ac:dyDescent="0.25">
      <c r="A71" s="3"/>
    </row>
    <row r="72" spans="1:19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Q72" s="19"/>
    </row>
    <row r="73" spans="1:19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Q73" s="19"/>
    </row>
    <row r="74" spans="1:19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Q74" s="19"/>
    </row>
    <row r="75" spans="1:19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Q75" s="19"/>
    </row>
    <row r="76" spans="1:19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Q76" s="19"/>
    </row>
    <row r="77" spans="1:19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Q77" s="19"/>
    </row>
    <row r="78" spans="1:19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Q78" s="19"/>
    </row>
    <row r="79" spans="1:19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Q79" s="19"/>
    </row>
    <row r="80" spans="1:19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Q80" s="19"/>
    </row>
    <row r="81" spans="2:17" s="3" customFormat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Q81" s="13"/>
    </row>
  </sheetData>
  <sheetProtection algorithmName="SHA-512" hashValue="xDiVpIDOKYvOvOAz0P+OgpQnTlFoHfV5Q1cLJdyMyk5tPl+xzFCKBJsJ7Ebak6HbXL7m/PL06YYMBP5dh5mcJQ==" saltValue="H1ytIXyS14F0OVK2/yU8mg==" spinCount="100000" sheet="1" objects="1" scenarios="1"/>
  <mergeCells count="1">
    <mergeCell ref="A22:A28"/>
  </mergeCells>
  <hyperlinks>
    <hyperlink ref="B6" location="Índice!A1" display="Índice"/>
    <hyperlink ref="S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 E9 D9 C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Índice</vt:lpstr>
      <vt:lpstr>Balanço Patrimonial</vt:lpstr>
      <vt:lpstr>DRE Contábil (Trimestral)</vt:lpstr>
      <vt:lpstr>DRE Contábil (Anual)</vt:lpstr>
      <vt:lpstr>DRE Gerencial (Trimestral)</vt:lpstr>
      <vt:lpstr>DRE Gerencial (Anual)</vt:lpstr>
      <vt:lpstr>Cart. de Crédito</vt:lpstr>
      <vt:lpstr>Captação</vt:lpstr>
      <vt:lpstr>Eficiência</vt:lpstr>
      <vt:lpstr>NIM</vt:lpstr>
      <vt:lpstr>Adequação de Capital</vt:lpstr>
      <vt:lpstr>Dividendos e JCP</vt:lpstr>
      <vt:lpstr>DRE Gerencial (Conceito Antigo)</vt:lpstr>
      <vt:lpstr>Cart. de Crédito (Antiga Seg.)</vt:lpstr>
      <vt:lpstr>Captação (Antiga)</vt:lpstr>
    </vt:vector>
  </TitlesOfParts>
  <Company>Banco ABC Brasil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Brandt Cruvinel</dc:creator>
  <cp:lastModifiedBy>Enrico Andrade Quinzani</cp:lastModifiedBy>
  <dcterms:created xsi:type="dcterms:W3CDTF">2017-06-26T19:40:52Z</dcterms:created>
  <dcterms:modified xsi:type="dcterms:W3CDTF">2020-08-07T00:22:40Z</dcterms:modified>
</cp:coreProperties>
</file>