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2T24\Planilhas Site\"/>
    </mc:Choice>
  </mc:AlternateContent>
  <xr:revisionPtr revIDLastSave="0" documentId="13_ncr:1_{BDC03107-E787-446C-A20E-27CC78D17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<sst xmlns="http://schemas.openxmlformats.org/spreadsheetml/2006/main" count="33" uniqueCount="13">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</sst>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71</xdr:col>
      <xdr:colOff>127567</xdr:colOff>
      <xdr:row>0</xdr:row>
      <xdr:rowOff>54029</xdr:rowOff>
    </xdr:from>
    <xdr:ext cx="821863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D6A82071-7618-4799-B202-C29605E339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7877531" y="54029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974912</xdr:colOff>
      <xdr:row>0</xdr:row>
      <xdr:rowOff>72145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18108706" y="72145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zoomScale="85" zoomScaleNormal="85" workbookViewId="0">
      <selection activeCell="G6" sqref="G6"/>
    </sheetView>
  </sheetViews>
  <sheetFormatPr defaultColWidth="11.7109375" defaultRowHeight="12.75" x14ac:dyDescent="0.2"/>
  <cols>
    <col min="1" max="1" width="2.28515625" style="10" customWidth="1"/>
    <col min="2" max="2" width="34" style="1" customWidth="1"/>
    <col min="3" max="3" width="3.7109375" style="1" customWidth="1"/>
    <col min="4" max="4" width="34" style="1" customWidth="1"/>
    <col min="5" max="5" width="3.42578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3" t="str">
        <f>IF(Control!$D$5=1,"Control Panel","Painel de Controle")</f>
        <v>Control Panel</v>
      </c>
      <c r="C2" s="29"/>
      <c r="D2" s="29"/>
      <c r="E2" s="29"/>
      <c r="F2" s="29"/>
      <c r="G2" s="29"/>
      <c r="H2" s="30"/>
      <c r="I2" s="30"/>
      <c r="J2" s="30"/>
    </row>
    <row r="3" spans="1:10" x14ac:dyDescent="0.2">
      <c r="A3" s="1"/>
      <c r="H3" s="31" t="str">
        <f>IF(Control!$D$5=1,"Consolidated Financials","Consolidado")</f>
        <v>Consolidated Financials</v>
      </c>
    </row>
    <row r="4" spans="1:10" ht="15" x14ac:dyDescent="0.25">
      <c r="A4" s="1"/>
      <c r="B4" s="32" t="str">
        <f>IF(Control!$D$5=1,"Essential Data","Dados Básicos")</f>
        <v>Essential Data</v>
      </c>
      <c r="C4" s="33"/>
      <c r="D4" s="34"/>
      <c r="E4" s="8"/>
      <c r="F4" s="8"/>
      <c r="G4" s="8"/>
      <c r="H4" s="8"/>
      <c r="I4" s="8"/>
    </row>
    <row r="5" spans="1:10" ht="15" x14ac:dyDescent="0.25">
      <c r="A5" s="1"/>
      <c r="B5" s="35" t="str">
        <f>IF(Control!$D$5=1,"Language (1 = Eng. / 2 = Port.)","Idioma (1 = Ing. / 2 = Port.)")</f>
        <v>Language (1 = Eng. / 2 = Port.)</v>
      </c>
      <c r="C5" s="36"/>
      <c r="D5" s="37">
        <v>1</v>
      </c>
      <c r="E5" s="8"/>
      <c r="F5" s="8"/>
      <c r="G5" s="8"/>
      <c r="H5" s="8"/>
      <c r="I5" s="8"/>
    </row>
    <row r="6" spans="1:10" s="10" customFormat="1" ht="15" x14ac:dyDescent="0.25">
      <c r="B6" s="35" t="str">
        <f>IF(Control!$D$5=1,"Company Name","Nome da Companhia")</f>
        <v>Company Name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5" x14ac:dyDescent="0.25">
      <c r="B7" s="35" t="str">
        <f>IF(Control!$D$5=1,"Currency","Moeda")</f>
        <v>Currency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5" x14ac:dyDescent="0.25">
      <c r="B8" s="35" t="str">
        <f>IF(Control!$D$5=1,"Currency Units","Unidades da Moeda")</f>
        <v>Currency Units</v>
      </c>
      <c r="C8" s="52"/>
      <c r="D8" s="38" t="str">
        <f>IF(Control!$D$5=1,"millions","milhões")</f>
        <v>millions</v>
      </c>
      <c r="E8" s="8"/>
      <c r="F8" s="8"/>
      <c r="G8" s="8"/>
      <c r="H8" s="8"/>
      <c r="I8" s="8"/>
    </row>
    <row r="9" spans="1:10" s="10" customFormat="1" ht="15" x14ac:dyDescent="0.25">
      <c r="B9" s="35" t="str">
        <f>IF(Control!$D$5=1,"Last Date of Full Year Financials","Data de Últimos Demonstr. Anuais")</f>
        <v>Last Date of Full Year Financials</v>
      </c>
      <c r="C9" s="52"/>
      <c r="D9" s="39">
        <v>45351</v>
      </c>
      <c r="E9" s="8"/>
      <c r="F9" s="8"/>
      <c r="G9" s="8"/>
      <c r="H9" s="8"/>
      <c r="I9" s="8"/>
    </row>
    <row r="10" spans="1:10" s="10" customFormat="1" ht="15" x14ac:dyDescent="0.25">
      <c r="B10" s="35" t="str">
        <f>IF(Control!$D$5=1,"Last Date of YTD Financials","Data de Últimos Demonstr. Trim.")</f>
        <v>Last Date of YTD Financials</v>
      </c>
      <c r="C10" s="36"/>
      <c r="D10" s="39">
        <v>45535</v>
      </c>
      <c r="E10" s="8"/>
      <c r="F10" s="8"/>
      <c r="G10" s="8"/>
      <c r="H10" s="8"/>
      <c r="I10" s="8"/>
    </row>
    <row r="11" spans="1:10" s="10" customFormat="1" ht="15" x14ac:dyDescent="0.25">
      <c r="B11" s="40" t="str">
        <f>IF(Control!$D$5=1,"Last update on","Última atualização em")</f>
        <v>Last update on</v>
      </c>
      <c r="C11" s="41"/>
      <c r="D11" s="42">
        <v>45575</v>
      </c>
      <c r="E11" s="8"/>
      <c r="F11" s="8"/>
      <c r="G11" s="8"/>
      <c r="H11" s="8"/>
      <c r="I11" s="8"/>
    </row>
    <row r="12" spans="1:10" s="10" customFormat="1" ht="15" x14ac:dyDescent="0.25">
      <c r="B12" s="8"/>
      <c r="C12" s="8"/>
      <c r="D12" s="43"/>
      <c r="E12" s="8"/>
      <c r="F12" s="8"/>
      <c r="G12" s="8"/>
      <c r="H12" s="8"/>
      <c r="I12" s="8"/>
    </row>
    <row r="13" spans="1:10" s="10" customFormat="1" ht="15" x14ac:dyDescent="0.25">
      <c r="B13" s="32" t="str">
        <f>IF(Control!$D$5=1,"Information about the operational data","Informações sobre os dados operacionais")</f>
        <v>Information about the operational data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2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Certain percentages and other amounts included in this document have been rounded. Thus, it may differ from those presented in the financial statements.</v>
      </c>
      <c r="C14" s="72"/>
      <c r="D14" s="73"/>
      <c r="E14" s="8"/>
      <c r="F14" s="8"/>
      <c r="G14" s="8"/>
      <c r="H14" s="8"/>
      <c r="I14" s="8"/>
    </row>
    <row r="15" spans="1:10" s="10" customFormat="1" ht="15" x14ac:dyDescent="0.2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2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5" x14ac:dyDescent="0.2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5" x14ac:dyDescent="0.2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5" x14ac:dyDescent="0.25">
      <c r="A19" s="8"/>
      <c r="B19" s="53" t="str">
        <f>IF(Control!$D$5=1,"Unaudited data.","Dados não auditados.")</f>
        <v>Unaudited data.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2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5" x14ac:dyDescent="0.25">
      <c r="A22" s="8"/>
      <c r="B22" s="44" t="str">
        <f>IF(Control!$D$5=1,"Contacts","Contatos")</f>
        <v>Contacts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2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2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5" x14ac:dyDescent="0.2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2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25">
      <c r="A28" s="8"/>
      <c r="B28" s="44" t="str">
        <f>IF(Control!$D$5=1,"Recent Developments","Últimas Atualizações")</f>
        <v>Recent Developments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25">
      <c r="A29" s="8"/>
      <c r="B29" s="71" t="str">
        <f>IF(Control!$D$5=1,"2Q24 update: only high turnover, high growth and international consolidated data","Atualização 2T24: alto giro, alto valor e internacional consolidado")</f>
        <v>2Q24 update: only high turnover, high growth and international consolidated data</v>
      </c>
      <c r="C29" s="72"/>
      <c r="D29" s="73"/>
      <c r="E29" s="8"/>
      <c r="F29" s="1"/>
      <c r="G29" s="1"/>
      <c r="H29" s="1"/>
      <c r="I29" s="1"/>
    </row>
    <row r="30" spans="1:10" s="10" customFormat="1" ht="15" x14ac:dyDescent="0.2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5" x14ac:dyDescent="0.2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5" x14ac:dyDescent="0.2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5" x14ac:dyDescent="0.2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T92"/>
  <sheetViews>
    <sheetView showGridLines="0" zoomScale="70" zoomScaleNormal="70" workbookViewId="0">
      <pane xSplit="2" ySplit="7" topLeftCell="BJ8" activePane="bottomRight" state="frozen"/>
      <selection pane="topRight" activeCell="G1" sqref="G1"/>
      <selection pane="bottomLeft" activeCell="A8" sqref="A8"/>
      <selection pane="bottomRight" activeCell="BT77" sqref="BT77"/>
    </sheetView>
  </sheetViews>
  <sheetFormatPr defaultColWidth="11.7109375" defaultRowHeight="15" x14ac:dyDescent="0.25"/>
  <cols>
    <col min="1" max="1" width="3.42578125" style="8" customWidth="1"/>
    <col min="2" max="2" width="55" style="10" bestFit="1" customWidth="1"/>
    <col min="3" max="42" width="14.140625" style="13" customWidth="1"/>
    <col min="43" max="44" width="14.140625" style="13" bestFit="1" customWidth="1"/>
    <col min="45" max="72" width="14.140625" style="13" customWidth="1"/>
    <col min="73" max="16384" width="11.7109375" style="13"/>
  </cols>
  <sheetData>
    <row r="1" spans="1:72" s="2" customFormat="1" ht="12.75" x14ac:dyDescent="0.2">
      <c r="A1" s="1"/>
      <c r="B1" s="1"/>
    </row>
    <row r="2" spans="1:72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  <c r="G3" s="18"/>
      <c r="H3" s="18"/>
      <c r="I3" s="18"/>
      <c r="J3" s="18"/>
    </row>
    <row r="4" spans="1:72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</row>
    <row r="6" spans="1:72" s="20" customFormat="1" x14ac:dyDescent="0.25">
      <c r="A6" s="25"/>
      <c r="B6" s="7" t="str">
        <f>IF(Control!$D$5=1,"Closing Date","Data Fechamento")</f>
        <v>Closing Date</v>
      </c>
      <c r="C6" s="16" t="str">
        <f>IF(Control!$D$5=1,"1Q07","1T07")</f>
        <v>1Q07</v>
      </c>
      <c r="D6" s="16" t="str">
        <f>IF(Control!$D$5=1,"2Q07","2T07")</f>
        <v>2Q07</v>
      </c>
      <c r="E6" s="16" t="str">
        <f>IF(Control!$D$5=1,"3Q07","3T07")</f>
        <v>3Q07</v>
      </c>
      <c r="F6" s="16" t="str">
        <f>IF(Control!$D$5=1,"4Q07","4T07")</f>
        <v>4Q07</v>
      </c>
      <c r="G6" s="16" t="str">
        <f>IF(Control!$D$5=1,"1Q08","1T08")</f>
        <v>1Q08</v>
      </c>
      <c r="H6" s="16" t="s">
        <v>1</v>
      </c>
      <c r="I6" s="16" t="s">
        <v>2</v>
      </c>
      <c r="J6" s="16" t="str">
        <f>IF(Control!$D$5=1,"4Q08","4T08")</f>
        <v>4Q08</v>
      </c>
      <c r="K6" s="16" t="str">
        <f>IF(Control!$D$5=1,"1Q09","1T09")</f>
        <v>1Q09</v>
      </c>
      <c r="L6" s="16" t="str">
        <f>IF(Control!$D$5=1,"2Q09","2T09")</f>
        <v>2Q09</v>
      </c>
      <c r="M6" s="16" t="str">
        <f>IF(Control!$D$5=1,"3Q09","3T09")</f>
        <v>3Q09</v>
      </c>
      <c r="N6" s="16" t="str">
        <f>IF(Control!$D$5=1,"4Q09","4T09")</f>
        <v>4Q09</v>
      </c>
      <c r="O6" s="16" t="str">
        <f>IF(Control!$D$5=1,"1Q10","1T10")</f>
        <v>1Q10</v>
      </c>
      <c r="P6" s="16" t="str">
        <f>IF(Control!$D$5=1,"2Q10","2T10")</f>
        <v>2Q10</v>
      </c>
      <c r="Q6" s="16" t="str">
        <f>IF(Control!$D$5=1,"3Q10","3T10")</f>
        <v>3Q10</v>
      </c>
      <c r="R6" s="16" t="str">
        <f>IF(Control!$D$5=1,"4Q10","4T10")</f>
        <v>4Q10</v>
      </c>
      <c r="S6" s="16" t="str">
        <f>IF(Control!$D$5=1,"1Q11","1T11")</f>
        <v>1Q11</v>
      </c>
      <c r="T6" s="16" t="str">
        <f>IF(Control!$D$5=1,"2Q11","2T11")</f>
        <v>2Q11</v>
      </c>
      <c r="U6" s="16" t="str">
        <f>IF(Control!$D$5=1,"3Q11","3T11")</f>
        <v>3Q11</v>
      </c>
      <c r="V6" s="16" t="str">
        <f>IF(Control!$D$5=1,"4Q11","4T11")</f>
        <v>4Q11</v>
      </c>
      <c r="W6" s="16" t="str">
        <f>IF(Control!$D$5=1,"1Q12","1T12")</f>
        <v>1Q12</v>
      </c>
      <c r="X6" s="16" t="str">
        <f>IF(Control!$D$5=1,"2Q12","2T12")</f>
        <v>2Q12</v>
      </c>
      <c r="Y6" s="16" t="str">
        <f>IF(Control!$D$5=1,"3Q12","3T12")</f>
        <v>3Q12</v>
      </c>
      <c r="Z6" s="16" t="str">
        <f>IF(Control!$D$5=1,"4Q12","4T12")</f>
        <v>4Q12</v>
      </c>
      <c r="AA6" s="16" t="str">
        <f>IF(Control!$D$5=1,"1Q13","1T13")</f>
        <v>1Q13</v>
      </c>
      <c r="AB6" s="16" t="str">
        <f>IF(Control!$D$5=1,"2Q13","2T13")</f>
        <v>2Q13</v>
      </c>
      <c r="AC6" s="16" t="str">
        <f>IF(Control!$D$5=1,"3Q13","3T13")</f>
        <v>3Q13</v>
      </c>
      <c r="AD6" s="16" t="str">
        <f>IF(Control!$D$5=1,"4Q13","4T13")</f>
        <v>4Q13</v>
      </c>
      <c r="AE6" s="16" t="str">
        <f>IF(Control!$D$5=1,"1Q14","1T14")</f>
        <v>1Q14</v>
      </c>
      <c r="AF6" s="16" t="str">
        <f>IF(Control!$D$5=1,"2Q14","2T14")</f>
        <v>2Q14</v>
      </c>
      <c r="AG6" s="16" t="str">
        <f>IF(Control!$D$5=1,"3Q14","3T14")</f>
        <v>3Q14</v>
      </c>
      <c r="AH6" s="16" t="str">
        <f>IF(Control!$D$5=1,"4Q14","4T14")</f>
        <v>4Q14</v>
      </c>
      <c r="AI6" s="16" t="str">
        <f>IF(Control!$D$5=1,"1Q15","1T15")</f>
        <v>1Q15</v>
      </c>
      <c r="AJ6" s="16" t="str">
        <f>IF(Control!$D$5=1,"2Q15","2T15")</f>
        <v>2Q15</v>
      </c>
      <c r="AK6" s="16" t="str">
        <f>IF(Control!$D$5=1,"3Q15","3T15")</f>
        <v>3Q15</v>
      </c>
      <c r="AL6" s="16" t="str">
        <f>IF(Control!$D$5=1,"4Q15","4T15")</f>
        <v>4Q15</v>
      </c>
      <c r="AM6" s="16" t="str">
        <f>IF(Control!$D$5=1,"1Q16","1T16")</f>
        <v>1Q16</v>
      </c>
      <c r="AN6" s="16" t="str">
        <f>IF(Control!$D$5=1,"2Q16","2T16")</f>
        <v>2Q16</v>
      </c>
      <c r="AO6" s="16" t="str">
        <f>IF(Control!$D$5=1,"3Q16","3T16")</f>
        <v>3Q16</v>
      </c>
      <c r="AP6" s="16" t="str">
        <f>IF(Control!$D$5=1,"4Q16","4T16")</f>
        <v>4Q16</v>
      </c>
      <c r="AQ6" s="16" t="str">
        <f>IF(Control!$D$5=1,"1Q17","1T17")</f>
        <v>1Q17</v>
      </c>
      <c r="AR6" s="16" t="str">
        <f>IF(Control!$D$5=1,"2Q17","2T17")</f>
        <v>2Q17</v>
      </c>
      <c r="AS6" s="16" t="str">
        <f>IF(Control!$D$5=1,"3Q17","3T17")</f>
        <v>3Q17</v>
      </c>
      <c r="AT6" s="16" t="str">
        <f>IF(Control!$D$5=1,"4Q17","4T17")</f>
        <v>4Q17</v>
      </c>
      <c r="AU6" s="16" t="str">
        <f>IF(Control!$D$5=1,"1Q18","1T18")</f>
        <v>1Q18</v>
      </c>
      <c r="AV6" s="16" t="str">
        <f>IF(Control!$D$5=1,"2Q18","2T18")</f>
        <v>2Q18</v>
      </c>
      <c r="AW6" s="16" t="str">
        <f>IF(Control!$D$5=1,"3Q18","3T18")</f>
        <v>3Q18</v>
      </c>
      <c r="AX6" s="16" t="str">
        <f>IF(Control!$D$5=1,"4Q18","4T18")</f>
        <v>4Q18</v>
      </c>
      <c r="AY6" s="16" t="str">
        <f>IF(Control!$D$5=1,"1Q19","1T19")</f>
        <v>1Q19</v>
      </c>
      <c r="AZ6" s="16" t="str">
        <f>IF(Control!$D$5=1,"2Q19","2T19")</f>
        <v>2Q19</v>
      </c>
      <c r="BA6" s="16" t="str">
        <f>IF(Control!$D$5=1,"3Q19","3T19")</f>
        <v>3Q19</v>
      </c>
      <c r="BB6" s="16" t="str">
        <f>IF(Control!$D$5=1,"4Q19","4T19")</f>
        <v>4Q19</v>
      </c>
      <c r="BC6" s="16" t="str">
        <f>IF(Control!$D$5=1,"1Q20","1T20")</f>
        <v>1Q20</v>
      </c>
      <c r="BD6" s="16" t="str">
        <f>IF(Control!$D$5=1,"2Q20","2T20")</f>
        <v>2Q20</v>
      </c>
      <c r="BE6" s="16" t="str">
        <f>IF(Control!$D$5=1,"3Q20","3T20")</f>
        <v>3Q20</v>
      </c>
      <c r="BF6" s="16" t="str">
        <f>IF(Control!$D$5=1,"4Q20","4T20")</f>
        <v>4Q20</v>
      </c>
      <c r="BG6" s="16" t="str">
        <f>IF(Control!$D$5=1,"1Q21","1T21")</f>
        <v>1Q21</v>
      </c>
      <c r="BH6" s="16" t="str">
        <f>IF(Control!$D$5=1,"2Q21","2T21")</f>
        <v>2Q21</v>
      </c>
      <c r="BI6" s="16" t="str">
        <f>IF(Control!$D$5=1,"3Q21","3T21")</f>
        <v>3Q21</v>
      </c>
      <c r="BJ6" s="16" t="str">
        <f>IF(Control!$D$5=1,"4Q21","4T21")</f>
        <v>4Q21</v>
      </c>
      <c r="BK6" s="16" t="str">
        <f>IF(Control!$D$5=1,"1Q22","1T22")</f>
        <v>1Q22</v>
      </c>
      <c r="BL6" s="16" t="str">
        <f>IF(Control!$D$5=1,"2Q22","2T22")</f>
        <v>2Q22</v>
      </c>
      <c r="BM6" s="16" t="str">
        <f>IF(Control!$D$5=1,"3Q22","3T22")</f>
        <v>3Q22</v>
      </c>
      <c r="BN6" s="16" t="str">
        <f>IF(Control!$D$5=1,"4Q22","4T22")</f>
        <v>4Q22</v>
      </c>
      <c r="BO6" s="16" t="str">
        <f>IF(Control!$D$5=1,"1Q23","1T23")</f>
        <v>1Q23</v>
      </c>
      <c r="BP6" s="16" t="str">
        <f>IF(Control!$D$5=1,"2Q23","2T23")</f>
        <v>2Q23</v>
      </c>
      <c r="BQ6" s="16" t="str">
        <f>IF(Control!$D$5=1,"3Q23","3T23")</f>
        <v>3Q23</v>
      </c>
      <c r="BR6" s="16" t="str">
        <f>IF(Control!$D$5=1,"4Q23","4T23")</f>
        <v>4Q23</v>
      </c>
      <c r="BS6" s="16" t="str">
        <f>IF(Control!$D$5=1,"1Q24","1T24")</f>
        <v>1Q24</v>
      </c>
      <c r="BT6" s="16" t="str">
        <f>IF(Control!$D$5=1,"2Q24","2T24")</f>
        <v>2Q24</v>
      </c>
    </row>
    <row r="7" spans="1:72" s="20" customFormat="1" x14ac:dyDescent="0.2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45323</v>
      </c>
      <c r="BT7" s="24">
        <v>45505</v>
      </c>
    </row>
    <row r="8" spans="1:72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</row>
    <row r="9" spans="1:72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</row>
    <row r="10" spans="1:72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</row>
    <row r="11" spans="1:72" s="23" customFormat="1" x14ac:dyDescent="0.2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</row>
    <row r="12" spans="1:72" s="23" customFormat="1" x14ac:dyDescent="0.25">
      <c r="A12" s="11"/>
      <c r="B12" s="12" t="str">
        <f>IF(Control!$D$5=1,"High Turnover","Alto Giro")</f>
        <v>High Turnover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</row>
    <row r="13" spans="1:72" s="23" customFormat="1" x14ac:dyDescent="0.25">
      <c r="A13" s="11"/>
      <c r="B13" s="14" t="str">
        <f>IF(Control!$D$5=1,"Grains","Grãos")</f>
        <v>Grains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</row>
    <row r="14" spans="1:72" s="23" customFormat="1" x14ac:dyDescent="0.25">
      <c r="A14" s="11"/>
      <c r="B14" s="68" t="str">
        <f>IF(Control!$D$5=1,"Rice","Arroz")</f>
        <v>Rice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</row>
    <row r="15" spans="1:72" s="23" customFormat="1" x14ac:dyDescent="0.25">
      <c r="A15" s="11"/>
      <c r="B15" s="68" t="str">
        <f>IF(Control!$D$5=1,"Beans","Feijão")</f>
        <v>Beans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</row>
    <row r="16" spans="1:72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</row>
    <row r="17" spans="1:72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</row>
    <row r="18" spans="1:72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</row>
    <row r="19" spans="1:72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</row>
    <row r="20" spans="1:72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</row>
    <row r="21" spans="1:72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</row>
    <row r="22" spans="1:72" s="23" customFormat="1" x14ac:dyDescent="0.2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</row>
    <row r="24" spans="1:72" s="23" customFormat="1" x14ac:dyDescent="0.25">
      <c r="A24" s="11"/>
      <c r="B24" s="12" t="str">
        <f>IF(Control!$D$5=1,"High Turnover","Alto Giro")</f>
        <v>High Turnover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</row>
    <row r="25" spans="1:72" s="23" customFormat="1" x14ac:dyDescent="0.25">
      <c r="A25" s="11"/>
      <c r="B25" s="14" t="str">
        <f>IF(Control!$D$5=1,"Grains","Grãos")</f>
        <v>Grains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</row>
    <row r="26" spans="1:72" s="23" customFormat="1" x14ac:dyDescent="0.25">
      <c r="A26" s="11"/>
      <c r="B26" s="68" t="str">
        <f>IF(Control!$D$5=1,"Rice","Arroz")</f>
        <v>Rice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</row>
    <row r="27" spans="1:72" s="23" customFormat="1" x14ac:dyDescent="0.25">
      <c r="A27" s="11"/>
      <c r="B27" s="68" t="str">
        <f>IF(Control!$D$5=1,"Beans","Feijão")</f>
        <v>Beans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</row>
    <row r="28" spans="1:72" s="23" customFormat="1" ht="15.75" customHeight="1" x14ac:dyDescent="0.25">
      <c r="A28" s="11"/>
      <c r="B28" s="14" t="str">
        <f>IF(Control!$D$5=1,"Sugar","Açúcar")</f>
        <v>Sugar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</row>
    <row r="29" spans="1:72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</row>
    <row r="30" spans="1:72" s="23" customFormat="1" x14ac:dyDescent="0.25">
      <c r="A30" s="11"/>
      <c r="B30" s="14" t="str">
        <f>IF(Control!$D$5=1,"Fish","Pescados")</f>
        <v>Fish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</row>
    <row r="31" spans="1:72" s="23" customFormat="1" x14ac:dyDescent="0.25">
      <c r="A31" s="11"/>
      <c r="B31" s="14" t="str">
        <f>IF(Control!$D$5=1,"Pasta","Massas")</f>
        <v>Pasta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</row>
    <row r="32" spans="1:72" s="23" customFormat="1" x14ac:dyDescent="0.25">
      <c r="A32" s="11"/>
      <c r="B32" s="14" t="str">
        <f>IF(Control!$D$5=1,"Coffee","Café")</f>
        <v>Coffee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</row>
    <row r="33" spans="1:72" s="23" customFormat="1" x14ac:dyDescent="0.25">
      <c r="A33" s="11"/>
      <c r="B33" s="14" t="str">
        <f>IF(Control!$D$5=1,"Biscuits &amp; Cookies","Biscoitos")</f>
        <v>Biscuits &amp; Cookies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</row>
    <row r="35" spans="1:72" s="20" customFormat="1" x14ac:dyDescent="0.25">
      <c r="A35" s="25"/>
      <c r="B35" s="46" t="str">
        <f>IF(Control!$D$5=1,"Net Price (R$/kg)","Preço Líquido (R$/kg)")</f>
        <v>Net Price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</row>
    <row r="36" spans="1:72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</row>
    <row r="37" spans="1:72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</row>
    <row r="38" spans="1:72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</row>
    <row r="39" spans="1:72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</row>
    <row r="40" spans="1:72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</row>
    <row r="41" spans="1:72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</row>
    <row r="42" spans="1:72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</row>
    <row r="43" spans="1:72" s="23" customFormat="1" x14ac:dyDescent="0.25">
      <c r="A43" s="11"/>
      <c r="B43" s="14" t="str">
        <f>IF(Control!$D$5=1,"Pasta","Massas")</f>
        <v>Pasta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</row>
    <row r="44" spans="1:72" s="23" customFormat="1" x14ac:dyDescent="0.25">
      <c r="A44" s="11"/>
      <c r="B44" s="14" t="str">
        <f>IF(Control!$D$5=1,"Coffee","Café")</f>
        <v>Coffee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</row>
    <row r="45" spans="1:72" s="23" customFormat="1" x14ac:dyDescent="0.25">
      <c r="A45" s="11"/>
      <c r="B45" s="14" t="str">
        <f>IF(Control!$D$5=1,"Biscuits &amp; Cookies","Biscoitos")</f>
        <v>Biscuits &amp; Cookies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</row>
    <row r="47" spans="1:72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</row>
    <row r="48" spans="1:72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</row>
    <row r="49" spans="1:72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</row>
    <row r="50" spans="1:72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</row>
    <row r="51" spans="1:72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</row>
    <row r="52" spans="1:72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</row>
    <row r="53" spans="1:72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</row>
    <row r="54" spans="1:72" s="23" customFormat="1" x14ac:dyDescent="0.25">
      <c r="A54" s="11"/>
      <c r="B54" s="14" t="str">
        <f>IF(Control!$D$5=1,"Ecuador","Equador")</f>
        <v>Ecuador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</row>
    <row r="55" spans="1:72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</row>
    <row r="57" spans="1:72" s="23" customFormat="1" x14ac:dyDescent="0.25">
      <c r="A57" s="11"/>
      <c r="B57" s="12" t="str">
        <f>IF(Control!$D$5=1,"International","Internacional")</f>
        <v>International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</row>
    <row r="58" spans="1:72" s="23" customFormat="1" x14ac:dyDescent="0.25">
      <c r="A58" s="11"/>
      <c r="B58" s="14" t="str">
        <f>IF(Control!$D$5=1,"Uruguay","Uruguai")</f>
        <v>Uruguay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</row>
    <row r="59" spans="1:72" s="23" customFormat="1" x14ac:dyDescent="0.2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</row>
    <row r="60" spans="1:72" s="23" customFormat="1" x14ac:dyDescent="0.2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</row>
    <row r="61" spans="1:72" s="23" customFormat="1" x14ac:dyDescent="0.2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</row>
    <row r="62" spans="1:72" s="23" customFormat="1" x14ac:dyDescent="0.25">
      <c r="A62" s="11"/>
      <c r="B62" s="14" t="str">
        <f>IF(Control!$D$5=1,"Ecuador","Equador")</f>
        <v>Ecuador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</row>
    <row r="64" spans="1:72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</row>
    <row r="65" spans="1:72" s="23" customFormat="1" x14ac:dyDescent="0.25">
      <c r="A65" s="11"/>
      <c r="B65" s="12" t="str">
        <f>IF(Control!$D$5=1,"International","Internacional")</f>
        <v>International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</row>
    <row r="66" spans="1:72" s="23" customFormat="1" x14ac:dyDescent="0.25">
      <c r="A66" s="11"/>
      <c r="B66" s="14" t="str">
        <f>IF(Control!$D$5=1,"Uruguay","Uruguai")</f>
        <v>Uruguay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</row>
    <row r="67" spans="1:72" s="23" customFormat="1" x14ac:dyDescent="0.2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</row>
    <row r="68" spans="1:72" s="23" customFormat="1" x14ac:dyDescent="0.2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</row>
    <row r="69" spans="1:72" s="23" customFormat="1" x14ac:dyDescent="0.2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</row>
    <row r="70" spans="1:72" x14ac:dyDescent="0.25">
      <c r="B70" s="14" t="str">
        <f>IF(Control!$D$5=1,"Ecuador","Equador")</f>
        <v>Ecuador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</row>
    <row r="71" spans="1:72" x14ac:dyDescent="0.2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</row>
    <row r="72" spans="1:72" x14ac:dyDescent="0.2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</row>
    <row r="73" spans="1:72" x14ac:dyDescent="0.2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</row>
    <row r="74" spans="1:72" x14ac:dyDescent="0.2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</row>
    <row r="76" spans="1:72" x14ac:dyDescent="0.2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</row>
    <row r="77" spans="1:72" x14ac:dyDescent="0.2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</row>
    <row r="78" spans="1:72" x14ac:dyDescent="0.2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</row>
    <row r="79" spans="1:72" x14ac:dyDescent="0.2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</row>
    <row r="81" spans="31:72" x14ac:dyDescent="0.2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</row>
    <row r="82" spans="31:72" x14ac:dyDescent="0.2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</row>
    <row r="83" spans="31:72" x14ac:dyDescent="0.2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</row>
    <row r="84" spans="31:72" x14ac:dyDescent="0.2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</row>
    <row r="85" spans="31:72" x14ac:dyDescent="0.2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</row>
    <row r="86" spans="31:72" x14ac:dyDescent="0.2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</row>
    <row r="87" spans="31:72" x14ac:dyDescent="0.2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</row>
    <row r="88" spans="31:72" x14ac:dyDescent="0.2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</row>
    <row r="89" spans="31:72" x14ac:dyDescent="0.2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</row>
    <row r="90" spans="31:72" x14ac:dyDescent="0.2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</row>
    <row r="91" spans="31:72" x14ac:dyDescent="0.2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</row>
    <row r="92" spans="31:72" x14ac:dyDescent="0.2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F70"/>
  <sheetViews>
    <sheetView showGridLines="0" zoomScale="70" zoomScaleNormal="70" workbookViewId="0">
      <pane xSplit="2" ySplit="7" topLeftCell="L8" activePane="bottomRight" state="frozen"/>
      <selection pane="topRight" activeCell="G1" sqref="G1"/>
      <selection pane="bottomLeft" activeCell="A8" sqref="A8"/>
      <selection pane="bottomRight" activeCell="S14" sqref="S14"/>
    </sheetView>
  </sheetViews>
  <sheetFormatPr defaultColWidth="11.7109375" defaultRowHeight="15" x14ac:dyDescent="0.25"/>
  <cols>
    <col min="1" max="1" width="3.28515625" style="8" customWidth="1"/>
    <col min="2" max="2" width="42.42578125" style="10" bestFit="1" customWidth="1"/>
    <col min="3" max="7" width="14.140625" style="13" customWidth="1"/>
    <col min="8" max="19" width="15.5703125" style="13" customWidth="1"/>
    <col min="20" max="16384" width="11.7109375" style="13"/>
  </cols>
  <sheetData>
    <row r="1" spans="1:24" s="2" customFormat="1" ht="12.75" x14ac:dyDescent="0.2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</row>
    <row r="2" spans="1:24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</row>
    <row r="4" spans="1:24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</row>
    <row r="5" spans="1:24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4" s="20" customFormat="1" x14ac:dyDescent="0.25">
      <c r="A6" s="25"/>
      <c r="B6" s="7" t="str">
        <f>IF(Control!$D$5=1,"Closing Date","Data Fechamento")</f>
        <v>Closing Date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</row>
    <row r="7" spans="1:24" s="20" customFormat="1" x14ac:dyDescent="0.2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</row>
    <row r="8" spans="1:24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</row>
    <row r="9" spans="1:24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</row>
    <row r="10" spans="1:24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24" s="23" customFormat="1" x14ac:dyDescent="0.2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24" s="23" customFormat="1" x14ac:dyDescent="0.25">
      <c r="A12" s="11"/>
      <c r="B12" s="12" t="str">
        <f>IF(Control!$D$5=1,"High Turnover","Alto Giro")</f>
        <v>High Turnover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66"/>
      <c r="U12" s="66"/>
      <c r="V12" s="66"/>
      <c r="W12" s="66"/>
      <c r="X12" s="66"/>
    </row>
    <row r="13" spans="1:24" s="23" customFormat="1" x14ac:dyDescent="0.25">
      <c r="A13" s="11"/>
      <c r="B13" s="14" t="str">
        <f>IF(Control!$D$5=1,"Grains","Grãos")</f>
        <v>Grains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66"/>
      <c r="U13" s="66"/>
      <c r="V13" s="66"/>
      <c r="W13" s="66"/>
      <c r="X13" s="66"/>
    </row>
    <row r="14" spans="1:24" s="23" customFormat="1" x14ac:dyDescent="0.25">
      <c r="A14" s="11"/>
      <c r="B14" s="68" t="str">
        <f>IF(Control!$D$5=1,"Rice","Arroz")</f>
        <v>Rice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66"/>
      <c r="U14" s="66"/>
      <c r="V14" s="66"/>
      <c r="W14" s="66"/>
      <c r="X14" s="66"/>
    </row>
    <row r="15" spans="1:24" s="23" customFormat="1" x14ac:dyDescent="0.25">
      <c r="A15" s="11"/>
      <c r="B15" s="68" t="str">
        <f>IF(Control!$D$5=1,"Beans","Feijão")</f>
        <v>Beans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66"/>
      <c r="U15" s="66"/>
      <c r="V15" s="66"/>
      <c r="W15" s="66"/>
      <c r="X15" s="66"/>
    </row>
    <row r="16" spans="1:24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66"/>
      <c r="U16" s="66"/>
      <c r="V16" s="66"/>
      <c r="W16" s="66"/>
      <c r="X16" s="66"/>
    </row>
    <row r="17" spans="1:32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66"/>
      <c r="U17" s="66"/>
      <c r="V17" s="66"/>
      <c r="W17" s="66"/>
      <c r="X17" s="66"/>
    </row>
    <row r="18" spans="1:32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66"/>
      <c r="U18" s="66"/>
      <c r="V18" s="66"/>
      <c r="W18" s="66"/>
      <c r="X18" s="66"/>
    </row>
    <row r="19" spans="1:32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66"/>
      <c r="U19" s="66"/>
      <c r="V19" s="66"/>
      <c r="W19" s="66"/>
      <c r="X19" s="66"/>
    </row>
    <row r="20" spans="1:32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66"/>
      <c r="U20" s="66"/>
      <c r="V20" s="66"/>
      <c r="W20" s="66"/>
      <c r="X20" s="66"/>
    </row>
    <row r="21" spans="1:32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66"/>
      <c r="U21" s="66"/>
      <c r="V21" s="66"/>
      <c r="W21" s="66"/>
      <c r="X21" s="66"/>
    </row>
    <row r="22" spans="1:32" s="23" customFormat="1" x14ac:dyDescent="0.2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32" s="23" customFormat="1" x14ac:dyDescent="0.25">
      <c r="A24" s="11"/>
      <c r="B24" s="12" t="str">
        <f>IF(Control!$D$5=1,"High Turnover","Alto Giro")</f>
        <v>High Turnover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6"/>
      <c r="U24" s="66"/>
      <c r="V24" s="66"/>
      <c r="W24" s="66"/>
      <c r="X24" s="66"/>
    </row>
    <row r="25" spans="1:32" s="23" customFormat="1" x14ac:dyDescent="0.25">
      <c r="A25" s="11"/>
      <c r="B25" s="14" t="str">
        <f>IF(Control!$D$5=1,"Grains","Grãos")</f>
        <v>Grains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66"/>
      <c r="U25" s="66"/>
      <c r="V25" s="66"/>
      <c r="W25" s="66"/>
      <c r="X25" s="66"/>
    </row>
    <row r="26" spans="1:32" s="23" customFormat="1" x14ac:dyDescent="0.25">
      <c r="A26" s="11"/>
      <c r="B26" s="68" t="str">
        <f>IF(Control!$D$5=1,"Rice","Arroz")</f>
        <v>Rice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66"/>
      <c r="U26" s="66"/>
      <c r="V26" s="66"/>
      <c r="W26" s="66"/>
      <c r="X26" s="66"/>
    </row>
    <row r="27" spans="1:32" s="23" customFormat="1" x14ac:dyDescent="0.25">
      <c r="A27" s="11"/>
      <c r="B27" s="68" t="str">
        <f>IF(Control!$D$5=1,"Beans","Feijão")</f>
        <v>Beans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66"/>
      <c r="U27" s="66"/>
      <c r="V27" s="66"/>
      <c r="W27" s="66"/>
      <c r="X27" s="66"/>
    </row>
    <row r="28" spans="1:32" s="23" customFormat="1" x14ac:dyDescent="0.25">
      <c r="A28" s="11"/>
      <c r="B28" s="14" t="str">
        <f>IF(Control!$D$5=1,"Sugar","Açúcar")</f>
        <v>Sugar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66"/>
      <c r="U28" s="66"/>
      <c r="V28" s="66"/>
      <c r="W28" s="66"/>
      <c r="X28" s="66"/>
    </row>
    <row r="29" spans="1:32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1:32" s="23" customFormat="1" x14ac:dyDescent="0.25">
      <c r="A30" s="11"/>
      <c r="B30" s="14" t="str">
        <f>IF(Control!$D$5=1,"Fish","Pescados")</f>
        <v>Fish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66"/>
      <c r="U30" s="66"/>
      <c r="V30" s="66"/>
      <c r="W30" s="66"/>
      <c r="X30" s="66"/>
    </row>
    <row r="31" spans="1:32" s="23" customFormat="1" x14ac:dyDescent="0.25">
      <c r="A31" s="11"/>
      <c r="B31" s="14" t="str">
        <f>IF(Control!$D$5=1,"Pasta","Massas")</f>
        <v>Pasta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66"/>
      <c r="U31" s="66"/>
      <c r="V31" s="66"/>
      <c r="W31" s="66"/>
      <c r="X31" s="66"/>
    </row>
    <row r="32" spans="1:32" s="23" customFormat="1" x14ac:dyDescent="0.25">
      <c r="A32" s="11"/>
      <c r="B32" s="14" t="str">
        <f>IF(Control!$D$5=1,"Coffee","Café")</f>
        <v>Coffee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66"/>
      <c r="U32" s="66"/>
      <c r="V32" s="66"/>
      <c r="W32" s="66"/>
      <c r="X32" s="66"/>
    </row>
    <row r="33" spans="1:24" s="23" customFormat="1" x14ac:dyDescent="0.25">
      <c r="A33" s="11"/>
      <c r="B33" s="14" t="str">
        <f>IF(Control!$D$5=1,"Biscuits &amp; Cookies","Biscoitos")</f>
        <v>Biscuits &amp; Cookies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66"/>
      <c r="U33" s="66"/>
      <c r="V33" s="66"/>
      <c r="W33" s="66"/>
      <c r="X33" s="66"/>
    </row>
    <row r="35" spans="1:24" s="20" customFormat="1" x14ac:dyDescent="0.2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24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66"/>
      <c r="U36" s="66"/>
      <c r="V36" s="66"/>
      <c r="W36" s="66"/>
      <c r="X36" s="66"/>
    </row>
    <row r="37" spans="1:24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66"/>
      <c r="U37" s="66"/>
      <c r="V37" s="66"/>
      <c r="W37" s="66"/>
      <c r="X37" s="66"/>
    </row>
    <row r="38" spans="1:24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66"/>
      <c r="U38" s="66"/>
      <c r="V38" s="66"/>
      <c r="W38" s="66"/>
      <c r="X38" s="66"/>
    </row>
    <row r="39" spans="1:24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66"/>
      <c r="U39" s="66"/>
      <c r="V39" s="66"/>
      <c r="W39" s="66"/>
      <c r="X39" s="66"/>
    </row>
    <row r="40" spans="1:24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66"/>
      <c r="U40" s="66"/>
      <c r="V40" s="66"/>
      <c r="W40" s="66"/>
      <c r="X40" s="66"/>
    </row>
    <row r="41" spans="1:24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U41" s="66"/>
      <c r="V41" s="66"/>
      <c r="W41" s="66"/>
      <c r="X41" s="66"/>
    </row>
    <row r="42" spans="1:24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66"/>
      <c r="U42" s="66"/>
      <c r="V42" s="66"/>
      <c r="W42" s="66"/>
      <c r="X42" s="66"/>
    </row>
    <row r="43" spans="1:24" s="23" customFormat="1" x14ac:dyDescent="0.25">
      <c r="A43" s="11"/>
      <c r="B43" s="14" t="str">
        <f>IF(Control!$D$5=1,"Pasta","Massas")</f>
        <v>Pasta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66"/>
      <c r="U43" s="66"/>
      <c r="V43" s="66"/>
      <c r="W43" s="66"/>
      <c r="X43" s="66"/>
    </row>
    <row r="44" spans="1:24" s="23" customFormat="1" x14ac:dyDescent="0.25">
      <c r="A44" s="11"/>
      <c r="B44" s="14" t="str">
        <f>IF(Control!$D$5=1,"Coffee","Café")</f>
        <v>Coffee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66"/>
      <c r="U44" s="66"/>
      <c r="V44" s="66"/>
      <c r="W44" s="66"/>
      <c r="X44" s="66"/>
    </row>
    <row r="45" spans="1:24" s="23" customFormat="1" x14ac:dyDescent="0.25">
      <c r="A45" s="11"/>
      <c r="B45" s="14" t="str">
        <f>IF(Control!$D$5=1,"Biscuits &amp; Cookies","Biscoitos")</f>
        <v>Biscuits &amp; Cookies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66"/>
      <c r="U45" s="66"/>
      <c r="V45" s="66"/>
      <c r="W45" s="66"/>
      <c r="X45" s="66"/>
    </row>
    <row r="47" spans="1:24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9"/>
      <c r="U47" s="59"/>
      <c r="V47" s="59"/>
      <c r="W47" s="59"/>
      <c r="X47" s="59"/>
    </row>
    <row r="48" spans="1:24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60"/>
      <c r="U48" s="60"/>
      <c r="V48" s="60"/>
      <c r="W48" s="60"/>
      <c r="X48" s="60"/>
    </row>
    <row r="49" spans="1:30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66"/>
      <c r="U49" s="66"/>
      <c r="V49" s="66"/>
      <c r="W49" s="66"/>
      <c r="X49" s="66"/>
    </row>
    <row r="50" spans="1:30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66"/>
      <c r="U50" s="66"/>
      <c r="V50" s="66"/>
      <c r="W50" s="66"/>
      <c r="X50" s="66"/>
    </row>
    <row r="51" spans="1:30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66"/>
      <c r="U51" s="66"/>
      <c r="V51" s="66"/>
      <c r="W51" s="66"/>
      <c r="X51" s="66"/>
    </row>
    <row r="52" spans="1:30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66"/>
      <c r="U52" s="66"/>
      <c r="V52" s="66"/>
      <c r="W52" s="66"/>
      <c r="X52" s="66"/>
    </row>
    <row r="53" spans="1:30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66"/>
      <c r="U53" s="66"/>
      <c r="V53" s="66"/>
      <c r="W53" s="66"/>
      <c r="X53" s="66"/>
    </row>
    <row r="54" spans="1:30" s="23" customFormat="1" x14ac:dyDescent="0.2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66"/>
      <c r="U54" s="66"/>
      <c r="V54" s="66"/>
      <c r="W54" s="66"/>
      <c r="X54" s="66"/>
    </row>
    <row r="55" spans="1:30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30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60"/>
      <c r="U56" s="60"/>
      <c r="V56" s="60"/>
      <c r="W56" s="60"/>
      <c r="X56" s="60"/>
    </row>
    <row r="57" spans="1:30" s="23" customFormat="1" x14ac:dyDescent="0.25">
      <c r="A57" s="11"/>
      <c r="B57" s="12" t="str">
        <f>IF(Control!$D$5=1,"International","Internacional")</f>
        <v>International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66"/>
      <c r="U57" s="66"/>
      <c r="V57" s="66"/>
      <c r="W57" s="66"/>
      <c r="X57" s="66"/>
    </row>
    <row r="58" spans="1:30" s="23" customFormat="1" x14ac:dyDescent="0.25">
      <c r="A58" s="11"/>
      <c r="B58" s="14" t="str">
        <f>IF(Control!$D$5=1,"Uruguay","Uruguai")</f>
        <v>Uruguay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66"/>
      <c r="U58" s="66"/>
      <c r="V58" s="66"/>
      <c r="W58" s="66"/>
      <c r="X58" s="66"/>
      <c r="Y58" s="61"/>
      <c r="Z58" s="61"/>
      <c r="AA58" s="61"/>
      <c r="AB58" s="61"/>
      <c r="AC58" s="61"/>
      <c r="AD58" s="61"/>
    </row>
    <row r="59" spans="1:30" s="23" customFormat="1" x14ac:dyDescent="0.2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66"/>
      <c r="U59" s="66"/>
      <c r="V59" s="66"/>
      <c r="W59" s="66"/>
      <c r="X59" s="66"/>
      <c r="Y59" s="61"/>
      <c r="Z59" s="61"/>
      <c r="AA59" s="61"/>
      <c r="AB59" s="61"/>
      <c r="AC59" s="61"/>
      <c r="AD59" s="61"/>
    </row>
    <row r="60" spans="1:30" s="23" customFormat="1" x14ac:dyDescent="0.2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66"/>
      <c r="U60" s="66"/>
      <c r="V60" s="66"/>
      <c r="W60" s="66"/>
      <c r="X60" s="66"/>
      <c r="Y60" s="61"/>
      <c r="Z60" s="61"/>
      <c r="AA60" s="61"/>
      <c r="AB60" s="61"/>
      <c r="AC60" s="61"/>
      <c r="AD60" s="61"/>
    </row>
    <row r="61" spans="1:30" s="23" customFormat="1" x14ac:dyDescent="0.2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6"/>
      <c r="U61" s="66"/>
      <c r="V61" s="66"/>
      <c r="W61" s="66"/>
      <c r="X61" s="66"/>
      <c r="Y61" s="61"/>
      <c r="Z61" s="61"/>
      <c r="AA61" s="61"/>
      <c r="AB61" s="61"/>
      <c r="AC61" s="61"/>
      <c r="AD61" s="61"/>
    </row>
    <row r="62" spans="1:30" s="23" customFormat="1" x14ac:dyDescent="0.2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66"/>
      <c r="U62" s="66"/>
      <c r="V62" s="66"/>
      <c r="W62" s="66"/>
      <c r="X62" s="66"/>
      <c r="Y62" s="61"/>
      <c r="Z62" s="61"/>
      <c r="AA62" s="61"/>
      <c r="AB62" s="61"/>
      <c r="AC62" s="61"/>
      <c r="AD62" s="61"/>
    </row>
    <row r="63" spans="1:30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30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60"/>
      <c r="U64" s="60"/>
      <c r="V64" s="60"/>
      <c r="W64" s="60"/>
      <c r="X64" s="60"/>
    </row>
    <row r="65" spans="1:24" s="23" customFormat="1" x14ac:dyDescent="0.25">
      <c r="A65" s="11"/>
      <c r="B65" s="12" t="str">
        <f>IF(Control!$D$5=1,"International","Internacional")</f>
        <v>International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66"/>
      <c r="U65" s="66"/>
      <c r="V65" s="66"/>
      <c r="W65" s="66"/>
      <c r="X65" s="66"/>
    </row>
    <row r="66" spans="1:24" s="23" customFormat="1" x14ac:dyDescent="0.25">
      <c r="A66" s="11"/>
      <c r="B66" s="14" t="str">
        <f>IF(Control!$D$5=1,"Uruguay","Uruguai")</f>
        <v>Uruguay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66"/>
      <c r="U66" s="66"/>
      <c r="V66" s="66"/>
      <c r="W66" s="66"/>
      <c r="X66" s="66"/>
    </row>
    <row r="67" spans="1:24" s="23" customFormat="1" x14ac:dyDescent="0.2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66"/>
      <c r="U67" s="66"/>
      <c r="V67" s="66"/>
      <c r="W67" s="66"/>
      <c r="X67" s="66"/>
    </row>
    <row r="68" spans="1:24" s="23" customFormat="1" x14ac:dyDescent="0.2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66"/>
      <c r="U68" s="66"/>
      <c r="V68" s="66"/>
      <c r="W68" s="66"/>
      <c r="X68" s="66"/>
    </row>
    <row r="69" spans="1:24" s="23" customFormat="1" x14ac:dyDescent="0.2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66"/>
      <c r="U69" s="66"/>
      <c r="V69" s="66"/>
      <c r="W69" s="66"/>
      <c r="X69" s="66"/>
    </row>
    <row r="70" spans="1:24" s="23" customFormat="1" x14ac:dyDescent="0.2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66"/>
      <c r="U70" s="66"/>
      <c r="V70" s="66"/>
      <c r="W70" s="66"/>
      <c r="X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S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2017-11-01T19:41:20Z</cp:lastPrinted>
  <dcterms:created xsi:type="dcterms:W3CDTF">2017-10-06T17:23:06Z</dcterms:created>
  <dcterms:modified xsi:type="dcterms:W3CDTF">2024-10-10T19:47:29Z</dcterms:modified>
</cp:coreProperties>
</file>