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://auditados.natura.net/gri/Arquivos/gri/01. Análises Trimestrais/2023/3T23/"/>
    </mc:Choice>
  </mc:AlternateContent>
  <xr:revisionPtr revIDLastSave="0" documentId="13_ncr:1_{32EAA5C2-2462-48F5-8A12-541621DE4FE4}" xr6:coauthVersionLast="47" xr6:coauthVersionMax="47" xr10:uidLastSave="{00000000-0000-0000-0000-000000000000}"/>
  <bookViews>
    <workbookView xWindow="-110" yWindow="-110" windowWidth="19420" windowHeight="10420" tabRatio="841" firstSheet="3" activeTab="6" xr2:uid="{00000000-000D-0000-FFFF-FFFF00000000}"/>
  </bookViews>
  <sheets>
    <sheet name="Série Histórica 2019+ &gt;&gt;&gt;&gt;" sheetId="13" r:id="rId1"/>
    <sheet name="2019 pro-forma com Avon" sheetId="14" r:id="rId2"/>
    <sheet name="2020" sheetId="18" r:id="rId3"/>
    <sheet name="2021" sheetId="19" r:id="rId4"/>
    <sheet name="2022" sheetId="20" r:id="rId5"/>
    <sheet name="2023" sheetId="21" r:id="rId6"/>
    <sheet name="2023 ex-Aesop" sheetId="22" r:id="rId7"/>
    <sheet name="Série Histórica 2011-2019 &gt;&gt;&gt;&gt;" sheetId="11" r:id="rId8"/>
    <sheet name="2011" sheetId="2" r:id="rId9"/>
    <sheet name="2012" sheetId="3" r:id="rId10"/>
    <sheet name="2013" sheetId="4" r:id="rId11"/>
    <sheet name="2014" sheetId="5" r:id="rId12"/>
    <sheet name="2015" sheetId="6" r:id="rId13"/>
    <sheet name="2016" sheetId="7" r:id="rId14"/>
    <sheet name="2017" sheetId="1" r:id="rId15"/>
    <sheet name="2018" sheetId="8" r:id="rId16"/>
    <sheet name="2019" sheetId="10" r:id="rId17"/>
  </sheets>
  <externalReferences>
    <externalReference r:id="rId18"/>
    <externalReference r:id="rId19"/>
    <externalReference r:id="rId20"/>
    <externalReference r:id="rId2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0" l="1"/>
  <c r="J21" i="20"/>
  <c r="G37" i="22" l="1"/>
  <c r="G36" i="22"/>
  <c r="G35" i="22"/>
  <c r="G34" i="22"/>
  <c r="G33" i="22"/>
  <c r="G32" i="22"/>
  <c r="G30" i="22"/>
  <c r="G29" i="22"/>
  <c r="G28" i="22"/>
  <c r="G27" i="22"/>
  <c r="G26" i="22"/>
  <c r="G25" i="22"/>
  <c r="G24" i="22"/>
  <c r="G23" i="22"/>
  <c r="V21" i="22"/>
  <c r="Q21" i="22"/>
  <c r="L21" i="22"/>
  <c r="G21" i="22"/>
  <c r="V20" i="22"/>
  <c r="Q20" i="22"/>
  <c r="L20" i="22"/>
  <c r="G20" i="22"/>
  <c r="V19" i="22"/>
  <c r="Q19" i="22"/>
  <c r="L19" i="22"/>
  <c r="G19" i="22"/>
  <c r="V18" i="22"/>
  <c r="Q18" i="22"/>
  <c r="L18" i="22"/>
  <c r="G18" i="22"/>
  <c r="V17" i="22"/>
  <c r="Q17" i="22"/>
  <c r="L17" i="22"/>
  <c r="G17" i="22"/>
  <c r="V16" i="22"/>
  <c r="Q16" i="22"/>
  <c r="L16" i="22"/>
  <c r="G16" i="22"/>
  <c r="V15" i="22"/>
  <c r="Q15" i="22"/>
  <c r="L15" i="22"/>
  <c r="G15" i="22"/>
  <c r="V14" i="22"/>
  <c r="Q14" i="22"/>
  <c r="L14" i="22"/>
  <c r="G14" i="22"/>
  <c r="V13" i="22"/>
  <c r="Q13" i="22"/>
  <c r="L13" i="22"/>
  <c r="G13" i="22"/>
  <c r="V12" i="22"/>
  <c r="Q12" i="22"/>
  <c r="L12" i="22"/>
  <c r="G12" i="22"/>
  <c r="V11" i="22"/>
  <c r="Q11" i="22"/>
  <c r="L11" i="22"/>
  <c r="G11" i="22"/>
  <c r="V10" i="22"/>
  <c r="Q10" i="22"/>
  <c r="L10" i="22"/>
  <c r="G10" i="22"/>
  <c r="V9" i="22"/>
  <c r="Q9" i="22"/>
  <c r="L9" i="22"/>
  <c r="G9" i="22"/>
  <c r="V8" i="22"/>
  <c r="Q8" i="22"/>
  <c r="L8" i="22"/>
  <c r="G8" i="22"/>
  <c r="V7" i="22"/>
  <c r="Q7" i="22"/>
  <c r="L7" i="22"/>
  <c r="G7" i="22"/>
  <c r="V6" i="22"/>
  <c r="Q6" i="22"/>
  <c r="L6" i="22"/>
  <c r="G6" i="22"/>
  <c r="V5" i="22"/>
  <c r="Q5" i="22"/>
  <c r="L5" i="22"/>
  <c r="G5" i="22"/>
  <c r="G29" i="21"/>
  <c r="G27" i="21"/>
  <c r="G26" i="21"/>
  <c r="G30" i="21"/>
  <c r="G28" i="21"/>
  <c r="G25" i="21"/>
  <c r="G24" i="21"/>
  <c r="G23" i="21"/>
  <c r="G37" i="21"/>
  <c r="AA36" i="21"/>
  <c r="V36" i="21"/>
  <c r="Q36" i="21"/>
  <c r="L36" i="21"/>
  <c r="G36" i="21"/>
  <c r="AA35" i="21"/>
  <c r="V35" i="21"/>
  <c r="Q35" i="21"/>
  <c r="L35" i="21"/>
  <c r="G35" i="21"/>
  <c r="AA34" i="21"/>
  <c r="V34" i="21"/>
  <c r="Q34" i="21"/>
  <c r="L34" i="21"/>
  <c r="G34" i="21"/>
  <c r="AA33" i="21"/>
  <c r="V33" i="21"/>
  <c r="Q33" i="21"/>
  <c r="L33" i="21"/>
  <c r="G33" i="21"/>
  <c r="AA32" i="21"/>
  <c r="V32" i="21"/>
  <c r="Q32" i="21"/>
  <c r="L32" i="21"/>
  <c r="G32" i="21"/>
  <c r="AA21" i="21"/>
  <c r="V21" i="21"/>
  <c r="Q21" i="21"/>
  <c r="L21" i="21"/>
  <c r="G21" i="21"/>
  <c r="AA20" i="21"/>
  <c r="V20" i="21"/>
  <c r="Q20" i="21"/>
  <c r="L20" i="21"/>
  <c r="G20" i="21"/>
  <c r="AA19" i="21"/>
  <c r="V19" i="21"/>
  <c r="Q19" i="21"/>
  <c r="L19" i="21"/>
  <c r="G19" i="21"/>
  <c r="AA18" i="21"/>
  <c r="V18" i="21"/>
  <c r="Q18" i="21"/>
  <c r="L18" i="21"/>
  <c r="G18" i="21"/>
  <c r="AA17" i="21"/>
  <c r="V17" i="21"/>
  <c r="Q17" i="21"/>
  <c r="L17" i="21"/>
  <c r="G17" i="21"/>
  <c r="AA16" i="21"/>
  <c r="V16" i="21"/>
  <c r="Q16" i="21"/>
  <c r="L16" i="21"/>
  <c r="G16" i="21"/>
  <c r="AA15" i="21"/>
  <c r="V15" i="21"/>
  <c r="Q15" i="21"/>
  <c r="L15" i="21"/>
  <c r="G15" i="21"/>
  <c r="AA14" i="21"/>
  <c r="V14" i="21"/>
  <c r="Q14" i="21"/>
  <c r="L14" i="21"/>
  <c r="G14" i="21"/>
  <c r="AA13" i="21"/>
  <c r="V13" i="21"/>
  <c r="Q13" i="21"/>
  <c r="L13" i="21"/>
  <c r="G13" i="21"/>
  <c r="AA12" i="21"/>
  <c r="V12" i="21"/>
  <c r="Q12" i="21"/>
  <c r="L12" i="21"/>
  <c r="G12" i="21"/>
  <c r="AA11" i="21"/>
  <c r="V11" i="21"/>
  <c r="Q11" i="21"/>
  <c r="L11" i="21"/>
  <c r="G11" i="21"/>
  <c r="AA10" i="21"/>
  <c r="V10" i="21"/>
  <c r="Q10" i="21"/>
  <c r="L10" i="21"/>
  <c r="G10" i="21"/>
  <c r="AA9" i="21"/>
  <c r="V9" i="21"/>
  <c r="Q9" i="21"/>
  <c r="L9" i="21"/>
  <c r="G9" i="21"/>
  <c r="AA8" i="21"/>
  <c r="V8" i="21"/>
  <c r="Q8" i="21"/>
  <c r="L8" i="21"/>
  <c r="G8" i="21"/>
  <c r="AA7" i="21"/>
  <c r="V7" i="21"/>
  <c r="Q7" i="21"/>
  <c r="L7" i="21"/>
  <c r="G7" i="21"/>
  <c r="AA6" i="21"/>
  <c r="V6" i="21"/>
  <c r="Q6" i="21"/>
  <c r="L6" i="21"/>
  <c r="G6" i="21"/>
  <c r="AA5" i="21"/>
  <c r="V5" i="21"/>
  <c r="Q5" i="21"/>
  <c r="L5" i="21"/>
  <c r="G5" i="21"/>
  <c r="E32" i="20" l="1"/>
  <c r="E33" i="20"/>
  <c r="E34" i="20"/>
  <c r="E35" i="20" l="1"/>
  <c r="X16" i="20" l="1"/>
  <c r="X8" i="20"/>
  <c r="X15" i="20" s="1"/>
  <c r="S16" i="20"/>
  <c r="S8" i="20"/>
  <c r="S15" i="20" s="1"/>
  <c r="S21" i="20" s="1"/>
  <c r="N16" i="20"/>
  <c r="N8" i="20"/>
  <c r="N15" i="20" s="1"/>
  <c r="I16" i="20"/>
  <c r="I8" i="20"/>
  <c r="I15" i="20" s="1"/>
  <c r="I21" i="20" s="1"/>
  <c r="F29" i="18"/>
  <c r="E29" i="18"/>
  <c r="D29" i="18"/>
  <c r="C29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C35" i="18"/>
  <c r="C34" i="18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C36" i="14"/>
  <c r="C35" i="14"/>
  <c r="X21" i="20" l="1"/>
  <c r="N21" i="20"/>
  <c r="Z34" i="14"/>
  <c r="Y33" i="18"/>
  <c r="Z31" i="19"/>
  <c r="Y31" i="19"/>
  <c r="X31" i="19"/>
  <c r="W31" i="19"/>
  <c r="U31" i="19"/>
  <c r="T31" i="19"/>
  <c r="S31" i="19"/>
  <c r="R31" i="19"/>
  <c r="P31" i="19"/>
  <c r="O31" i="19"/>
  <c r="N31" i="19"/>
  <c r="M31" i="19"/>
  <c r="K31" i="19"/>
  <c r="J31" i="19"/>
  <c r="I31" i="19"/>
  <c r="H31" i="19"/>
  <c r="F31" i="19"/>
  <c r="E31" i="19"/>
  <c r="D31" i="19"/>
  <c r="C31" i="19"/>
  <c r="Z30" i="19"/>
  <c r="Y30" i="19"/>
  <c r="X30" i="19"/>
  <c r="W30" i="19"/>
  <c r="U30" i="19"/>
  <c r="T30" i="19"/>
  <c r="S30" i="19"/>
  <c r="R30" i="19"/>
  <c r="P30" i="19"/>
  <c r="O30" i="19"/>
  <c r="N30" i="19"/>
  <c r="M30" i="19"/>
  <c r="K30" i="19"/>
  <c r="J30" i="19"/>
  <c r="I30" i="19"/>
  <c r="H30" i="19"/>
  <c r="F30" i="19"/>
  <c r="E30" i="19"/>
  <c r="D30" i="19"/>
  <c r="C30" i="19"/>
  <c r="Z33" i="20"/>
  <c r="Y33" i="20"/>
  <c r="X33" i="20"/>
  <c r="W33" i="20"/>
  <c r="U33" i="20"/>
  <c r="T33" i="20"/>
  <c r="S33" i="20"/>
  <c r="R33" i="20"/>
  <c r="P33" i="20"/>
  <c r="O33" i="20"/>
  <c r="N33" i="20"/>
  <c r="M33" i="20"/>
  <c r="K33" i="20"/>
  <c r="J33" i="20"/>
  <c r="I33" i="20"/>
  <c r="H33" i="20"/>
  <c r="C33" i="20"/>
  <c r="H34" i="20"/>
  <c r="I34" i="20"/>
  <c r="J34" i="20"/>
  <c r="K34" i="20"/>
  <c r="M34" i="20"/>
  <c r="N34" i="20"/>
  <c r="O34" i="20"/>
  <c r="P34" i="20"/>
  <c r="R34" i="20"/>
  <c r="S34" i="20"/>
  <c r="T34" i="20"/>
  <c r="U34" i="20"/>
  <c r="W34" i="20"/>
  <c r="X34" i="20"/>
  <c r="Y34" i="20"/>
  <c r="Z34" i="20"/>
  <c r="C34" i="20"/>
  <c r="C8" i="20"/>
  <c r="C15" i="20" s="1"/>
  <c r="G24" i="18"/>
  <c r="C23" i="20"/>
  <c r="G26" i="19"/>
  <c r="G24" i="19"/>
  <c r="G23" i="19"/>
  <c r="G21" i="19"/>
  <c r="F20" i="19"/>
  <c r="E20" i="19"/>
  <c r="D20" i="19"/>
  <c r="C20" i="19"/>
  <c r="G30" i="18"/>
  <c r="G28" i="18"/>
  <c r="G27" i="18"/>
  <c r="G25" i="18"/>
  <c r="F24" i="18"/>
  <c r="D24" i="18"/>
  <c r="C24" i="18"/>
  <c r="Y16" i="20"/>
  <c r="W16" i="20"/>
  <c r="T16" i="20"/>
  <c r="R16" i="20"/>
  <c r="O16" i="20"/>
  <c r="M16" i="20"/>
  <c r="H16" i="20"/>
  <c r="C16" i="20"/>
  <c r="Y8" i="20"/>
  <c r="Y15" i="20" s="1"/>
  <c r="W8" i="20"/>
  <c r="W15" i="20" s="1"/>
  <c r="T8" i="20"/>
  <c r="T15" i="20" s="1"/>
  <c r="T21" i="20" s="1"/>
  <c r="R8" i="20"/>
  <c r="R15" i="20" s="1"/>
  <c r="O8" i="20"/>
  <c r="O15" i="20" s="1"/>
  <c r="M8" i="20"/>
  <c r="M15" i="20" s="1"/>
  <c r="M21" i="20" s="1"/>
  <c r="I35" i="20"/>
  <c r="H8" i="20"/>
  <c r="H32" i="20" s="1"/>
  <c r="AA17" i="19"/>
  <c r="V17" i="19"/>
  <c r="Q17" i="19"/>
  <c r="L17" i="19"/>
  <c r="G17" i="19"/>
  <c r="Z16" i="19"/>
  <c r="Y16" i="19"/>
  <c r="X16" i="19"/>
  <c r="W16" i="19"/>
  <c r="U16" i="19"/>
  <c r="T16" i="19"/>
  <c r="S16" i="19"/>
  <c r="R16" i="19"/>
  <c r="P16" i="19"/>
  <c r="O16" i="19"/>
  <c r="N16" i="19"/>
  <c r="M16" i="19"/>
  <c r="K16" i="19"/>
  <c r="J16" i="19"/>
  <c r="I16" i="19"/>
  <c r="H16" i="19"/>
  <c r="F16" i="19"/>
  <c r="E16" i="19"/>
  <c r="D16" i="19"/>
  <c r="C16" i="19"/>
  <c r="G20" i="19"/>
  <c r="AA16" i="19"/>
  <c r="V16" i="19"/>
  <c r="Q16" i="19"/>
  <c r="L16" i="19"/>
  <c r="G16" i="19"/>
  <c r="Z8" i="19"/>
  <c r="Z15" i="19" s="1"/>
  <c r="Y8" i="19"/>
  <c r="Y15" i="19" s="1"/>
  <c r="Y32" i="19" s="1"/>
  <c r="X8" i="19"/>
  <c r="X15" i="19" s="1"/>
  <c r="X32" i="19" s="1"/>
  <c r="W8" i="19"/>
  <c r="W15" i="19" s="1"/>
  <c r="W32" i="19" s="1"/>
  <c r="U8" i="19"/>
  <c r="U15" i="19" s="1"/>
  <c r="U32" i="19" s="1"/>
  <c r="T8" i="19"/>
  <c r="T15" i="19" s="1"/>
  <c r="T32" i="19" s="1"/>
  <c r="S8" i="19"/>
  <c r="S15" i="19" s="1"/>
  <c r="R8" i="19"/>
  <c r="R15" i="19" s="1"/>
  <c r="P8" i="19"/>
  <c r="P15" i="19" s="1"/>
  <c r="O8" i="19"/>
  <c r="O15" i="19" s="1"/>
  <c r="O32" i="19" s="1"/>
  <c r="N8" i="19"/>
  <c r="N15" i="19" s="1"/>
  <c r="N32" i="19" s="1"/>
  <c r="M8" i="19"/>
  <c r="M15" i="19" s="1"/>
  <c r="M32" i="19" s="1"/>
  <c r="K8" i="19"/>
  <c r="K15" i="19" s="1"/>
  <c r="K32" i="19" s="1"/>
  <c r="J8" i="19"/>
  <c r="J15" i="19" s="1"/>
  <c r="I8" i="19"/>
  <c r="I15" i="19" s="1"/>
  <c r="H8" i="19"/>
  <c r="H15" i="19" s="1"/>
  <c r="F8" i="19"/>
  <c r="F15" i="19" s="1"/>
  <c r="F32" i="19" s="1"/>
  <c r="E8" i="19"/>
  <c r="E15" i="19" s="1"/>
  <c r="E32" i="19" s="1"/>
  <c r="D8" i="19"/>
  <c r="D15" i="19" s="1"/>
  <c r="D32" i="19" s="1"/>
  <c r="C8" i="19"/>
  <c r="C15" i="19" s="1"/>
  <c r="C32" i="19" s="1"/>
  <c r="AA7" i="19"/>
  <c r="V7" i="19"/>
  <c r="Q7" i="19"/>
  <c r="L7" i="19"/>
  <c r="AA6" i="19"/>
  <c r="V6" i="19"/>
  <c r="Q6" i="19"/>
  <c r="L6" i="19"/>
  <c r="AA5" i="19"/>
  <c r="V5" i="19"/>
  <c r="Q5" i="19"/>
  <c r="L5" i="19"/>
  <c r="C17" i="18"/>
  <c r="D17" i="18"/>
  <c r="E17" i="18"/>
  <c r="F17" i="18"/>
  <c r="Z17" i="18"/>
  <c r="Y17" i="18"/>
  <c r="X17" i="18"/>
  <c r="W17" i="18"/>
  <c r="U17" i="18"/>
  <c r="T17" i="18"/>
  <c r="S17" i="18"/>
  <c r="R17" i="18"/>
  <c r="P17" i="18"/>
  <c r="O17" i="18"/>
  <c r="N17" i="18"/>
  <c r="M17" i="18"/>
  <c r="K17" i="18"/>
  <c r="J17" i="18"/>
  <c r="I17" i="18"/>
  <c r="H17" i="18"/>
  <c r="Q17" i="18"/>
  <c r="L17" i="18"/>
  <c r="G17" i="18"/>
  <c r="Z8" i="18"/>
  <c r="Z16" i="18" s="1"/>
  <c r="Z36" i="18" s="1"/>
  <c r="Y8" i="18"/>
  <c r="Y16" i="18" s="1"/>
  <c r="Y36" i="18" s="1"/>
  <c r="X8" i="18"/>
  <c r="X16" i="18" s="1"/>
  <c r="X36" i="18" s="1"/>
  <c r="W8" i="18"/>
  <c r="W16" i="18" s="1"/>
  <c r="U8" i="18"/>
  <c r="U16" i="18" s="1"/>
  <c r="U22" i="18" s="1"/>
  <c r="U37" i="18" s="1"/>
  <c r="T8" i="18"/>
  <c r="T16" i="18" s="1"/>
  <c r="T36" i="18" s="1"/>
  <c r="S8" i="18"/>
  <c r="S16" i="18" s="1"/>
  <c r="S22" i="18" s="1"/>
  <c r="S37" i="18" s="1"/>
  <c r="R8" i="18"/>
  <c r="R16" i="18" s="1"/>
  <c r="R36" i="18" s="1"/>
  <c r="P8" i="18"/>
  <c r="P16" i="18" s="1"/>
  <c r="O8" i="18"/>
  <c r="O16" i="18" s="1"/>
  <c r="O36" i="18" s="1"/>
  <c r="N8" i="18"/>
  <c r="N16" i="18" s="1"/>
  <c r="N22" i="18" s="1"/>
  <c r="N37" i="18" s="1"/>
  <c r="M8" i="18"/>
  <c r="M16" i="18" s="1"/>
  <c r="M36" i="18" s="1"/>
  <c r="K8" i="18"/>
  <c r="K16" i="18" s="1"/>
  <c r="K22" i="18" s="1"/>
  <c r="K37" i="18" s="1"/>
  <c r="J8" i="18"/>
  <c r="J16" i="18" s="1"/>
  <c r="J36" i="18" s="1"/>
  <c r="I8" i="18"/>
  <c r="I16" i="18" s="1"/>
  <c r="I22" i="18" s="1"/>
  <c r="I37" i="18" s="1"/>
  <c r="H8" i="18"/>
  <c r="H16" i="18" s="1"/>
  <c r="H22" i="18" s="1"/>
  <c r="H37" i="18" s="1"/>
  <c r="F8" i="18"/>
  <c r="F16" i="18" s="1"/>
  <c r="F36" i="18" s="1"/>
  <c r="E8" i="18"/>
  <c r="E16" i="18" s="1"/>
  <c r="E36" i="18" s="1"/>
  <c r="D8" i="18"/>
  <c r="D16" i="18" s="1"/>
  <c r="D36" i="18" s="1"/>
  <c r="C8" i="18"/>
  <c r="C16" i="18" s="1"/>
  <c r="C36" i="18" s="1"/>
  <c r="V8" i="18"/>
  <c r="V33" i="18" s="1"/>
  <c r="Q8" i="18"/>
  <c r="Q33" i="18" s="1"/>
  <c r="Z17" i="14"/>
  <c r="Y17" i="14"/>
  <c r="X17" i="14"/>
  <c r="W17" i="14"/>
  <c r="U17" i="14"/>
  <c r="T17" i="14"/>
  <c r="S17" i="14"/>
  <c r="R17" i="14"/>
  <c r="P17" i="14"/>
  <c r="O17" i="14"/>
  <c r="N17" i="14"/>
  <c r="M17" i="14"/>
  <c r="K17" i="14"/>
  <c r="J17" i="14"/>
  <c r="I17" i="14"/>
  <c r="H17" i="14"/>
  <c r="H8" i="14"/>
  <c r="H16" i="14" s="1"/>
  <c r="H37" i="14" s="1"/>
  <c r="I8" i="14"/>
  <c r="I16" i="14" s="1"/>
  <c r="I37" i="14" s="1"/>
  <c r="J8" i="14"/>
  <c r="J16" i="14" s="1"/>
  <c r="K8" i="14"/>
  <c r="K16" i="14" s="1"/>
  <c r="K37" i="14" s="1"/>
  <c r="L5" i="14"/>
  <c r="AA21" i="14"/>
  <c r="AA20" i="14"/>
  <c r="AA19" i="14"/>
  <c r="AA18" i="14"/>
  <c r="AA15" i="14"/>
  <c r="AA14" i="14"/>
  <c r="AA17" i="14" s="1"/>
  <c r="AA13" i="14"/>
  <c r="AA12" i="14"/>
  <c r="AA11" i="14"/>
  <c r="AA10" i="14"/>
  <c r="AA9" i="14"/>
  <c r="AA7" i="14"/>
  <c r="AA6" i="14"/>
  <c r="AA8" i="14" s="1"/>
  <c r="AA34" i="14" s="1"/>
  <c r="AA5" i="14"/>
  <c r="V21" i="14"/>
  <c r="V20" i="14"/>
  <c r="V19" i="14"/>
  <c r="V18" i="14"/>
  <c r="V15" i="14"/>
  <c r="V14" i="14"/>
  <c r="V17" i="14" s="1"/>
  <c r="V13" i="14"/>
  <c r="V12" i="14"/>
  <c r="V11" i="14"/>
  <c r="V10" i="14"/>
  <c r="V9" i="14"/>
  <c r="V7" i="14"/>
  <c r="V6" i="14"/>
  <c r="V5" i="14"/>
  <c r="Q21" i="14"/>
  <c r="Q20" i="14"/>
  <c r="Q19" i="14"/>
  <c r="Q18" i="14"/>
  <c r="Q15" i="14"/>
  <c r="Q14" i="14"/>
  <c r="Q17" i="14" s="1"/>
  <c r="Q13" i="14"/>
  <c r="Q12" i="14"/>
  <c r="Q11" i="14"/>
  <c r="Q10" i="14"/>
  <c r="Q9" i="14"/>
  <c r="Q7" i="14"/>
  <c r="Q6" i="14"/>
  <c r="Q5" i="14"/>
  <c r="L21" i="14"/>
  <c r="L20" i="14"/>
  <c r="L19" i="14"/>
  <c r="L18" i="14"/>
  <c r="L15" i="14"/>
  <c r="L14" i="14"/>
  <c r="L17" i="14" s="1"/>
  <c r="L13" i="14"/>
  <c r="L12" i="14"/>
  <c r="L11" i="14"/>
  <c r="L10" i="14"/>
  <c r="L9" i="14"/>
  <c r="L7" i="14"/>
  <c r="L6" i="14"/>
  <c r="G31" i="14"/>
  <c r="G29" i="14"/>
  <c r="G28" i="14"/>
  <c r="G27" i="14"/>
  <c r="G25" i="14"/>
  <c r="G21" i="14"/>
  <c r="G20" i="14"/>
  <c r="G19" i="14"/>
  <c r="G18" i="14"/>
  <c r="G15" i="14"/>
  <c r="G24" i="14" s="1"/>
  <c r="G14" i="14"/>
  <c r="G17" i="14" s="1"/>
  <c r="G13" i="14"/>
  <c r="G12" i="14"/>
  <c r="G11" i="14"/>
  <c r="G10" i="14"/>
  <c r="G9" i="14"/>
  <c r="G7" i="14"/>
  <c r="G6" i="14"/>
  <c r="G8" i="14" s="1"/>
  <c r="G34" i="14" s="1"/>
  <c r="G5" i="14"/>
  <c r="F24" i="14"/>
  <c r="E24" i="14"/>
  <c r="D24" i="14"/>
  <c r="C24" i="14"/>
  <c r="Z8" i="14"/>
  <c r="Z16" i="14" s="1"/>
  <c r="Z22" i="14" s="1"/>
  <c r="Z38" i="14" s="1"/>
  <c r="Y8" i="14"/>
  <c r="Y16" i="14" s="1"/>
  <c r="Y22" i="14" s="1"/>
  <c r="Y38" i="14" s="1"/>
  <c r="X8" i="14"/>
  <c r="X16" i="14" s="1"/>
  <c r="X22" i="14" s="1"/>
  <c r="X38" i="14" s="1"/>
  <c r="W8" i="14"/>
  <c r="W16" i="14" s="1"/>
  <c r="U8" i="14"/>
  <c r="U16" i="14" s="1"/>
  <c r="U22" i="14" s="1"/>
  <c r="U38" i="14" s="1"/>
  <c r="T8" i="14"/>
  <c r="T16" i="14" s="1"/>
  <c r="T37" i="14" s="1"/>
  <c r="S8" i="14"/>
  <c r="S16" i="14" s="1"/>
  <c r="S37" i="14" s="1"/>
  <c r="R8" i="14"/>
  <c r="R16" i="14" s="1"/>
  <c r="R37" i="14" s="1"/>
  <c r="P8" i="14"/>
  <c r="P16" i="14" s="1"/>
  <c r="P22" i="14" s="1"/>
  <c r="P38" i="14" s="1"/>
  <c r="O8" i="14"/>
  <c r="O16" i="14" s="1"/>
  <c r="O22" i="14" s="1"/>
  <c r="O38" i="14" s="1"/>
  <c r="N8" i="14"/>
  <c r="N16" i="14" s="1"/>
  <c r="N22" i="14" s="1"/>
  <c r="N38" i="14" s="1"/>
  <c r="M8" i="14"/>
  <c r="M16" i="14" s="1"/>
  <c r="M37" i="14" s="1"/>
  <c r="D8" i="14"/>
  <c r="D16" i="14" s="1"/>
  <c r="D37" i="14" s="1"/>
  <c r="E8" i="14"/>
  <c r="E16" i="14" s="1"/>
  <c r="E37" i="14" s="1"/>
  <c r="F8" i="14"/>
  <c r="F16" i="14" s="1"/>
  <c r="F37" i="14" s="1"/>
  <c r="C8" i="14"/>
  <c r="C16" i="14" s="1"/>
  <c r="C37" i="14" s="1"/>
  <c r="D17" i="14"/>
  <c r="E17" i="14"/>
  <c r="F17" i="14"/>
  <c r="C17" i="14"/>
  <c r="R35" i="20" l="1"/>
  <c r="R21" i="20"/>
  <c r="R36" i="20" s="1"/>
  <c r="C35" i="20"/>
  <c r="C21" i="20"/>
  <c r="C36" i="20" s="1"/>
  <c r="W21" i="20"/>
  <c r="W36" i="20" s="1"/>
  <c r="Y35" i="20"/>
  <c r="Y21" i="20"/>
  <c r="Y36" i="20" s="1"/>
  <c r="O35" i="20"/>
  <c r="O21" i="20"/>
  <c r="O36" i="20" s="1"/>
  <c r="J36" i="20"/>
  <c r="E36" i="20"/>
  <c r="P22" i="18"/>
  <c r="P37" i="18" s="1"/>
  <c r="K36" i="20"/>
  <c r="U36" i="20"/>
  <c r="T36" i="20"/>
  <c r="Z36" i="20"/>
  <c r="S36" i="20"/>
  <c r="L32" i="20"/>
  <c r="P18" i="19"/>
  <c r="P33" i="19" s="1"/>
  <c r="Z18" i="19"/>
  <c r="Z33" i="19" s="1"/>
  <c r="G31" i="19"/>
  <c r="M36" i="20"/>
  <c r="V34" i="20"/>
  <c r="AA33" i="20"/>
  <c r="X36" i="20"/>
  <c r="Q33" i="20"/>
  <c r="L34" i="20"/>
  <c r="Q34" i="20"/>
  <c r="L33" i="20"/>
  <c r="AA34" i="20"/>
  <c r="V33" i="20"/>
  <c r="N36" i="20"/>
  <c r="N35" i="20"/>
  <c r="P36" i="20"/>
  <c r="P35" i="20"/>
  <c r="W35" i="20"/>
  <c r="S32" i="20"/>
  <c r="K32" i="20"/>
  <c r="X35" i="20"/>
  <c r="Z32" i="20"/>
  <c r="R32" i="20"/>
  <c r="J32" i="20"/>
  <c r="Y32" i="20"/>
  <c r="I32" i="20"/>
  <c r="H15" i="20"/>
  <c r="J35" i="20"/>
  <c r="Z35" i="20"/>
  <c r="X32" i="20"/>
  <c r="P32" i="20"/>
  <c r="K35" i="20"/>
  <c r="S35" i="20"/>
  <c r="W32" i="20"/>
  <c r="O32" i="20"/>
  <c r="T35" i="20"/>
  <c r="N32" i="20"/>
  <c r="M35" i="20"/>
  <c r="U35" i="20"/>
  <c r="U32" i="20"/>
  <c r="M32" i="20"/>
  <c r="C32" i="20"/>
  <c r="T32" i="20"/>
  <c r="V30" i="19"/>
  <c r="M29" i="19"/>
  <c r="O29" i="19"/>
  <c r="T29" i="19"/>
  <c r="AA30" i="19"/>
  <c r="L31" i="19"/>
  <c r="U29" i="19"/>
  <c r="Q31" i="19"/>
  <c r="W29" i="19"/>
  <c r="H18" i="19"/>
  <c r="H33" i="19" s="1"/>
  <c r="R18" i="19"/>
  <c r="R33" i="19" s="1"/>
  <c r="G30" i="19"/>
  <c r="V31" i="19"/>
  <c r="I18" i="19"/>
  <c r="I33" i="19" s="1"/>
  <c r="S18" i="19"/>
  <c r="S33" i="19" s="1"/>
  <c r="L30" i="19"/>
  <c r="AA31" i="19"/>
  <c r="I32" i="19"/>
  <c r="Q30" i="19"/>
  <c r="D29" i="19"/>
  <c r="X29" i="19"/>
  <c r="E29" i="19"/>
  <c r="Y29" i="19"/>
  <c r="N29" i="19"/>
  <c r="U37" i="14"/>
  <c r="S34" i="14"/>
  <c r="R34" i="14"/>
  <c r="K34" i="14"/>
  <c r="J34" i="14"/>
  <c r="I34" i="14"/>
  <c r="W34" i="14"/>
  <c r="J22" i="14"/>
  <c r="J38" i="14" s="1"/>
  <c r="J37" i="14"/>
  <c r="Q8" i="14"/>
  <c r="Q34" i="14" s="1"/>
  <c r="Y34" i="14"/>
  <c r="X34" i="14"/>
  <c r="P34" i="14"/>
  <c r="H34" i="14"/>
  <c r="N37" i="14"/>
  <c r="S22" i="14"/>
  <c r="S38" i="14" s="1"/>
  <c r="T22" i="14"/>
  <c r="T38" i="14" s="1"/>
  <c r="N34" i="14"/>
  <c r="F34" i="14"/>
  <c r="Y37" i="14"/>
  <c r="O34" i="14"/>
  <c r="U34" i="14"/>
  <c r="M34" i="14"/>
  <c r="E34" i="14"/>
  <c r="X37" i="14"/>
  <c r="P37" i="14"/>
  <c r="Z37" i="14"/>
  <c r="M22" i="14"/>
  <c r="M38" i="14" s="1"/>
  <c r="W22" i="14"/>
  <c r="W38" i="14" s="1"/>
  <c r="H22" i="14"/>
  <c r="H38" i="14" s="1"/>
  <c r="C34" i="14"/>
  <c r="T34" i="14"/>
  <c r="D34" i="14"/>
  <c r="W37" i="14"/>
  <c r="O37" i="14"/>
  <c r="I36" i="18"/>
  <c r="E33" i="18"/>
  <c r="I33" i="18"/>
  <c r="J33" i="18"/>
  <c r="M33" i="18"/>
  <c r="W22" i="18"/>
  <c r="W37" i="18" s="1"/>
  <c r="K33" i="18"/>
  <c r="S33" i="18"/>
  <c r="K36" i="18"/>
  <c r="S36" i="18"/>
  <c r="D33" i="18"/>
  <c r="T33" i="18"/>
  <c r="F33" i="18"/>
  <c r="N33" i="18"/>
  <c r="N36" i="18"/>
  <c r="R33" i="18"/>
  <c r="U33" i="18"/>
  <c r="U36" i="18"/>
  <c r="L8" i="18"/>
  <c r="L33" i="18" s="1"/>
  <c r="C33" i="18"/>
  <c r="O33" i="18"/>
  <c r="W33" i="18"/>
  <c r="W36" i="18"/>
  <c r="Z33" i="18"/>
  <c r="Y22" i="18"/>
  <c r="Y37" i="18" s="1"/>
  <c r="AA8" i="18"/>
  <c r="AA33" i="18" s="1"/>
  <c r="H33" i="18"/>
  <c r="P33" i="18"/>
  <c r="X33" i="18"/>
  <c r="H36" i="18"/>
  <c r="P36" i="18"/>
  <c r="J18" i="19"/>
  <c r="J33" i="19" s="1"/>
  <c r="J32" i="19"/>
  <c r="R32" i="19"/>
  <c r="Z32" i="19"/>
  <c r="F29" i="19"/>
  <c r="S32" i="19"/>
  <c r="L8" i="19"/>
  <c r="L29" i="19" s="1"/>
  <c r="H29" i="19"/>
  <c r="P29" i="19"/>
  <c r="I29" i="19"/>
  <c r="N18" i="19"/>
  <c r="N33" i="19" s="1"/>
  <c r="J29" i="19"/>
  <c r="R29" i="19"/>
  <c r="Z29" i="19"/>
  <c r="Y18" i="19"/>
  <c r="Y33" i="19" s="1"/>
  <c r="C29" i="19"/>
  <c r="K29" i="19"/>
  <c r="S29" i="19"/>
  <c r="H32" i="19"/>
  <c r="P32" i="19"/>
  <c r="I36" i="20"/>
  <c r="Q8" i="19"/>
  <c r="Q29" i="19" s="1"/>
  <c r="C18" i="19"/>
  <c r="C33" i="19" s="1"/>
  <c r="AA8" i="19"/>
  <c r="AA29" i="19" s="1"/>
  <c r="E18" i="19"/>
  <c r="E33" i="19" s="1"/>
  <c r="O18" i="19"/>
  <c r="O33" i="19" s="1"/>
  <c r="G8" i="19"/>
  <c r="C25" i="20"/>
  <c r="C28" i="20" s="1"/>
  <c r="X18" i="19"/>
  <c r="X33" i="19" s="1"/>
  <c r="W18" i="19"/>
  <c r="W33" i="19" s="1"/>
  <c r="T18" i="19"/>
  <c r="T33" i="19" s="1"/>
  <c r="U18" i="19"/>
  <c r="U33" i="19" s="1"/>
  <c r="V8" i="19"/>
  <c r="M18" i="19"/>
  <c r="M33" i="19" s="1"/>
  <c r="K18" i="19"/>
  <c r="K33" i="19" s="1"/>
  <c r="D18" i="19"/>
  <c r="D33" i="19" s="1"/>
  <c r="F18" i="19"/>
  <c r="F33" i="19" s="1"/>
  <c r="E22" i="19"/>
  <c r="E25" i="19" s="1"/>
  <c r="F22" i="19"/>
  <c r="F25" i="19" s="1"/>
  <c r="C22" i="19"/>
  <c r="C25" i="19" s="1"/>
  <c r="D22" i="19"/>
  <c r="D25" i="19" s="1"/>
  <c r="Z22" i="18"/>
  <c r="Z37" i="18" s="1"/>
  <c r="T22" i="18"/>
  <c r="T37" i="18" s="1"/>
  <c r="E24" i="18"/>
  <c r="E26" i="18" s="1"/>
  <c r="D22" i="18"/>
  <c r="D37" i="18" s="1"/>
  <c r="C22" i="18"/>
  <c r="C37" i="18" s="1"/>
  <c r="C26" i="18"/>
  <c r="D26" i="18"/>
  <c r="F26" i="18"/>
  <c r="X22" i="18"/>
  <c r="X37" i="18" s="1"/>
  <c r="R22" i="18"/>
  <c r="R37" i="18" s="1"/>
  <c r="O22" i="18"/>
  <c r="O37" i="18" s="1"/>
  <c r="M22" i="18"/>
  <c r="M37" i="18" s="1"/>
  <c r="J22" i="18"/>
  <c r="J37" i="18" s="1"/>
  <c r="E22" i="18"/>
  <c r="E37" i="18" s="1"/>
  <c r="F22" i="18"/>
  <c r="F37" i="18" s="1"/>
  <c r="G8" i="18"/>
  <c r="Q16" i="18"/>
  <c r="Q36" i="18" s="1"/>
  <c r="V16" i="18"/>
  <c r="V36" i="18" s="1"/>
  <c r="R22" i="14"/>
  <c r="R38" i="14" s="1"/>
  <c r="I22" i="14"/>
  <c r="I38" i="14" s="1"/>
  <c r="C22" i="14"/>
  <c r="C38" i="14" s="1"/>
  <c r="C26" i="14"/>
  <c r="C30" i="14" s="1"/>
  <c r="L8" i="14"/>
  <c r="L34" i="14" s="1"/>
  <c r="E26" i="14"/>
  <c r="E30" i="14" s="1"/>
  <c r="E22" i="14"/>
  <c r="E38" i="14" s="1"/>
  <c r="D26" i="14"/>
  <c r="D30" i="14" s="1"/>
  <c r="D22" i="14"/>
  <c r="D38" i="14" s="1"/>
  <c r="F26" i="14"/>
  <c r="F30" i="14" s="1"/>
  <c r="F22" i="14"/>
  <c r="F38" i="14" s="1"/>
  <c r="G16" i="14"/>
  <c r="G37" i="14" s="1"/>
  <c r="V8" i="14"/>
  <c r="V34" i="14" s="1"/>
  <c r="AA16" i="14"/>
  <c r="K22" i="14"/>
  <c r="K38" i="14" s="1"/>
  <c r="Q16" i="14"/>
  <c r="Q37" i="14" s="1"/>
  <c r="H35" i="20" l="1"/>
  <c r="H21" i="20"/>
  <c r="H36" i="20" s="1"/>
  <c r="G29" i="19"/>
  <c r="G15" i="19"/>
  <c r="G18" i="19" s="1"/>
  <c r="G33" i="19" s="1"/>
  <c r="L16" i="18"/>
  <c r="L36" i="18" s="1"/>
  <c r="Q32" i="20"/>
  <c r="C30" i="20"/>
  <c r="C37" i="20"/>
  <c r="V32" i="20"/>
  <c r="AA32" i="20"/>
  <c r="Q15" i="19"/>
  <c r="Q32" i="19" s="1"/>
  <c r="AA15" i="19"/>
  <c r="AA18" i="19" s="1"/>
  <c r="AA33" i="19" s="1"/>
  <c r="L16" i="14"/>
  <c r="L37" i="14" s="1"/>
  <c r="G22" i="14"/>
  <c r="G38" i="14" s="1"/>
  <c r="C32" i="14"/>
  <c r="C39" i="14"/>
  <c r="G26" i="14"/>
  <c r="G30" i="14" s="1"/>
  <c r="G39" i="14" s="1"/>
  <c r="F32" i="14"/>
  <c r="F39" i="14"/>
  <c r="D32" i="14"/>
  <c r="D39" i="14"/>
  <c r="AA22" i="14"/>
  <c r="AA38" i="14" s="1"/>
  <c r="AA37" i="14"/>
  <c r="E32" i="14"/>
  <c r="E39" i="14"/>
  <c r="L22" i="18"/>
  <c r="L37" i="18" s="1"/>
  <c r="E31" i="18"/>
  <c r="E38" i="18"/>
  <c r="G16" i="18"/>
  <c r="G22" i="18" s="1"/>
  <c r="G37" i="18" s="1"/>
  <c r="G33" i="18"/>
  <c r="F31" i="18"/>
  <c r="F38" i="18"/>
  <c r="D31" i="18"/>
  <c r="D38" i="18"/>
  <c r="AA16" i="18"/>
  <c r="C31" i="18"/>
  <c r="C38" i="18"/>
  <c r="E27" i="19"/>
  <c r="E34" i="19"/>
  <c r="V15" i="19"/>
  <c r="V29" i="19"/>
  <c r="F27" i="19"/>
  <c r="F34" i="19"/>
  <c r="C27" i="19"/>
  <c r="C34" i="19"/>
  <c r="D27" i="19"/>
  <c r="D34" i="19"/>
  <c r="L15" i="19"/>
  <c r="Q22" i="18"/>
  <c r="Q37" i="18" s="1"/>
  <c r="V22" i="18"/>
  <c r="V37" i="18" s="1"/>
  <c r="V16" i="14"/>
  <c r="V37" i="14" s="1"/>
  <c r="V22" i="14"/>
  <c r="V38" i="14" s="1"/>
  <c r="Q22" i="14"/>
  <c r="Q38" i="14" s="1"/>
  <c r="L22" i="14"/>
  <c r="L38" i="14" s="1"/>
  <c r="G32" i="14"/>
  <c r="E37" i="20" l="1"/>
  <c r="L35" i="20"/>
  <c r="L36" i="20"/>
  <c r="G22" i="19"/>
  <c r="G32" i="19"/>
  <c r="Q18" i="19"/>
  <c r="Q33" i="19" s="1"/>
  <c r="V36" i="20"/>
  <c r="V35" i="20"/>
  <c r="AA36" i="20"/>
  <c r="AA35" i="20"/>
  <c r="Q36" i="20"/>
  <c r="Q35" i="20"/>
  <c r="AA32" i="19"/>
  <c r="G26" i="18"/>
  <c r="G29" i="18" s="1"/>
  <c r="G36" i="18"/>
  <c r="AA22" i="18"/>
  <c r="AA37" i="18" s="1"/>
  <c r="AA36" i="18"/>
  <c r="V18" i="19"/>
  <c r="V33" i="19" s="1"/>
  <c r="V32" i="19"/>
  <c r="L18" i="19"/>
  <c r="L33" i="19" s="1"/>
  <c r="L32" i="19"/>
  <c r="G25" i="19" l="1"/>
  <c r="G27" i="19" s="1"/>
  <c r="G38" i="18"/>
  <c r="G31" i="18"/>
  <c r="G34" i="19" l="1"/>
  <c r="T31" i="8" l="1"/>
  <c r="T30" i="8"/>
  <c r="T29" i="8"/>
  <c r="T28" i="8"/>
  <c r="O31" i="8"/>
  <c r="O30" i="8"/>
  <c r="O29" i="8"/>
  <c r="O28" i="8"/>
  <c r="AD32" i="8"/>
  <c r="AD31" i="8"/>
  <c r="AD30" i="8"/>
  <c r="AD29" i="8"/>
  <c r="AD28" i="8"/>
  <c r="Y32" i="8"/>
  <c r="Y31" i="8"/>
  <c r="Y30" i="8"/>
  <c r="Y29" i="8"/>
  <c r="Y28" i="8"/>
  <c r="J32" i="8"/>
  <c r="J31" i="8"/>
  <c r="J30" i="8"/>
  <c r="J29" i="8"/>
  <c r="J28" i="8"/>
  <c r="E32" i="8"/>
  <c r="E31" i="8"/>
  <c r="E30" i="8"/>
  <c r="E29" i="8"/>
  <c r="E28" i="8"/>
  <c r="S31" i="8" l="1"/>
  <c r="S30" i="8"/>
  <c r="S29" i="8"/>
  <c r="S28" i="8"/>
  <c r="N31" i="8"/>
  <c r="N30" i="8"/>
  <c r="N29" i="8"/>
  <c r="N28" i="8"/>
  <c r="AC32" i="8"/>
  <c r="AC31" i="8"/>
  <c r="AC30" i="8"/>
  <c r="AC29" i="8"/>
  <c r="AC28" i="8"/>
  <c r="X32" i="8"/>
  <c r="X31" i="8"/>
  <c r="X30" i="8"/>
  <c r="X29" i="8"/>
  <c r="X28" i="8"/>
  <c r="I32" i="8"/>
  <c r="I31" i="8"/>
  <c r="I30" i="8"/>
  <c r="I29" i="8"/>
  <c r="I28" i="8"/>
  <c r="D32" i="8"/>
  <c r="D31" i="8"/>
  <c r="D30" i="8"/>
  <c r="D29" i="8"/>
  <c r="D28" i="8"/>
  <c r="V31" i="8"/>
  <c r="U31" i="8"/>
  <c r="V30" i="8"/>
  <c r="U30" i="8"/>
  <c r="V29" i="8"/>
  <c r="U29" i="8"/>
  <c r="V28" i="8"/>
  <c r="U28" i="8"/>
  <c r="Q31" i="8"/>
  <c r="Q30" i="8"/>
  <c r="Q29" i="8"/>
  <c r="Q28" i="8"/>
  <c r="P28" i="8"/>
  <c r="P31" i="8"/>
  <c r="P30" i="8"/>
  <c r="P29" i="8"/>
  <c r="AA32" i="8"/>
  <c r="Z32" i="8"/>
  <c r="AA31" i="8"/>
  <c r="Z31" i="8"/>
  <c r="AA30" i="8"/>
  <c r="Z30" i="8"/>
  <c r="AA29" i="8"/>
  <c r="Z29" i="8"/>
  <c r="AA28" i="8"/>
  <c r="Z28" i="8"/>
  <c r="AF32" i="8"/>
  <c r="AF31" i="8"/>
  <c r="AF30" i="8"/>
  <c r="AF29" i="8"/>
  <c r="AF28" i="8"/>
  <c r="AE32" i="8"/>
  <c r="AE31" i="8"/>
  <c r="AE30" i="8"/>
  <c r="AE29" i="8"/>
  <c r="AE28" i="8"/>
  <c r="AB28" i="8"/>
  <c r="AB29" i="8"/>
  <c r="AB30" i="8"/>
  <c r="AB31" i="8"/>
  <c r="AB32" i="8"/>
  <c r="K32" i="8"/>
  <c r="K31" i="8"/>
  <c r="K30" i="8"/>
  <c r="K29" i="8"/>
  <c r="K28" i="8"/>
  <c r="G32" i="8"/>
  <c r="G31" i="8"/>
  <c r="G30" i="8"/>
  <c r="G29" i="8"/>
  <c r="G28" i="8"/>
  <c r="W32" i="8" l="1"/>
  <c r="W31" i="8"/>
  <c r="W30" i="8"/>
  <c r="W29" i="8"/>
  <c r="W28" i="8"/>
  <c r="R32" i="8"/>
  <c r="R31" i="8"/>
  <c r="R30" i="8"/>
  <c r="R29" i="8"/>
  <c r="R28" i="8"/>
  <c r="M32" i="8"/>
  <c r="M31" i="8"/>
  <c r="M30" i="8"/>
  <c r="M29" i="8"/>
  <c r="M28" i="8"/>
  <c r="H32" i="8"/>
  <c r="H31" i="8"/>
  <c r="H30" i="8"/>
  <c r="H29" i="8"/>
  <c r="H28" i="8"/>
  <c r="C32" i="8"/>
  <c r="C31" i="8"/>
  <c r="C30" i="8"/>
  <c r="C29" i="8"/>
  <c r="C28" i="8"/>
  <c r="U25" i="6" l="1"/>
  <c r="T25" i="6"/>
  <c r="S25" i="6"/>
  <c r="R25" i="6"/>
  <c r="P25" i="6"/>
  <c r="O25" i="6"/>
  <c r="N25" i="6"/>
  <c r="M25" i="6"/>
  <c r="U24" i="6"/>
  <c r="T24" i="6"/>
  <c r="S24" i="6"/>
  <c r="R24" i="6"/>
  <c r="P24" i="6"/>
  <c r="O24" i="6"/>
  <c r="N24" i="6"/>
  <c r="M24" i="6"/>
  <c r="U23" i="6"/>
  <c r="T23" i="6"/>
  <c r="S23" i="6"/>
  <c r="R23" i="6"/>
  <c r="P23" i="6"/>
  <c r="O23" i="6"/>
  <c r="N23" i="6"/>
  <c r="M23" i="6"/>
  <c r="U22" i="6"/>
  <c r="T22" i="6"/>
  <c r="S22" i="6"/>
  <c r="R22" i="6"/>
  <c r="P22" i="6"/>
  <c r="O22" i="6"/>
  <c r="N22" i="6"/>
  <c r="M22" i="6"/>
  <c r="U21" i="6"/>
  <c r="T21" i="6"/>
  <c r="S21" i="6"/>
  <c r="R21" i="6"/>
  <c r="V21" i="6" s="1"/>
  <c r="P21" i="6"/>
  <c r="O21" i="6"/>
  <c r="N21" i="6"/>
  <c r="M21" i="6"/>
  <c r="V18" i="6"/>
  <c r="Q18" i="6"/>
  <c r="L18" i="6"/>
  <c r="G18" i="6"/>
  <c r="V17" i="6"/>
  <c r="Q17" i="6"/>
  <c r="L17" i="6"/>
  <c r="G17" i="6"/>
  <c r="V16" i="6"/>
  <c r="Q16" i="6"/>
  <c r="G16" i="6"/>
  <c r="V15" i="6"/>
  <c r="Q15" i="6"/>
  <c r="L15" i="6"/>
  <c r="G15" i="6"/>
  <c r="V14" i="6"/>
  <c r="Q14" i="6"/>
  <c r="L14" i="6"/>
  <c r="G14" i="6"/>
  <c r="V13" i="6"/>
  <c r="Q13" i="6"/>
  <c r="L13" i="6"/>
  <c r="G13" i="6"/>
  <c r="V12" i="6"/>
  <c r="Q12" i="6"/>
  <c r="L12" i="6"/>
  <c r="G12" i="6"/>
  <c r="V11" i="6"/>
  <c r="Q11" i="6"/>
  <c r="L11" i="6"/>
  <c r="G11" i="6"/>
  <c r="V10" i="6"/>
  <c r="Q10" i="6"/>
  <c r="L10" i="6"/>
  <c r="G10" i="6"/>
  <c r="V9" i="6"/>
  <c r="Q9" i="6"/>
  <c r="L9" i="6"/>
  <c r="G9" i="6"/>
  <c r="V8" i="6"/>
  <c r="Q8" i="6"/>
  <c r="L8" i="6"/>
  <c r="G8" i="6"/>
  <c r="V18" i="5"/>
  <c r="Q18" i="5"/>
  <c r="L18" i="5"/>
  <c r="G18" i="5"/>
  <c r="V17" i="5"/>
  <c r="Q17" i="5"/>
  <c r="L17" i="5"/>
  <c r="G17" i="5"/>
  <c r="V16" i="5"/>
  <c r="Q16" i="5"/>
  <c r="L16" i="5"/>
  <c r="G16" i="5"/>
  <c r="V15" i="5"/>
  <c r="Q15" i="5"/>
  <c r="L15" i="5"/>
  <c r="G15" i="5"/>
  <c r="V14" i="5"/>
  <c r="Q14" i="5"/>
  <c r="L14" i="5"/>
  <c r="G14" i="5"/>
  <c r="V13" i="5"/>
  <c r="Q13" i="5"/>
  <c r="L13" i="5"/>
  <c r="G13" i="5"/>
  <c r="V12" i="5"/>
  <c r="Q12" i="5"/>
  <c r="L12" i="5"/>
  <c r="G12" i="5"/>
  <c r="V11" i="5"/>
  <c r="Q11" i="5"/>
  <c r="L11" i="5"/>
  <c r="G11" i="5"/>
  <c r="V10" i="5"/>
  <c r="Q10" i="5"/>
  <c r="L10" i="5"/>
  <c r="G10" i="5"/>
  <c r="V9" i="5"/>
  <c r="Q9" i="5"/>
  <c r="L9" i="5"/>
  <c r="G9" i="5"/>
  <c r="V8" i="5"/>
  <c r="Q8" i="5"/>
  <c r="L8" i="5"/>
  <c r="G8" i="5"/>
  <c r="V7" i="5"/>
  <c r="Q7" i="5"/>
  <c r="L7" i="5"/>
  <c r="G7" i="5"/>
  <c r="V6" i="5"/>
  <c r="V5" i="5"/>
  <c r="Q5" i="5"/>
  <c r="L5" i="5"/>
  <c r="G5" i="5"/>
</calcChain>
</file>

<file path=xl/sharedStrings.xml><?xml version="1.0" encoding="utf-8"?>
<sst xmlns="http://schemas.openxmlformats.org/spreadsheetml/2006/main" count="1291" uniqueCount="229">
  <si>
    <t>A série histórica a partir de 2019 considera:</t>
  </si>
  <si>
    <t>1. A aba "2019 pro-forma com Avon" inclui informações agregadas e ajustadas (não auditadas) da Natura &amp;Co e Avon, apenas para fins informativos e de referência. Os resultados da Avon apresentados em cada período compreendem valores convertidos de US GAAP para IFRS, bem como a respectiva conversão de dólares para reais, com base nas taxas de câmbio médias diárias desses períodos, divulgadas pelo Banco Central do Brasil. Além disso, os resultados da Avon e Natura &amp;Co são aqui apresentados de acordo com a nova segmentação do Grupo, composta por: Natura &amp;Co América Latina, formado por todas as marcas presentes na região: Natura, Avon, The Body Shop e Aesop; Avon International, que inclui todos os mercados da Avon, exceto América Latina; The Body Shop, exceto América Latina, e Aesop, exceto América Latina.</t>
  </si>
  <si>
    <t>2. Considera ajustes de normas contábeis atuais, como IFRS 16 (CPC 06)</t>
  </si>
  <si>
    <t>3. Desde 1o de Janeiro de 2020 os resultados incluem os efeitos da avaliação do valor justo de mercado em decorrência da combinação de negócios com a Avon, conforme o Purchase Price Allocation - PPA</t>
  </si>
  <si>
    <t>Resultado por Segmento de Negócio</t>
  </si>
  <si>
    <t>R$ milhões</t>
  </si>
  <si>
    <r>
      <t>Consolidado</t>
    </r>
    <r>
      <rPr>
        <b/>
        <vertAlign val="superscript"/>
        <sz val="9"/>
        <color theme="0"/>
        <rFont val="Verdana"/>
        <family val="2"/>
      </rPr>
      <t>a</t>
    </r>
  </si>
  <si>
    <r>
      <t>Natura &amp;Co Latam</t>
    </r>
    <r>
      <rPr>
        <b/>
        <vertAlign val="superscript"/>
        <sz val="9"/>
        <color theme="0"/>
        <rFont val="Verdana"/>
        <family val="2"/>
      </rPr>
      <t>b</t>
    </r>
  </si>
  <si>
    <t>Avon International</t>
  </si>
  <si>
    <t>The Body Shop</t>
  </si>
  <si>
    <t>Aesop</t>
  </si>
  <si>
    <r>
      <t>1T-19</t>
    </r>
    <r>
      <rPr>
        <b/>
        <vertAlign val="superscript"/>
        <sz val="9"/>
        <color theme="0"/>
        <rFont val="Verdana"/>
        <family val="2"/>
      </rPr>
      <t>c</t>
    </r>
  </si>
  <si>
    <r>
      <t>2T-19</t>
    </r>
    <r>
      <rPr>
        <b/>
        <vertAlign val="superscript"/>
        <sz val="9"/>
        <color theme="0"/>
        <rFont val="Verdana"/>
        <family val="2"/>
      </rPr>
      <t>c</t>
    </r>
  </si>
  <si>
    <r>
      <t>3T-19</t>
    </r>
    <r>
      <rPr>
        <b/>
        <vertAlign val="superscript"/>
        <sz val="9"/>
        <color theme="0"/>
        <rFont val="Verdana"/>
        <family val="2"/>
      </rPr>
      <t>c</t>
    </r>
  </si>
  <si>
    <r>
      <t>4T-19</t>
    </r>
    <r>
      <rPr>
        <b/>
        <vertAlign val="superscript"/>
        <sz val="9"/>
        <color theme="0"/>
        <rFont val="Verdana"/>
        <family val="2"/>
      </rPr>
      <t>c</t>
    </r>
  </si>
  <si>
    <r>
      <t>2019</t>
    </r>
    <r>
      <rPr>
        <b/>
        <vertAlign val="superscript"/>
        <sz val="9"/>
        <color theme="0"/>
        <rFont val="Verdana"/>
        <family val="2"/>
      </rPr>
      <t>c</t>
    </r>
  </si>
  <si>
    <t>1T-19</t>
  </si>
  <si>
    <t>2T-19</t>
  </si>
  <si>
    <t>3T-19</t>
  </si>
  <si>
    <t>4T-19</t>
  </si>
  <si>
    <t>Receita Bruta</t>
  </si>
  <si>
    <t xml:space="preserve">Receita Líquida </t>
  </si>
  <si>
    <t>CMV</t>
  </si>
  <si>
    <t>Lucro Bruto</t>
  </si>
  <si>
    <t>Despesas com Vendas, Marketing e Logística</t>
  </si>
  <si>
    <t>Despesas Adm., P&amp;D, TI e Projetos</t>
  </si>
  <si>
    <r>
      <t>Despesas Corporativas</t>
    </r>
    <r>
      <rPr>
        <vertAlign val="superscript"/>
        <sz val="9"/>
        <color theme="1"/>
        <rFont val="Verdana"/>
        <family val="2"/>
      </rPr>
      <t>d</t>
    </r>
  </si>
  <si>
    <t>Outras Receitas/(Despesas) Operacionais, Líquidas</t>
  </si>
  <si>
    <t>Despesas com Aquisição</t>
  </si>
  <si>
    <t>Custos de Transformação/ Integração</t>
  </si>
  <si>
    <t>Depreciação</t>
  </si>
  <si>
    <t>EBITDA</t>
  </si>
  <si>
    <r>
      <t>Custos de Transformação/ Integração</t>
    </r>
    <r>
      <rPr>
        <vertAlign val="superscript"/>
        <sz val="9"/>
        <rFont val="Verdana"/>
        <family val="2"/>
      </rPr>
      <t>1</t>
    </r>
  </si>
  <si>
    <r>
      <t>Despesas com Aquisição da Avon</t>
    </r>
    <r>
      <rPr>
        <vertAlign val="superscript"/>
        <sz val="9"/>
        <rFont val="Verdana"/>
        <family val="2"/>
      </rPr>
      <t>2</t>
    </r>
  </si>
  <si>
    <r>
      <t>Créditos fiscais, recuperações e reversões de provisões</t>
    </r>
    <r>
      <rPr>
        <vertAlign val="superscript"/>
        <sz val="9"/>
        <rFont val="Verdana"/>
        <family val="2"/>
      </rPr>
      <t>3</t>
    </r>
  </si>
  <si>
    <r>
      <t>Venda de ativos na Avon International</t>
    </r>
    <r>
      <rPr>
        <vertAlign val="superscript"/>
        <sz val="9"/>
        <rFont val="Verdana"/>
        <family val="2"/>
      </rPr>
      <t>4</t>
    </r>
  </si>
  <si>
    <r>
      <t>Impairment de ativos e outros itens</t>
    </r>
    <r>
      <rPr>
        <vertAlign val="superscript"/>
        <sz val="9"/>
        <rFont val="Verdana"/>
        <family val="2"/>
      </rPr>
      <t>5</t>
    </r>
  </si>
  <si>
    <t>EBITDA Ajustado</t>
  </si>
  <si>
    <t>Receitas/(Despesas) Financeiras, Líquidas</t>
  </si>
  <si>
    <t>Lucro antes do IR/CSLL</t>
  </si>
  <si>
    <t>Imposto sobre a consituição da Holding</t>
  </si>
  <si>
    <t>Imposto de Renda e Contribuição Social</t>
  </si>
  <si>
    <r>
      <t>Operações discontinuadas</t>
    </r>
    <r>
      <rPr>
        <vertAlign val="superscript"/>
        <sz val="9"/>
        <rFont val="Verdana"/>
        <family val="2"/>
      </rPr>
      <t>e</t>
    </r>
  </si>
  <si>
    <t>Lucro Líquido Consolidado</t>
  </si>
  <si>
    <t>Participação dos Acionistas Não Controladores</t>
  </si>
  <si>
    <t>Lucro líquido atribuído aos acionistas controladores</t>
  </si>
  <si>
    <t>Margem Bruta</t>
  </si>
  <si>
    <t>Desp. com Vendas, Marketing e Logística/Receita Líquida</t>
  </si>
  <si>
    <t>Desp. Adm., P&amp;D, TI e Projetos/Receita Líquida</t>
  </si>
  <si>
    <t>Margem EBITDA</t>
  </si>
  <si>
    <t>Margem EBITDA Ajustada</t>
  </si>
  <si>
    <t>Margem Líquida</t>
  </si>
  <si>
    <t>-</t>
  </si>
  <si>
    <t>Notas P&amp;L:</t>
  </si>
  <si>
    <r>
      <rPr>
        <i/>
        <vertAlign val="superscript"/>
        <sz val="9"/>
        <color theme="1"/>
        <rFont val="Verdana"/>
        <family val="2"/>
      </rPr>
      <t xml:space="preserve">a </t>
    </r>
    <r>
      <rPr>
        <i/>
        <sz val="9"/>
        <color theme="1"/>
        <rFont val="Verdana"/>
        <family val="2"/>
      </rPr>
      <t>Resultado consolidado inclui Natura &amp;Co Latam, Avon Internacional, The Body Shop e Aesop, bem como subsidiárias da Natura nos Eua, França e Holanda</t>
    </r>
  </si>
  <si>
    <r>
      <rPr>
        <i/>
        <vertAlign val="superscript"/>
        <sz val="9"/>
        <color theme="1"/>
        <rFont val="Verdana"/>
        <family val="2"/>
      </rPr>
      <t xml:space="preserve">b </t>
    </r>
    <r>
      <rPr>
        <i/>
        <sz val="9"/>
        <color theme="1"/>
        <rFont val="Verdana"/>
        <family val="2"/>
      </rPr>
      <t>Natura &amp;Co Latam: inclui Natura, Avon, TBS Brasil e Latam Hispânica e Aesop Brasil</t>
    </r>
  </si>
  <si>
    <r>
      <rPr>
        <i/>
        <vertAlign val="superscript"/>
        <sz val="9"/>
        <color theme="1"/>
        <rFont val="Verdana"/>
        <family val="2"/>
      </rPr>
      <t>c</t>
    </r>
    <r>
      <rPr>
        <i/>
        <sz val="9"/>
        <color theme="1"/>
        <rFont val="Verdana"/>
        <family val="2"/>
      </rPr>
      <t> </t>
    </r>
    <r>
      <rPr>
        <b/>
        <i/>
        <u val="singleAccounting"/>
        <sz val="9"/>
        <color theme="1"/>
        <rFont val="Verdana"/>
        <family val="2"/>
      </rPr>
      <t>Não inclui</t>
    </r>
    <r>
      <rPr>
        <i/>
        <sz val="9"/>
        <color theme="1"/>
        <rFont val="Verdana"/>
        <family val="2"/>
      </rPr>
      <t xml:space="preserve"> efeito da Alocação de Preço de Compra (PPA)</t>
    </r>
  </si>
  <si>
    <r>
      <rPr>
        <i/>
        <vertAlign val="superscript"/>
        <sz val="9"/>
        <color theme="1"/>
        <rFont val="Verdana"/>
        <family val="2"/>
      </rPr>
      <t>d</t>
    </r>
    <r>
      <rPr>
        <i/>
        <sz val="9"/>
        <color theme="1"/>
        <rFont val="Verdana"/>
        <family val="2"/>
      </rPr>
      <t> Despesas relacionadas à gestão e integração do grupo Natura &amp;Co</t>
    </r>
  </si>
  <si>
    <r>
      <rPr>
        <i/>
        <vertAlign val="superscript"/>
        <sz val="9"/>
        <color theme="1"/>
        <rFont val="Verdana"/>
        <family val="2"/>
      </rPr>
      <t xml:space="preserve">e </t>
    </r>
    <r>
      <rPr>
        <i/>
        <sz val="9"/>
        <color theme="1"/>
        <rFont val="Verdana"/>
        <family val="2"/>
      </rPr>
      <t>Relacionadas à separação de negócios na Avon da América do Norte</t>
    </r>
  </si>
  <si>
    <t>Notas EBITDA Ajustado:</t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</si>
  <si>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Custos de transformação/integração: inclui custos de integração em Natura &amp;Co América Latina (custos para captura das sinergias), custos de transformação relativos ao plano estratégico Open-Up and Grow da Avon International em ambos os anos, e custos de transformação da The Body Shop no 4T19</t>
    </r>
  </si>
  <si>
    <r>
      <rPr>
        <i/>
        <vertAlign val="superscript"/>
        <sz val="9"/>
        <color theme="1"/>
        <rFont val="Verdana"/>
        <family val="2"/>
      </rPr>
      <t>2</t>
    </r>
    <r>
      <rPr>
        <i/>
        <sz val="9"/>
        <color theme="1"/>
        <rFont val="Verdana"/>
        <family val="2"/>
      </rPr>
      <t xml:space="preserve"> Despesas com a aquisição da Avon: custos não recorrentes associados à aquisição da Avon no 4T19</t>
    </r>
  </si>
  <si>
    <r>
      <rPr>
        <i/>
        <vertAlign val="superscript"/>
        <sz val="9"/>
        <color theme="1"/>
        <rFont val="Verdana"/>
        <family val="2"/>
      </rPr>
      <t>3</t>
    </r>
    <r>
      <rPr>
        <i/>
        <sz val="9"/>
        <color theme="1"/>
        <rFont val="Verdana"/>
        <family val="2"/>
      </rPr>
      <t xml:space="preserve"> Créditos fiscais, recuperações e reversão de provisões: em 2019 referem-se a recuperações fiscais não recorrentes de anos anteriores, relacionadas ao ICMS incidente sobre a base de cálculo do PIS e Cofins na Avon no Brasil</t>
    </r>
  </si>
  <si>
    <r>
      <rPr>
        <i/>
        <vertAlign val="superscript"/>
        <sz val="9"/>
        <color theme="1"/>
        <rFont val="Verdana"/>
        <family val="2"/>
      </rPr>
      <t>4</t>
    </r>
    <r>
      <rPr>
        <i/>
        <sz val="9"/>
        <color theme="1"/>
        <rFont val="Verdana"/>
        <family val="2"/>
      </rPr>
      <t xml:space="preserve"> Venda de ativos: ganho na venda da operação da Avon na América do Norte (New Avon) em 2019, na qual a Avon Products, Inc. detinha uma participação de 19,9% </t>
    </r>
  </si>
  <si>
    <r>
      <rPr>
        <i/>
        <vertAlign val="superscript"/>
        <sz val="9"/>
        <color theme="1"/>
        <rFont val="Verdana"/>
        <family val="2"/>
      </rPr>
      <t>5</t>
    </r>
    <r>
      <rPr>
        <i/>
        <sz val="9"/>
        <color theme="1"/>
        <rFont val="Verdana"/>
        <family val="2"/>
      </rPr>
      <t xml:space="preserve"> Impairment de ativos e outros itens: no 4T19 os efeitos referem-se a itens diversos na Avon International e a uma baixa de ativos intangíveis na The Body Shop</t>
    </r>
  </si>
  <si>
    <r>
      <t>1T-20</t>
    </r>
    <r>
      <rPr>
        <b/>
        <vertAlign val="superscript"/>
        <sz val="9"/>
        <color theme="0"/>
        <rFont val="Verdana"/>
        <family val="2"/>
      </rPr>
      <t>c</t>
    </r>
  </si>
  <si>
    <r>
      <t>2T-20</t>
    </r>
    <r>
      <rPr>
        <b/>
        <vertAlign val="superscript"/>
        <sz val="9"/>
        <color theme="0"/>
        <rFont val="Verdana"/>
        <family val="2"/>
      </rPr>
      <t>c</t>
    </r>
  </si>
  <si>
    <r>
      <t>3T-20</t>
    </r>
    <r>
      <rPr>
        <b/>
        <vertAlign val="superscript"/>
        <sz val="9"/>
        <color theme="0"/>
        <rFont val="Verdana"/>
        <family val="2"/>
      </rPr>
      <t>c</t>
    </r>
  </si>
  <si>
    <r>
      <t>4T-20</t>
    </r>
    <r>
      <rPr>
        <b/>
        <vertAlign val="superscript"/>
        <sz val="9"/>
        <color theme="0"/>
        <rFont val="Verdana"/>
        <family val="2"/>
      </rPr>
      <t>c</t>
    </r>
  </si>
  <si>
    <r>
      <t>2020</t>
    </r>
    <r>
      <rPr>
        <b/>
        <vertAlign val="superscript"/>
        <sz val="9"/>
        <color theme="0"/>
        <rFont val="Verdana"/>
        <family val="2"/>
      </rPr>
      <t>c</t>
    </r>
  </si>
  <si>
    <t>1T-20</t>
  </si>
  <si>
    <t>2T-20</t>
  </si>
  <si>
    <t>3T-20</t>
  </si>
  <si>
    <t>4T-20</t>
  </si>
  <si>
    <r>
      <t>Impairment de ativos e outros itens</t>
    </r>
    <r>
      <rPr>
        <vertAlign val="superscript"/>
        <sz val="9"/>
        <rFont val="Verdana"/>
        <family val="2"/>
      </rPr>
      <t>4</t>
    </r>
  </si>
  <si>
    <r>
      <t>Impactos de PPA Não-recorrentes no EBITDA</t>
    </r>
    <r>
      <rPr>
        <vertAlign val="superscript"/>
        <sz val="9"/>
        <rFont val="Verdana"/>
        <family val="2"/>
      </rPr>
      <t>5</t>
    </r>
  </si>
  <si>
    <r>
      <rPr>
        <i/>
        <vertAlign val="superscript"/>
        <sz val="9"/>
        <color theme="1"/>
        <rFont val="Verdana"/>
        <family val="2"/>
      </rPr>
      <t>c</t>
    </r>
    <r>
      <rPr>
        <i/>
        <sz val="9"/>
        <color theme="1"/>
        <rFont val="Verdana"/>
        <family val="2"/>
      </rPr>
      <t> Inclui efeito da Alocação de Preço de Compra (PPA)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</si>
  <si>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Custos de transformação/integração: inclui custos de integração em Natura &amp;Co América Latina (custos para captura das sinergias), custos de transformação relativos ao plano estratégico Open-Up and Grow da Avon International em ambos os anos</t>
    </r>
  </si>
  <si>
    <r>
      <rPr>
        <i/>
        <vertAlign val="superscript"/>
        <sz val="9"/>
        <color theme="1"/>
        <rFont val="Verdana"/>
        <family val="2"/>
      </rPr>
      <t>3</t>
    </r>
    <r>
      <rPr>
        <i/>
        <sz val="9"/>
        <color theme="1"/>
        <rFont val="Verdana"/>
        <family val="2"/>
      </rPr>
      <t xml:space="preserve"> Créditos fiscais, recuperações e reversão de provisões: em 2020 referem-se à reversão de provisões sobre os encargos sociais na Natura, e créditos tributários de PIS e Cofins na Avon no Brasil.</t>
    </r>
  </si>
  <si>
    <r>
      <rPr>
        <i/>
        <vertAlign val="superscript"/>
        <sz val="9"/>
        <rFont val="Verdana"/>
        <family val="2"/>
      </rPr>
      <t>4</t>
    </r>
    <r>
      <rPr>
        <i/>
        <sz val="9"/>
        <rFont val="Verdana"/>
        <family val="2"/>
      </rPr>
      <t xml:space="preserve"> Impairment de ativos e outros itens: referem-se a uma baixa de ativos intangíveis na The Body Shop</t>
    </r>
  </si>
  <si>
    <r>
      <rPr>
        <i/>
        <vertAlign val="superscript"/>
        <sz val="9"/>
        <color theme="1"/>
        <rFont val="Verdana"/>
        <family val="2"/>
      </rPr>
      <t>5</t>
    </r>
    <r>
      <rPr>
        <i/>
        <sz val="9"/>
        <color theme="1"/>
        <rFont val="Verdana"/>
        <family val="2"/>
      </rPr>
      <t xml:space="preserve"> Impactos de PPA não recorrentes no EBITDA: Relacionados a ajustes no balanço de abertura da Avon, sem impacto no caixa, resultantes de transações ocorridas em 2019</t>
    </r>
  </si>
  <si>
    <r>
      <t>1T-21</t>
    </r>
    <r>
      <rPr>
        <b/>
        <vertAlign val="superscript"/>
        <sz val="9"/>
        <color theme="0"/>
        <rFont val="Verdana"/>
        <family val="2"/>
      </rPr>
      <t>c</t>
    </r>
  </si>
  <si>
    <r>
      <t>2T-21</t>
    </r>
    <r>
      <rPr>
        <b/>
        <vertAlign val="superscript"/>
        <sz val="9"/>
        <color theme="0"/>
        <rFont val="Verdana"/>
        <family val="2"/>
      </rPr>
      <t>c</t>
    </r>
  </si>
  <si>
    <r>
      <t>3T-21</t>
    </r>
    <r>
      <rPr>
        <b/>
        <vertAlign val="superscript"/>
        <sz val="9"/>
        <color theme="0"/>
        <rFont val="Verdana"/>
        <family val="2"/>
      </rPr>
      <t>c</t>
    </r>
  </si>
  <si>
    <r>
      <t>4T-21</t>
    </r>
    <r>
      <rPr>
        <b/>
        <vertAlign val="superscript"/>
        <sz val="9"/>
        <color theme="0"/>
        <rFont val="Verdana"/>
        <family val="2"/>
      </rPr>
      <t>c</t>
    </r>
  </si>
  <si>
    <r>
      <t>2021</t>
    </r>
    <r>
      <rPr>
        <b/>
        <vertAlign val="superscript"/>
        <sz val="9"/>
        <color theme="0"/>
        <rFont val="Verdana"/>
        <family val="2"/>
      </rPr>
      <t>c</t>
    </r>
  </si>
  <si>
    <t>1T-21</t>
  </si>
  <si>
    <t>2T-21</t>
  </si>
  <si>
    <t>3T-21</t>
  </si>
  <si>
    <t>4T-21</t>
  </si>
  <si>
    <r>
      <t>Créditos fiscais, recuperações e reversões de provisões</t>
    </r>
    <r>
      <rPr>
        <vertAlign val="superscript"/>
        <sz val="9"/>
        <rFont val="Verdana"/>
        <family val="2"/>
      </rPr>
      <t>2</t>
    </r>
  </si>
  <si>
    <r>
      <rPr>
        <i/>
        <vertAlign val="superscript"/>
        <sz val="9"/>
        <color theme="1"/>
        <rFont val="Verdana"/>
        <family val="2"/>
      </rPr>
      <t>e</t>
    </r>
    <r>
      <rPr>
        <i/>
        <sz val="9"/>
        <color theme="1"/>
        <rFont val="Verdana"/>
        <family val="2"/>
      </rPr>
      <t> Relacionadas à separação de negócios na Avon da América do Norte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</si>
  <si>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Custos de transformação/integração: inclui custos de integração em Natura &amp;Co América Latina (custos para captura das sinergias), custos de transformação da Avon International</t>
    </r>
  </si>
  <si>
    <r>
      <rPr>
        <i/>
        <vertAlign val="superscript"/>
        <sz val="9"/>
        <color theme="1"/>
        <rFont val="Verdana"/>
        <family val="2"/>
      </rPr>
      <t>2</t>
    </r>
    <r>
      <rPr>
        <i/>
        <sz val="9"/>
        <color theme="1"/>
        <rFont val="Verdana"/>
        <family val="2"/>
      </rPr>
      <t xml:space="preserve"> Créditos fiscais, recuperações e reversão de provisões: em 2020 referem-se à reversão de provisões sobre os encargos sociais na Natura, e créditos tributários de PIS e Cofins na Avon no Brasil.</t>
    </r>
  </si>
  <si>
    <r>
      <t>1T-22</t>
    </r>
    <r>
      <rPr>
        <b/>
        <vertAlign val="superscript"/>
        <sz val="9"/>
        <color theme="0"/>
        <rFont val="Verdana"/>
        <family val="2"/>
      </rPr>
      <t>c</t>
    </r>
  </si>
  <si>
    <r>
      <t>2T-22</t>
    </r>
    <r>
      <rPr>
        <b/>
        <vertAlign val="superscript"/>
        <sz val="9"/>
        <color theme="0"/>
        <rFont val="Verdana"/>
        <family val="2"/>
      </rPr>
      <t>c</t>
    </r>
  </si>
  <si>
    <r>
      <t>3T-22</t>
    </r>
    <r>
      <rPr>
        <b/>
        <vertAlign val="superscript"/>
        <sz val="9"/>
        <color theme="0"/>
        <rFont val="Verdana"/>
        <family val="2"/>
      </rPr>
      <t>c</t>
    </r>
  </si>
  <si>
    <r>
      <t>4T-22</t>
    </r>
    <r>
      <rPr>
        <b/>
        <vertAlign val="superscript"/>
        <sz val="9"/>
        <color theme="0"/>
        <rFont val="Verdana"/>
        <family val="2"/>
      </rPr>
      <t>c</t>
    </r>
  </si>
  <si>
    <t>1T-22</t>
  </si>
  <si>
    <t>2T-22</t>
  </si>
  <si>
    <t>3T-22</t>
  </si>
  <si>
    <t>4T-22</t>
  </si>
  <si>
    <t>Série Histórica de 2011 a 2019, considera:</t>
  </si>
  <si>
    <t>1. A segmentão das unidades de negócio conforme sua época. Ou seja, não refletem a segmentação atual em termos de países, regiões ou marcas.</t>
  </si>
  <si>
    <t>2. Não considera ajustes de normas contábeis atuais. Por exemplo IFRS 16 (CPC 06)</t>
  </si>
  <si>
    <t>Pró-Forma</t>
  </si>
  <si>
    <t>(R$ milhões)</t>
  </si>
  <si>
    <t>Consolidado</t>
  </si>
  <si>
    <t>Brasil</t>
  </si>
  <si>
    <t>Latam</t>
  </si>
  <si>
    <t>1T11</t>
  </si>
  <si>
    <t>2T11</t>
  </si>
  <si>
    <t>3T11</t>
  </si>
  <si>
    <t>4T11</t>
  </si>
  <si>
    <t>Consultoras - final do período ('000)</t>
  </si>
  <si>
    <t>Consultoras Média do período ('000)</t>
  </si>
  <si>
    <t>Unidades de produtos para revenda (milhões)</t>
  </si>
  <si>
    <t>Receita  Líquida</t>
  </si>
  <si>
    <t xml:space="preserve">Despesas Adm., P&amp;D, TI e Projetos </t>
  </si>
  <si>
    <t>Participação dos Colaboradores nos Resultados</t>
  </si>
  <si>
    <t>Remuneração dos Administradores</t>
  </si>
  <si>
    <t>Outras Receitas / (Despesas) Operacionais, líquidas</t>
  </si>
  <si>
    <t>Receitas / (Despesas) Financeiras, líquidas</t>
  </si>
  <si>
    <t>Participação dos minoritários</t>
  </si>
  <si>
    <t>Lucro Líquido</t>
  </si>
  <si>
    <t>EBITDA*</t>
  </si>
  <si>
    <t xml:space="preserve">Margem Bruta </t>
  </si>
  <si>
    <t>Despesas Vendas, Marketing e Logística/Receita Líquida</t>
  </si>
  <si>
    <t>Despesas Adm., P&amp;D, TI e Projetos/Receita Líquida</t>
  </si>
  <si>
    <t>(*) EBITDA = Lucro operacional antes dos efeitos financeiros, impostos, depreciação e amortização.</t>
  </si>
  <si>
    <t>1T12</t>
  </si>
  <si>
    <t>2T12</t>
  </si>
  <si>
    <t>3T12</t>
  </si>
  <si>
    <t>4T12</t>
  </si>
  <si>
    <t>1T13</t>
  </si>
  <si>
    <t>2T13</t>
  </si>
  <si>
    <t>3T13</t>
  </si>
  <si>
    <t>4T13</t>
  </si>
  <si>
    <t>n/a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</si>
  <si>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</si>
  <si>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</si>
  <si>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</si>
  <si>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</si>
  <si>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</si>
  <si>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</si>
  <si>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</si>
  <si>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</si>
  <si>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</si>
  <si>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</si>
  <si>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</si>
  <si>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</si>
  <si>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Participação de não controladores</t>
  </si>
  <si>
    <t>Resultado Consolidado</t>
  </si>
  <si>
    <r>
      <t>Consolidado</t>
    </r>
    <r>
      <rPr>
        <b/>
        <vertAlign val="superscript"/>
        <sz val="10"/>
        <color theme="0"/>
        <rFont val="Gill Sans Std"/>
        <family val="2"/>
      </rPr>
      <t>1</t>
    </r>
  </si>
  <si>
    <t>Total Natura</t>
  </si>
  <si>
    <t>1T17</t>
  </si>
  <si>
    <t>2T17</t>
  </si>
  <si>
    <r>
      <t>3T17</t>
    </r>
    <r>
      <rPr>
        <b/>
        <vertAlign val="superscript"/>
        <sz val="10"/>
        <color rgb="FF3D291E"/>
        <rFont val="Gill Sans Std"/>
        <family val="2"/>
      </rPr>
      <t>(a)</t>
    </r>
  </si>
  <si>
    <r>
      <t>4T17</t>
    </r>
    <r>
      <rPr>
        <b/>
        <vertAlign val="superscript"/>
        <sz val="10"/>
        <color rgb="FF3D291E"/>
        <rFont val="Gill Sans Std"/>
        <family val="2"/>
      </rPr>
      <t>(a)</t>
    </r>
  </si>
  <si>
    <r>
      <t>3T17</t>
    </r>
    <r>
      <rPr>
        <b/>
        <vertAlign val="superscript"/>
        <sz val="10"/>
        <color rgb="FF3D291E"/>
        <rFont val="Gill Sans Std"/>
        <family val="2"/>
      </rPr>
      <t>(b)</t>
    </r>
  </si>
  <si>
    <r>
      <t>4T17</t>
    </r>
    <r>
      <rPr>
        <b/>
        <vertAlign val="superscript"/>
        <sz val="10"/>
        <color rgb="FF3D291E"/>
        <rFont val="Gill Sans Std"/>
        <family val="2"/>
      </rPr>
      <t>(b)</t>
    </r>
  </si>
  <si>
    <t>3T17</t>
  </si>
  <si>
    <t>4T17</t>
  </si>
  <si>
    <r>
      <t>2017</t>
    </r>
    <r>
      <rPr>
        <b/>
        <vertAlign val="superscript"/>
        <sz val="10"/>
        <color rgb="FF3D291E"/>
        <rFont val="Gill Sans Std"/>
        <family val="2"/>
      </rPr>
      <t>(e)</t>
    </r>
  </si>
  <si>
    <r>
      <t xml:space="preserve">Despesas com aquisição </t>
    </r>
    <r>
      <rPr>
        <vertAlign val="superscript"/>
        <sz val="10"/>
        <color theme="1"/>
        <rFont val="Gill Sans Std"/>
        <family val="2"/>
      </rPr>
      <t xml:space="preserve">(c) </t>
    </r>
  </si>
  <si>
    <r>
      <t xml:space="preserve">Despesas Corporativas </t>
    </r>
    <r>
      <rPr>
        <vertAlign val="superscript"/>
        <sz val="10"/>
        <color theme="1"/>
        <rFont val="Gill Sans Std"/>
        <family val="2"/>
      </rPr>
      <t>(d)</t>
    </r>
  </si>
  <si>
    <r>
      <t xml:space="preserve">Despesas com aquisição no resultado financeiro </t>
    </r>
    <r>
      <rPr>
        <vertAlign val="superscript"/>
        <sz val="10"/>
        <color theme="1"/>
        <rFont val="Gill Sans Std"/>
        <family val="2"/>
      </rPr>
      <t>(c)</t>
    </r>
  </si>
  <si>
    <r>
      <rPr>
        <vertAlign val="superscript"/>
        <sz val="8"/>
        <color theme="1"/>
        <rFont val="Gill Sans Std"/>
        <family val="2"/>
      </rPr>
      <t>1</t>
    </r>
    <r>
      <rPr>
        <sz val="8"/>
        <color theme="1"/>
        <rFont val="Gill Sans Std"/>
        <family val="2"/>
      </rPr>
      <t>Consolidado inclui Brasil, Latam, Aesop, França, EUA, Holanda e The Body Shop</t>
    </r>
  </si>
  <si>
    <t>(a) Resultado consolidado inclui os custos de aquisição da TBS.</t>
  </si>
  <si>
    <t>(b)Resultado Natura exclui os custos de aquisição da TBS.</t>
  </si>
  <si>
    <t>(c)Refere-se às despesas de aquisição da TBS.</t>
  </si>
  <si>
    <t>(d)Despesas com agestão e integração do Grupo.</t>
  </si>
  <si>
    <t>(e)Inclui quatro meses de resultado da The Body Shop.</t>
  </si>
  <si>
    <t>1T18(a)</t>
  </si>
  <si>
    <t>2T18</t>
  </si>
  <si>
    <t>3T18(a)</t>
  </si>
  <si>
    <t>4T18(a)</t>
  </si>
  <si>
    <t>1T18(b)</t>
  </si>
  <si>
    <t>3T18(b)</t>
  </si>
  <si>
    <t>4T18(b)</t>
  </si>
  <si>
    <t>1T18</t>
  </si>
  <si>
    <t>3T18</t>
  </si>
  <si>
    <t>4T18</t>
  </si>
  <si>
    <t>2018(e)</t>
  </si>
  <si>
    <t>Despesas com Aquisição(c)</t>
  </si>
  <si>
    <t>Despesas Corporativas(d)</t>
  </si>
  <si>
    <t>Custos de Transformação</t>
  </si>
  <si>
    <t>Receitas / (Despesas) Financeiras, Líquidas</t>
  </si>
  <si>
    <t>(a Resultado consolidado inclui as despesas de aquisição da TBS e despesas corporativas.</t>
  </si>
  <si>
    <t>(b)Resultado Natura exclui as despesas de aquisição da TBS e despesas corporativas.</t>
  </si>
  <si>
    <t>(d)Despesas com a gestão e integração do Grupo.</t>
  </si>
  <si>
    <r>
      <t>Consolidado</t>
    </r>
    <r>
      <rPr>
        <b/>
        <vertAlign val="superscript"/>
        <sz val="10"/>
        <color theme="0"/>
        <rFont val="Gill Sans Std"/>
        <family val="2"/>
      </rPr>
      <t>a</t>
    </r>
  </si>
  <si>
    <t>1T19(d)</t>
  </si>
  <si>
    <t>2T19(d)</t>
  </si>
  <si>
    <t>3T19(d)</t>
  </si>
  <si>
    <t>4T19(d)</t>
  </si>
  <si>
    <t>Receita Líquida</t>
  </si>
  <si>
    <r>
      <t>Despesas com Aquisição</t>
    </r>
    <r>
      <rPr>
        <vertAlign val="superscript"/>
        <sz val="10"/>
        <color theme="1"/>
        <rFont val="Gill Sans MT Ext Condensed Bold"/>
        <family val="2"/>
      </rPr>
      <t>c</t>
    </r>
  </si>
  <si>
    <r>
      <t>Despesas Corporativas</t>
    </r>
    <r>
      <rPr>
        <vertAlign val="superscript"/>
        <sz val="10"/>
        <color theme="1"/>
        <rFont val="Gill Sans Std"/>
        <family val="2"/>
      </rPr>
      <t>b</t>
    </r>
  </si>
  <si>
    <t>Receitas/ (Despesas) Financeiras, Líquidas</t>
  </si>
  <si>
    <t>Impostos na constituição da Holding</t>
  </si>
  <si>
    <t>Despesas com Vendas, Marketing e Logística/Receita Líquida</t>
  </si>
  <si>
    <t>(a) Resultado consolidado inclui Natura, Aesop, The Body Shop, bem como subsidiárias nos EUA, França e Holanda</t>
  </si>
  <si>
    <t>(b) Despesas relacionadas a gestão e integração do grupo Natura&amp;Co</t>
  </si>
  <si>
    <t>(c) Despesas relacionadas a aquisição da Avon, reportadas no resultado consolidado</t>
  </si>
  <si>
    <t>(d) Exclui os efeitos da norma contábil IFRS 16</t>
  </si>
  <si>
    <r>
      <t>Outras (Receitas) / Despesas não recorrentes, líquidas</t>
    </r>
    <r>
      <rPr>
        <vertAlign val="superscript"/>
        <sz val="9"/>
        <rFont val="Verdana"/>
        <family val="2"/>
      </rPr>
      <t>3</t>
    </r>
  </si>
  <si>
    <r>
      <rPr>
        <i/>
        <vertAlign val="superscript"/>
        <sz val="9"/>
        <color theme="1"/>
        <rFont val="Verdana"/>
        <family val="2"/>
      </rPr>
      <t>3</t>
    </r>
    <r>
      <rPr>
        <i/>
        <sz val="9"/>
        <color theme="1"/>
        <rFont val="Verdana"/>
        <family val="2"/>
      </rPr>
      <t xml:space="preserve"> Efeito líquido do ganho com a resolução favorável de uma disputa legal na Avon International e custos associados à suspensão das operações da The Body Shop na Rússia</t>
    </r>
  </si>
  <si>
    <r>
      <t>2022 acum</t>
    </r>
    <r>
      <rPr>
        <b/>
        <vertAlign val="superscript"/>
        <sz val="9"/>
        <color theme="0"/>
        <rFont val="Verdana"/>
        <family val="2"/>
      </rPr>
      <t>c</t>
    </r>
  </si>
  <si>
    <t>2022 acum</t>
  </si>
  <si>
    <t>1T-23c</t>
  </si>
  <si>
    <t>2T-23c</t>
  </si>
  <si>
    <t>3T-23c</t>
  </si>
  <si>
    <t>4T-23c</t>
  </si>
  <si>
    <t>2023 acumc</t>
  </si>
  <si>
    <t>1T-23</t>
  </si>
  <si>
    <t>2T-23</t>
  </si>
  <si>
    <t>3T-23</t>
  </si>
  <si>
    <t>4T-23</t>
  </si>
  <si>
    <t>Custos de Transformação/ Integração / Reestrturação do Grupo</t>
  </si>
  <si>
    <t>Impairment de Loja e Goodwill</t>
  </si>
  <si>
    <t>Custo de Reestruturação - Unidade de negócio</t>
  </si>
  <si>
    <t>Despesas Corporativas</t>
  </si>
  <si>
    <r>
      <t>Operações discontinuadas</t>
    </r>
    <r>
      <rPr>
        <vertAlign val="superscript"/>
        <sz val="9"/>
        <rFont val="Verdana"/>
        <family val="2"/>
      </rPr>
      <t>d</t>
    </r>
  </si>
  <si>
    <t>Lucro Líquido (prejuízo) Consolidado</t>
  </si>
  <si>
    <t>Lucro líquido (prejuízo) atribuído aos acionistas controladores</t>
  </si>
  <si>
    <r>
      <rPr>
        <i/>
        <vertAlign val="superscript"/>
        <sz val="9"/>
        <color theme="1"/>
        <rFont val="Verdana"/>
        <family val="2"/>
      </rPr>
      <t xml:space="preserve">b </t>
    </r>
    <r>
      <rPr>
        <i/>
        <sz val="9"/>
        <color theme="1"/>
        <rFont val="Verdana"/>
        <family val="2"/>
      </rPr>
      <t>Natura &amp;Co Latam: inclui Natura, Avon, TBS Brasil e Latam Hispânica, Aesop Brasil e &amp;Co Pay</t>
    </r>
  </si>
  <si>
    <r>
      <rPr>
        <i/>
        <vertAlign val="superscript"/>
        <sz val="9"/>
        <color theme="1"/>
        <rFont val="Verdana"/>
        <family val="2"/>
      </rPr>
      <t>d</t>
    </r>
    <r>
      <rPr>
        <i/>
        <sz val="9"/>
        <color theme="1"/>
        <rFont val="Verdana"/>
        <family val="2"/>
      </rPr>
      <t> Relacionadas à separação de negócios na Avon da América do Norte</t>
    </r>
  </si>
  <si>
    <r>
      <rPr>
        <i/>
        <vertAlign val="superscript"/>
        <sz val="9"/>
        <color theme="1"/>
        <rFont val="Verdana"/>
        <family val="2"/>
      </rPr>
      <t>1</t>
    </r>
    <r>
      <rPr>
        <i/>
        <sz val="9"/>
        <color theme="1"/>
        <rFont val="Verdana"/>
        <family val="2"/>
      </rPr>
      <t xml:space="preserve">  Outras (receitas)/despesas líquidas não recorrentes: reversão da provisão do período anterior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</si>
</sst>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[$€-2]* #,##0.00_);_([$€-2]* \(#,##0.00\);_([$€-2]* &quot;-&quot;??_)"/>
    <numFmt numFmtId="165" formatCode="_(* #,##0.00_);_(* \(#,##0.00\);_(* &quot;-&quot;??_);_(@_)"/>
    <numFmt numFmtId="166" formatCode="#,##0.0_);\(#,##0.0\)"/>
    <numFmt numFmtId="167" formatCode="_(* #,##0.0_);_(* \(#,##0.0\);_(* &quot;-&quot;??_);_(@_)"/>
    <numFmt numFmtId="168" formatCode="0.0%;\(0.0\)%"/>
    <numFmt numFmtId="169" formatCode="_-* #,##0.0_-;\-* #,##0.0_-;_-* &quot;-&quot;??_-;_-@_-"/>
    <numFmt numFmtId="170" formatCode="_-* #,##0.0_-;\-* #,##0.0_-;_-* &quot;-&quot;?_-;_-@_-"/>
    <numFmt numFmtId="171" formatCode="0.0%"/>
    <numFmt numFmtId="172" formatCode="0.0"/>
    <numFmt numFmtId="173" formatCode="#,##0.0_);\(#,##0.0\);_(* &quot;-&quot;??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color theme="0"/>
      <name val="Gill Sans Std"/>
      <family val="2"/>
    </font>
    <font>
      <b/>
      <vertAlign val="superscript"/>
      <sz val="10"/>
      <color theme="0"/>
      <name val="Gill Sans Std"/>
      <family val="2"/>
    </font>
    <font>
      <b/>
      <sz val="10"/>
      <color rgb="FF3D291E"/>
      <name val="Gill Sans Std"/>
      <family val="2"/>
    </font>
    <font>
      <sz val="10"/>
      <color theme="1"/>
      <name val="Gill Sans Std"/>
      <family val="2"/>
    </font>
    <font>
      <vertAlign val="superscript"/>
      <sz val="10"/>
      <color theme="1"/>
      <name val="Gill Sans Std"/>
      <family val="2"/>
    </font>
    <font>
      <sz val="10"/>
      <name val="Gill Sans Std"/>
      <family val="2"/>
    </font>
    <font>
      <b/>
      <sz val="10"/>
      <color theme="1"/>
      <name val="Gill Sans Std"/>
      <family val="2"/>
    </font>
    <font>
      <b/>
      <sz val="10"/>
      <name val="Gill Sans Std"/>
      <family val="2"/>
    </font>
    <font>
      <b/>
      <sz val="10"/>
      <color theme="1" tint="0.499984740745262"/>
      <name val="Gill Sans Std"/>
      <family val="2"/>
    </font>
    <font>
      <sz val="10"/>
      <color theme="0"/>
      <name val="Gill Sans Std"/>
      <family val="2"/>
    </font>
    <font>
      <sz val="8"/>
      <color theme="1"/>
      <name val="Gill Sans Std"/>
      <family val="2"/>
    </font>
    <font>
      <sz val="10"/>
      <color theme="1" tint="0.34998626667073579"/>
      <name val="Gill Sans Std"/>
      <family val="2"/>
    </font>
    <font>
      <b/>
      <sz val="10"/>
      <color theme="1" tint="0.34998626667073579"/>
      <name val="Gill Sans Std"/>
      <family val="2"/>
    </font>
    <font>
      <i/>
      <sz val="10"/>
      <name val="Gill Sans Std"/>
      <family val="2"/>
    </font>
    <font>
      <i/>
      <sz val="10"/>
      <color theme="1"/>
      <name val="Gill Sans Std"/>
      <family val="2"/>
    </font>
    <font>
      <b/>
      <sz val="16"/>
      <color rgb="FFFD6C20"/>
      <name val="Gill Sans Std"/>
      <family val="2"/>
    </font>
    <font>
      <b/>
      <vertAlign val="superscript"/>
      <sz val="10"/>
      <color rgb="FF3D291E"/>
      <name val="Gill Sans Std"/>
      <family val="2"/>
    </font>
    <font>
      <vertAlign val="superscript"/>
      <sz val="8"/>
      <color theme="1"/>
      <name val="Gill Sans Std"/>
      <family val="2"/>
    </font>
    <font>
      <sz val="10"/>
      <color theme="1"/>
      <name val="Verdana"/>
      <family val="2"/>
    </font>
    <font>
      <b/>
      <sz val="16"/>
      <color rgb="FFEB5638"/>
      <name val="Gill Sans Std"/>
      <family val="2"/>
    </font>
    <font>
      <b/>
      <sz val="10"/>
      <color theme="4" tint="-0.249977111117893"/>
      <name val="Gill Sans Std"/>
      <family val="2"/>
    </font>
    <font>
      <sz val="9"/>
      <color theme="1"/>
      <name val="Gill Sans Std"/>
      <family val="2"/>
    </font>
    <font>
      <i/>
      <sz val="9"/>
      <color theme="1"/>
      <name val="Gill Sans Std"/>
      <family val="2"/>
    </font>
    <font>
      <b/>
      <sz val="16"/>
      <color rgb="FF60497A"/>
      <name val="Gill Sans Std"/>
      <family val="2"/>
    </font>
    <font>
      <b/>
      <sz val="16"/>
      <color rgb="FF0A4137"/>
      <name val="Gill Sans Std"/>
      <family val="2"/>
    </font>
    <font>
      <b/>
      <i/>
      <sz val="10"/>
      <name val="Gill Sans Std"/>
      <family val="2"/>
    </font>
    <font>
      <sz val="10"/>
      <color rgb="FFFF0000"/>
      <name val="Gill Sans Std"/>
      <family val="2"/>
    </font>
    <font>
      <vertAlign val="superscript"/>
      <sz val="10"/>
      <color theme="1"/>
      <name val="Gill Sans MT Ext Condensed Bold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vertAlign val="superscript"/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vertAlign val="superscript"/>
      <sz val="9"/>
      <color theme="1"/>
      <name val="Verdana"/>
      <family val="2"/>
    </font>
    <font>
      <i/>
      <sz val="9"/>
      <color theme="1"/>
      <name val="Verdana"/>
      <family val="2"/>
    </font>
    <font>
      <i/>
      <vertAlign val="superscript"/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i/>
      <u val="singleAccounting"/>
      <sz val="9"/>
      <color theme="1"/>
      <name val="Verdana"/>
      <family val="2"/>
    </font>
    <font>
      <b/>
      <i/>
      <sz val="9"/>
      <name val="Verdana"/>
      <family val="2"/>
    </font>
    <font>
      <i/>
      <vertAlign val="superscript"/>
      <sz val="9"/>
      <name val="Verdana"/>
      <family val="2"/>
    </font>
    <font>
      <i/>
      <u/>
      <sz val="9"/>
      <name val="Verdana"/>
      <family val="2"/>
    </font>
    <font>
      <sz val="10"/>
      <color theme="1"/>
      <name val="Gill Sans MT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D6C20"/>
        <bgColor indexed="64"/>
      </patternFill>
    </fill>
    <fill>
      <patternFill patternType="solid">
        <fgColor rgb="FFFEF5BE"/>
        <bgColor indexed="64"/>
      </patternFill>
    </fill>
    <fill>
      <patternFill patternType="solid">
        <fgColor rgb="FFEB56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0A4137"/>
        <bgColor indexed="64"/>
      </patternFill>
    </fill>
    <fill>
      <patternFill patternType="solid">
        <fgColor rgb="FFCDC3BE"/>
        <bgColor indexed="64"/>
      </patternFill>
    </fill>
    <fill>
      <patternFill patternType="solid">
        <fgColor rgb="FFFEB590"/>
        <bgColor indexed="64"/>
      </patternFill>
    </fill>
    <fill>
      <patternFill patternType="solid">
        <fgColor rgb="FF23735F"/>
        <bgColor indexed="64"/>
      </patternFill>
    </fill>
    <fill>
      <patternFill patternType="solid">
        <fgColor rgb="FFFF808B"/>
        <bgColor indexed="64"/>
      </patternFill>
    </fill>
    <fill>
      <patternFill patternType="solid">
        <fgColor rgb="FF6E9B7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3D7C6"/>
        <bgColor indexed="64"/>
      </patternFill>
    </fill>
    <fill>
      <patternFill patternType="solid">
        <fgColor rgb="FF507E7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rgb="FFFD6C20"/>
      </top>
      <bottom/>
      <diagonal/>
    </border>
    <border>
      <left/>
      <right/>
      <top/>
      <bottom style="double">
        <color rgb="FFFD6C2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theme="7" tint="-0.24994659260841701"/>
      </bottom>
      <diagonal/>
    </border>
    <border>
      <left/>
      <right/>
      <top style="hair">
        <color theme="1"/>
      </top>
      <bottom style="hair">
        <color theme="7" tint="-0.24994659260841701"/>
      </bottom>
      <diagonal/>
    </border>
    <border>
      <left style="medium">
        <color theme="0"/>
      </left>
      <right/>
      <top/>
      <bottom style="hair">
        <color theme="7" tint="-0.24994659260841701"/>
      </bottom>
      <diagonal/>
    </border>
    <border>
      <left/>
      <right style="medium">
        <color theme="0"/>
      </right>
      <top/>
      <bottom style="hair">
        <color theme="7" tint="-0.24994659260841701"/>
      </bottom>
      <diagonal/>
    </border>
    <border>
      <left style="medium">
        <color theme="0"/>
      </left>
      <right/>
      <top style="hair">
        <color theme="1"/>
      </top>
      <bottom style="hair">
        <color theme="7" tint="-0.24994659260841701"/>
      </bottom>
      <diagonal/>
    </border>
    <border>
      <left/>
      <right style="medium">
        <color theme="0"/>
      </right>
      <top style="hair">
        <color theme="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rgb="FFFD6C20"/>
      </bottom>
      <diagonal/>
    </border>
    <border>
      <left style="medium">
        <color theme="0"/>
      </left>
      <right/>
      <top style="hair">
        <color theme="7" tint="-0.24994659260841701"/>
      </top>
      <bottom style="thin">
        <color rgb="FFFD6C20"/>
      </bottom>
      <diagonal/>
    </border>
    <border>
      <left/>
      <right/>
      <top/>
      <bottom style="dashed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EB5638"/>
      </top>
      <bottom/>
      <diagonal/>
    </border>
    <border>
      <left style="thick">
        <color theme="0"/>
      </left>
      <right/>
      <top style="hair">
        <color rgb="FFEB5638"/>
      </top>
      <bottom/>
      <diagonal/>
    </border>
    <border>
      <left style="thick">
        <color theme="0"/>
      </left>
      <right style="thick">
        <color theme="0"/>
      </right>
      <top style="hair">
        <color rgb="FFEB5638"/>
      </top>
      <bottom/>
      <diagonal/>
    </border>
    <border>
      <left/>
      <right/>
      <top/>
      <bottom style="hair">
        <color rgb="FFEB5638"/>
      </bottom>
      <diagonal/>
    </border>
    <border>
      <left style="thick">
        <color theme="0"/>
      </left>
      <right/>
      <top/>
      <bottom style="hair">
        <color rgb="FFEB5638"/>
      </bottom>
      <diagonal/>
    </border>
    <border>
      <left style="thick">
        <color theme="0"/>
      </left>
      <right style="thick">
        <color theme="0"/>
      </right>
      <top/>
      <bottom style="hair">
        <color rgb="FFEB5638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hair">
        <color rgb="FFEB5638"/>
      </top>
      <bottom/>
      <diagonal/>
    </border>
    <border>
      <left/>
      <right style="medium">
        <color theme="0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theme="0"/>
      </right>
      <top/>
      <bottom style="hair">
        <color theme="7" tint="-0.24994659260841701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hair">
        <color theme="1"/>
      </top>
      <bottom style="hair">
        <color theme="7" tint="-0.24994659260841701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rgb="FF0A4137"/>
      </top>
      <bottom/>
      <diagonal/>
    </border>
    <border>
      <left/>
      <right/>
      <top/>
      <bottom style="hair">
        <color rgb="FF0A4137"/>
      </bottom>
      <diagonal/>
    </border>
    <border>
      <left/>
      <right/>
      <top style="hair">
        <color rgb="FF0A4137"/>
      </top>
      <bottom/>
      <diagonal/>
    </border>
    <border>
      <left style="medium">
        <color theme="0"/>
      </left>
      <right/>
      <top/>
      <bottom style="hair">
        <color rgb="FF0A4137"/>
      </bottom>
      <diagonal/>
    </border>
    <border>
      <left style="medium">
        <color theme="0"/>
      </left>
      <right/>
      <top style="hair">
        <color rgb="FF0A4137"/>
      </top>
      <bottom style="hair">
        <color rgb="FF0A4137"/>
      </bottom>
      <diagonal/>
    </border>
    <border>
      <left/>
      <right/>
      <top style="hair">
        <color rgb="FF0A4137"/>
      </top>
      <bottom style="hair">
        <color rgb="FF0A4137"/>
      </bottom>
      <diagonal/>
    </border>
    <border>
      <left/>
      <right style="medium">
        <color theme="0"/>
      </right>
      <top style="hair">
        <color rgb="FF0A4137"/>
      </top>
      <bottom style="hair">
        <color rgb="FF0A4137"/>
      </bottom>
      <diagonal/>
    </border>
    <border>
      <left style="thin">
        <color rgb="FF0A4137"/>
      </left>
      <right/>
      <top style="thin">
        <color rgb="FF0A4137"/>
      </top>
      <bottom style="thin">
        <color rgb="FF0A4137"/>
      </bottom>
      <diagonal/>
    </border>
    <border>
      <left/>
      <right/>
      <top style="thin">
        <color rgb="FF0A4137"/>
      </top>
      <bottom style="thin">
        <color rgb="FF0A4137"/>
      </bottom>
      <diagonal/>
    </border>
    <border>
      <left/>
      <right style="thin">
        <color rgb="FF0A4137"/>
      </right>
      <top style="thin">
        <color rgb="FF0A4137"/>
      </top>
      <bottom style="thin">
        <color rgb="FF0A4137"/>
      </bottom>
      <diagonal/>
    </border>
    <border>
      <left/>
      <right/>
      <top/>
      <bottom style="thin">
        <color rgb="FF0A4137"/>
      </bottom>
      <diagonal/>
    </border>
    <border>
      <left/>
      <right/>
      <top/>
      <bottom style="double">
        <color rgb="FF0A4137"/>
      </bottom>
      <diagonal/>
    </border>
    <border>
      <left style="medium">
        <color theme="0"/>
      </left>
      <right/>
      <top style="double">
        <color rgb="FF0A4137"/>
      </top>
      <bottom/>
      <diagonal/>
    </border>
    <border>
      <left/>
      <right style="medium">
        <color theme="0"/>
      </right>
      <top style="double">
        <color rgb="FF0A4137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theme="0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3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51" fillId="0" borderId="0"/>
  </cellStyleXfs>
  <cellXfs count="351">
    <xf numFmtId="0" fontId="0" fillId="0" borderId="0" xfId="0"/>
    <xf numFmtId="0" fontId="4" fillId="2" borderId="8" xfId="0" applyFont="1" applyFill="1" applyBorder="1" applyAlignment="1">
      <alignment horizontal="centerContinuous" vertical="center"/>
    </xf>
    <xf numFmtId="0" fontId="4" fillId="2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164" fontId="7" fillId="0" borderId="0" xfId="4" applyFont="1" applyAlignment="1">
      <alignment horizontal="left" vertical="center" wrapText="1"/>
    </xf>
    <xf numFmtId="166" fontId="9" fillId="0" borderId="6" xfId="5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164" fontId="7" fillId="0" borderId="9" xfId="4" applyFont="1" applyBorder="1" applyAlignment="1">
      <alignment horizontal="left" vertical="center" wrapText="1"/>
    </xf>
    <xf numFmtId="166" fontId="9" fillId="0" borderId="9" xfId="5" applyNumberFormat="1" applyFont="1" applyFill="1" applyBorder="1" applyAlignment="1">
      <alignment horizontal="center" vertical="center"/>
    </xf>
    <xf numFmtId="164" fontId="10" fillId="0" borderId="0" xfId="4" applyFont="1" applyAlignment="1">
      <alignment horizontal="left" vertical="center" wrapText="1"/>
    </xf>
    <xf numFmtId="166" fontId="11" fillId="0" borderId="6" xfId="5" applyNumberFormat="1" applyFont="1" applyFill="1" applyBorder="1" applyAlignment="1">
      <alignment horizontal="center" vertical="center"/>
    </xf>
    <xf numFmtId="166" fontId="11" fillId="0" borderId="0" xfId="5" applyNumberFormat="1" applyFont="1" applyFill="1" applyBorder="1" applyAlignment="1">
      <alignment horizontal="center" vertical="center"/>
    </xf>
    <xf numFmtId="166" fontId="9" fillId="0" borderId="0" xfId="5" applyNumberFormat="1" applyFont="1" applyFill="1" applyBorder="1" applyAlignment="1">
      <alignment horizontal="center" vertical="center"/>
    </xf>
    <xf numFmtId="164" fontId="10" fillId="0" borderId="9" xfId="4" applyFont="1" applyBorder="1" applyAlignment="1">
      <alignment horizontal="left" vertical="center" wrapText="1"/>
    </xf>
    <xf numFmtId="166" fontId="11" fillId="0" borderId="11" xfId="5" applyNumberFormat="1" applyFont="1" applyFill="1" applyBorder="1" applyAlignment="1">
      <alignment horizontal="center" vertical="center"/>
    </xf>
    <xf numFmtId="166" fontId="11" fillId="0" borderId="9" xfId="5" applyNumberFormat="1" applyFont="1" applyFill="1" applyBorder="1" applyAlignment="1">
      <alignment horizontal="center" vertical="center"/>
    </xf>
    <xf numFmtId="164" fontId="10" fillId="0" borderId="10" xfId="4" applyFont="1" applyBorder="1" applyAlignment="1">
      <alignment horizontal="left" vertical="center" wrapText="1"/>
    </xf>
    <xf numFmtId="166" fontId="11" fillId="0" borderId="13" xfId="5" applyNumberFormat="1" applyFont="1" applyFill="1" applyBorder="1" applyAlignment="1">
      <alignment horizontal="center" vertical="center"/>
    </xf>
    <xf numFmtId="166" fontId="11" fillId="0" borderId="10" xfId="5" applyNumberFormat="1" applyFont="1" applyFill="1" applyBorder="1" applyAlignment="1">
      <alignment horizontal="center" vertical="center"/>
    </xf>
    <xf numFmtId="0" fontId="11" fillId="2" borderId="0" xfId="3" applyFont="1" applyFill="1" applyAlignment="1">
      <alignment horizontal="right" vertical="center" wrapText="1"/>
    </xf>
    <xf numFmtId="0" fontId="12" fillId="2" borderId="7" xfId="3" applyFont="1" applyFill="1" applyBorder="1" applyAlignment="1">
      <alignment horizontal="right" vertical="center" wrapText="1"/>
    </xf>
    <xf numFmtId="167" fontId="11" fillId="2" borderId="0" xfId="3" applyNumberFormat="1" applyFont="1" applyFill="1" applyAlignment="1">
      <alignment horizontal="right" vertical="center" wrapText="1"/>
    </xf>
    <xf numFmtId="166" fontId="13" fillId="0" borderId="0" xfId="5" applyNumberFormat="1" applyFont="1" applyFill="1" applyBorder="1" applyAlignment="1">
      <alignment horizontal="center" vertical="center"/>
    </xf>
    <xf numFmtId="166" fontId="4" fillId="0" borderId="0" xfId="5" applyNumberFormat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12" fillId="0" borderId="0" xfId="3" applyFont="1" applyAlignment="1">
      <alignment horizontal="right" vertical="center" wrapText="1"/>
    </xf>
    <xf numFmtId="0" fontId="12" fillId="0" borderId="7" xfId="3" applyFont="1" applyBorder="1" applyAlignment="1">
      <alignment horizontal="right" vertical="center" wrapText="1"/>
    </xf>
    <xf numFmtId="167" fontId="11" fillId="0" borderId="6" xfId="3" applyNumberFormat="1" applyFont="1" applyBorder="1" applyAlignment="1">
      <alignment horizontal="right" vertical="center" wrapText="1"/>
    </xf>
    <xf numFmtId="0" fontId="11" fillId="0" borderId="0" xfId="3" applyFont="1" applyAlignment="1">
      <alignment horizontal="right" vertical="center" wrapText="1"/>
    </xf>
    <xf numFmtId="0" fontId="4" fillId="0" borderId="0" xfId="3" applyFont="1" applyAlignment="1">
      <alignment horizontal="center" vertical="center" wrapText="1"/>
    </xf>
    <xf numFmtId="167" fontId="11" fillId="0" borderId="0" xfId="3" applyNumberFormat="1" applyFont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6" fillId="3" borderId="7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8" fontId="17" fillId="0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8" fontId="17" fillId="0" borderId="0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68" fontId="17" fillId="0" borderId="2" xfId="2" applyNumberFormat="1" applyFont="1" applyFill="1" applyBorder="1" applyAlignment="1">
      <alignment horizontal="center" vertical="center"/>
    </xf>
    <xf numFmtId="168" fontId="18" fillId="0" borderId="2" xfId="2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167" fontId="4" fillId="0" borderId="0" xfId="3" applyNumberFormat="1" applyFont="1" applyAlignment="1">
      <alignment horizontal="right" vertical="center" wrapText="1"/>
    </xf>
    <xf numFmtId="166" fontId="15" fillId="3" borderId="7" xfId="5" applyNumberFormat="1" applyFont="1" applyFill="1" applyBorder="1" applyAlignment="1">
      <alignment horizontal="center" vertical="center"/>
    </xf>
    <xf numFmtId="166" fontId="15" fillId="3" borderId="12" xfId="5" applyNumberFormat="1" applyFont="1" applyFill="1" applyBorder="1" applyAlignment="1">
      <alignment horizontal="center" vertical="center"/>
    </xf>
    <xf numFmtId="166" fontId="16" fillId="3" borderId="7" xfId="5" applyNumberFormat="1" applyFont="1" applyFill="1" applyBorder="1" applyAlignment="1">
      <alignment horizontal="center" vertical="center"/>
    </xf>
    <xf numFmtId="166" fontId="16" fillId="3" borderId="12" xfId="5" applyNumberFormat="1" applyFont="1" applyFill="1" applyBorder="1" applyAlignment="1">
      <alignment horizontal="center" vertical="center"/>
    </xf>
    <xf numFmtId="166" fontId="16" fillId="3" borderId="14" xfId="5" applyNumberFormat="1" applyFont="1" applyFill="1" applyBorder="1" applyAlignment="1">
      <alignment horizontal="center" vertical="center"/>
    </xf>
    <xf numFmtId="166" fontId="15" fillId="3" borderId="0" xfId="5" applyNumberFormat="1" applyFont="1" applyFill="1" applyBorder="1" applyAlignment="1">
      <alignment horizontal="center" vertical="center"/>
    </xf>
    <xf numFmtId="166" fontId="15" fillId="3" borderId="9" xfId="5" applyNumberFormat="1" applyFont="1" applyFill="1" applyBorder="1" applyAlignment="1">
      <alignment horizontal="center" vertical="center"/>
    </xf>
    <xf numFmtId="166" fontId="16" fillId="3" borderId="10" xfId="5" applyNumberFormat="1" applyFont="1" applyFill="1" applyBorder="1" applyAlignment="1">
      <alignment horizontal="center" vertical="center"/>
    </xf>
    <xf numFmtId="168" fontId="17" fillId="3" borderId="1" xfId="2" applyNumberFormat="1" applyFont="1" applyFill="1" applyBorder="1" applyAlignment="1">
      <alignment horizontal="center" vertical="center"/>
    </xf>
    <xf numFmtId="168" fontId="17" fillId="3" borderId="0" xfId="2" applyNumberFormat="1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 wrapText="1"/>
    </xf>
    <xf numFmtId="167" fontId="11" fillId="2" borderId="16" xfId="3" applyNumberFormat="1" applyFont="1" applyFill="1" applyBorder="1" applyAlignment="1">
      <alignment horizontal="right" vertical="center" wrapText="1"/>
    </xf>
    <xf numFmtId="167" fontId="11" fillId="2" borderId="15" xfId="3" applyNumberFormat="1" applyFont="1" applyFill="1" applyBorder="1" applyAlignment="1">
      <alignment horizontal="right" vertical="center" wrapText="1"/>
    </xf>
    <xf numFmtId="0" fontId="11" fillId="2" borderId="15" xfId="3" applyFont="1" applyFill="1" applyBorder="1" applyAlignment="1">
      <alignment horizontal="right" vertical="center" wrapText="1"/>
    </xf>
    <xf numFmtId="17" fontId="6" fillId="3" borderId="6" xfId="3" applyNumberFormat="1" applyFont="1" applyFill="1" applyBorder="1" applyAlignment="1">
      <alignment horizontal="center" vertical="center" wrapText="1"/>
    </xf>
    <xf numFmtId="0" fontId="23" fillId="0" borderId="17" xfId="7" applyFont="1" applyBorder="1" applyAlignment="1">
      <alignment horizontal="left"/>
    </xf>
    <xf numFmtId="4" fontId="24" fillId="0" borderId="0" xfId="7" applyNumberFormat="1" applyFont="1" applyAlignment="1">
      <alignment horizontal="centerContinuous"/>
    </xf>
    <xf numFmtId="0" fontId="24" fillId="0" borderId="0" xfId="7" applyFont="1" applyAlignment="1">
      <alignment horizontal="centerContinuous"/>
    </xf>
    <xf numFmtId="0" fontId="24" fillId="0" borderId="18" xfId="7" applyFont="1" applyBorder="1" applyAlignment="1">
      <alignment horizontal="centerContinuous"/>
    </xf>
    <xf numFmtId="0" fontId="4" fillId="4" borderId="19" xfId="7" applyFont="1" applyFill="1" applyBorder="1" applyAlignment="1">
      <alignment horizontal="centerContinuous"/>
    </xf>
    <xf numFmtId="0" fontId="7" fillId="0" borderId="0" xfId="7" applyFont="1"/>
    <xf numFmtId="0" fontId="4" fillId="4" borderId="0" xfId="3" applyFont="1" applyFill="1" applyAlignment="1">
      <alignment horizontal="center" vertical="center"/>
    </xf>
    <xf numFmtId="0" fontId="4" fillId="4" borderId="20" xfId="7" applyFont="1" applyFill="1" applyBorder="1" applyAlignment="1">
      <alignment horizontal="centerContinuous"/>
    </xf>
    <xf numFmtId="0" fontId="6" fillId="5" borderId="21" xfId="3" applyFont="1" applyFill="1" applyBorder="1" applyAlignment="1">
      <alignment horizontal="center" vertical="center"/>
    </xf>
    <xf numFmtId="0" fontId="6" fillId="5" borderId="22" xfId="3" applyFont="1" applyFill="1" applyBorder="1" applyAlignment="1">
      <alignment horizontal="center" vertical="center"/>
    </xf>
    <xf numFmtId="0" fontId="6" fillId="5" borderId="23" xfId="3" applyFont="1" applyFill="1" applyBorder="1" applyAlignment="1">
      <alignment horizontal="center" vertical="center"/>
    </xf>
    <xf numFmtId="164" fontId="7" fillId="0" borderId="0" xfId="4" applyFont="1" applyAlignment="1">
      <alignment horizontal="left" vertical="center"/>
    </xf>
    <xf numFmtId="166" fontId="7" fillId="0" borderId="24" xfId="5" applyNumberFormat="1" applyFont="1" applyFill="1" applyBorder="1" applyAlignment="1">
      <alignment horizontal="center" vertical="center"/>
    </xf>
    <xf numFmtId="166" fontId="7" fillId="5" borderId="25" xfId="5" applyNumberFormat="1" applyFont="1" applyFill="1" applyBorder="1" applyAlignment="1">
      <alignment horizontal="center" vertical="center"/>
    </xf>
    <xf numFmtId="166" fontId="7" fillId="0" borderId="0" xfId="5" applyNumberFormat="1" applyFont="1" applyFill="1" applyBorder="1" applyAlignment="1">
      <alignment horizontal="center" vertical="center"/>
    </xf>
    <xf numFmtId="166" fontId="7" fillId="0" borderId="0" xfId="7" applyNumberFormat="1" applyFont="1"/>
    <xf numFmtId="164" fontId="10" fillId="0" borderId="26" xfId="4" applyFont="1" applyBorder="1" applyAlignment="1">
      <alignment horizontal="left" vertical="center"/>
    </xf>
    <xf numFmtId="166" fontId="10" fillId="0" borderId="27" xfId="5" applyNumberFormat="1" applyFont="1" applyFill="1" applyBorder="1" applyAlignment="1">
      <alignment horizontal="center" vertical="center"/>
    </xf>
    <xf numFmtId="166" fontId="10" fillId="5" borderId="28" xfId="5" applyNumberFormat="1" applyFont="1" applyFill="1" applyBorder="1" applyAlignment="1">
      <alignment horizontal="center" vertical="center"/>
    </xf>
    <xf numFmtId="166" fontId="10" fillId="0" borderId="26" xfId="5" applyNumberFormat="1" applyFont="1" applyFill="1" applyBorder="1" applyAlignment="1">
      <alignment horizontal="center" vertical="center"/>
    </xf>
    <xf numFmtId="43" fontId="7" fillId="0" borderId="0" xfId="8" applyFont="1"/>
    <xf numFmtId="164" fontId="10" fillId="0" borderId="0" xfId="4" applyFont="1" applyAlignment="1">
      <alignment horizontal="left" vertical="center"/>
    </xf>
    <xf numFmtId="166" fontId="10" fillId="0" borderId="24" xfId="5" applyNumberFormat="1" applyFont="1" applyFill="1" applyBorder="1" applyAlignment="1">
      <alignment horizontal="center" vertical="center"/>
    </xf>
    <xf numFmtId="166" fontId="10" fillId="5" borderId="25" xfId="5" applyNumberFormat="1" applyFont="1" applyFill="1" applyBorder="1" applyAlignment="1">
      <alignment horizontal="center" vertical="center"/>
    </xf>
    <xf numFmtId="166" fontId="10" fillId="0" borderId="0" xfId="5" applyNumberFormat="1" applyFont="1" applyFill="1" applyBorder="1" applyAlignment="1">
      <alignment horizontal="center" vertical="center"/>
    </xf>
    <xf numFmtId="164" fontId="10" fillId="0" borderId="29" xfId="4" applyFont="1" applyBorder="1" applyAlignment="1">
      <alignment horizontal="left" vertical="center"/>
    </xf>
    <xf numFmtId="166" fontId="10" fillId="0" borderId="30" xfId="5" applyNumberFormat="1" applyFont="1" applyFill="1" applyBorder="1" applyAlignment="1">
      <alignment horizontal="center" vertical="center"/>
    </xf>
    <xf numFmtId="166" fontId="10" fillId="5" borderId="31" xfId="5" applyNumberFormat="1" applyFont="1" applyFill="1" applyBorder="1" applyAlignment="1">
      <alignment horizontal="center" vertical="center"/>
    </xf>
    <xf numFmtId="166" fontId="10" fillId="0" borderId="29" xfId="5" applyNumberFormat="1" applyFont="1" applyFill="1" applyBorder="1" applyAlignment="1">
      <alignment horizontal="center" vertical="center"/>
    </xf>
    <xf numFmtId="164" fontId="7" fillId="0" borderId="26" xfId="4" applyFont="1" applyBorder="1" applyAlignment="1">
      <alignment horizontal="left" vertical="center"/>
    </xf>
    <xf numFmtId="166" fontId="7" fillId="0" borderId="27" xfId="5" applyNumberFormat="1" applyFont="1" applyFill="1" applyBorder="1" applyAlignment="1">
      <alignment horizontal="center" vertical="center"/>
    </xf>
    <xf numFmtId="166" fontId="7" fillId="5" borderId="28" xfId="5" applyNumberFormat="1" applyFont="1" applyFill="1" applyBorder="1" applyAlignment="1">
      <alignment horizontal="center" vertical="center"/>
    </xf>
    <xf numFmtId="166" fontId="7" fillId="0" borderId="26" xfId="5" applyNumberFormat="1" applyFont="1" applyFill="1" applyBorder="1" applyAlignment="1">
      <alignment horizontal="center" vertical="center"/>
    </xf>
    <xf numFmtId="164" fontId="7" fillId="0" borderId="0" xfId="4" applyFont="1" applyAlignment="1">
      <alignment horizontal="left" vertical="top"/>
    </xf>
    <xf numFmtId="166" fontId="7" fillId="0" borderId="24" xfId="5" applyNumberFormat="1" applyFont="1" applyFill="1" applyBorder="1" applyAlignment="1">
      <alignment horizontal="center" vertical="top"/>
    </xf>
    <xf numFmtId="166" fontId="7" fillId="5" borderId="25" xfId="5" applyNumberFormat="1" applyFont="1" applyFill="1" applyBorder="1" applyAlignment="1">
      <alignment horizontal="center" vertical="top"/>
    </xf>
    <xf numFmtId="166" fontId="7" fillId="0" borderId="0" xfId="5" applyNumberFormat="1" applyFont="1" applyFill="1" applyBorder="1" applyAlignment="1">
      <alignment horizontal="center" vertical="top"/>
    </xf>
    <xf numFmtId="164" fontId="7" fillId="0" borderId="29" xfId="4" applyFont="1" applyBorder="1" applyAlignment="1">
      <alignment horizontal="left" vertical="center"/>
    </xf>
    <xf numFmtId="166" fontId="7" fillId="0" borderId="30" xfId="5" applyNumberFormat="1" applyFont="1" applyFill="1" applyBorder="1" applyAlignment="1">
      <alignment horizontal="center" vertical="center"/>
    </xf>
    <xf numFmtId="166" fontId="7" fillId="5" borderId="31" xfId="5" applyNumberFormat="1" applyFont="1" applyFill="1" applyBorder="1" applyAlignment="1">
      <alignment horizontal="center" vertical="center"/>
    </xf>
    <xf numFmtId="166" fontId="7" fillId="0" borderId="29" xfId="5" applyNumberFormat="1" applyFont="1" applyFill="1" applyBorder="1" applyAlignment="1">
      <alignment horizontal="center" vertical="center"/>
    </xf>
    <xf numFmtId="166" fontId="10" fillId="5" borderId="32" xfId="5" applyNumberFormat="1" applyFont="1" applyFill="1" applyBorder="1" applyAlignment="1">
      <alignment horizontal="center" vertical="center"/>
    </xf>
    <xf numFmtId="0" fontId="4" fillId="4" borderId="33" xfId="3" applyFont="1" applyFill="1" applyBorder="1" applyAlignment="1">
      <alignment horizontal="center" vertical="center"/>
    </xf>
    <xf numFmtId="0" fontId="4" fillId="4" borderId="34" xfId="7" applyFont="1" applyFill="1" applyBorder="1" applyAlignment="1">
      <alignment horizontal="centerContinuous"/>
    </xf>
    <xf numFmtId="0" fontId="4" fillId="4" borderId="35" xfId="7" applyFont="1" applyFill="1" applyBorder="1" applyAlignment="1">
      <alignment horizontal="centerContinuous"/>
    </xf>
    <xf numFmtId="0" fontId="4" fillId="4" borderId="33" xfId="7" applyFont="1" applyFill="1" applyBorder="1" applyAlignment="1">
      <alignment horizontal="centerContinuous"/>
    </xf>
    <xf numFmtId="0" fontId="6" fillId="5" borderId="36" xfId="3" applyFont="1" applyFill="1" applyBorder="1" applyAlignment="1">
      <alignment horizontal="center" vertical="center"/>
    </xf>
    <xf numFmtId="168" fontId="18" fillId="0" borderId="24" xfId="9" applyNumberFormat="1" applyFont="1" applyFill="1" applyBorder="1" applyAlignment="1">
      <alignment horizontal="center" vertical="center"/>
    </xf>
    <xf numFmtId="0" fontId="18" fillId="0" borderId="0" xfId="7" applyFont="1"/>
    <xf numFmtId="0" fontId="4" fillId="4" borderId="37" xfId="7" applyFont="1" applyFill="1" applyBorder="1" applyAlignment="1">
      <alignment horizontal="centerContinuous"/>
    </xf>
    <xf numFmtId="166" fontId="7" fillId="5" borderId="24" xfId="5" applyNumberFormat="1" applyFont="1" applyFill="1" applyBorder="1" applyAlignment="1">
      <alignment horizontal="center" vertical="center"/>
    </xf>
    <xf numFmtId="166" fontId="10" fillId="5" borderId="27" xfId="5" applyNumberFormat="1" applyFont="1" applyFill="1" applyBorder="1" applyAlignment="1">
      <alignment horizontal="center" vertical="center"/>
    </xf>
    <xf numFmtId="43" fontId="7" fillId="0" borderId="0" xfId="8" applyFont="1" applyBorder="1"/>
    <xf numFmtId="166" fontId="10" fillId="5" borderId="24" xfId="5" applyNumberFormat="1" applyFont="1" applyFill="1" applyBorder="1" applyAlignment="1">
      <alignment horizontal="center" vertical="center"/>
    </xf>
    <xf numFmtId="166" fontId="10" fillId="5" borderId="30" xfId="5" applyNumberFormat="1" applyFont="1" applyFill="1" applyBorder="1" applyAlignment="1">
      <alignment horizontal="center" vertical="center"/>
    </xf>
    <xf numFmtId="166" fontId="7" fillId="5" borderId="27" xfId="5" applyNumberFormat="1" applyFont="1" applyFill="1" applyBorder="1" applyAlignment="1">
      <alignment horizontal="center" vertical="center"/>
    </xf>
    <xf numFmtId="166" fontId="7" fillId="5" borderId="24" xfId="5" applyNumberFormat="1" applyFont="1" applyFill="1" applyBorder="1" applyAlignment="1">
      <alignment horizontal="center" vertical="top"/>
    </xf>
    <xf numFmtId="166" fontId="7" fillId="5" borderId="30" xfId="5" applyNumberFormat="1" applyFont="1" applyFill="1" applyBorder="1" applyAlignment="1">
      <alignment horizontal="center" vertical="center"/>
    </xf>
    <xf numFmtId="166" fontId="10" fillId="5" borderId="38" xfId="5" applyNumberFormat="1" applyFont="1" applyFill="1" applyBorder="1" applyAlignment="1">
      <alignment horizontal="center" vertical="center"/>
    </xf>
    <xf numFmtId="0" fontId="25" fillId="0" borderId="0" xfId="7" applyFont="1"/>
    <xf numFmtId="0" fontId="26" fillId="0" borderId="0" xfId="7" applyFont="1"/>
    <xf numFmtId="4" fontId="7" fillId="0" borderId="0" xfId="7" applyNumberFormat="1" applyFont="1"/>
    <xf numFmtId="169" fontId="11" fillId="0" borderId="0" xfId="8" applyNumberFormat="1" applyFont="1" applyFill="1" applyBorder="1" applyAlignment="1">
      <alignment horizontal="centerContinuous"/>
    </xf>
    <xf numFmtId="0" fontId="11" fillId="0" borderId="0" xfId="7" applyFont="1" applyAlignment="1">
      <alignment horizontal="centerContinuous"/>
    </xf>
    <xf numFmtId="170" fontId="11" fillId="0" borderId="18" xfId="7" applyNumberFormat="1" applyFont="1" applyBorder="1" applyAlignment="1">
      <alignment horizontal="centerContinuous"/>
    </xf>
    <xf numFmtId="4" fontId="11" fillId="0" borderId="0" xfId="7" applyNumberFormat="1" applyFont="1" applyAlignment="1">
      <alignment horizontal="centerContinuous"/>
    </xf>
    <xf numFmtId="43" fontId="7" fillId="0" borderId="24" xfId="8" applyFont="1" applyFill="1" applyBorder="1" applyAlignment="1">
      <alignment horizontal="center" vertical="center"/>
    </xf>
    <xf numFmtId="43" fontId="7" fillId="5" borderId="24" xfId="8" applyFont="1" applyFill="1" applyBorder="1" applyAlignment="1">
      <alignment horizontal="center" vertical="center"/>
    </xf>
    <xf numFmtId="166" fontId="24" fillId="0" borderId="0" xfId="7" applyNumberFormat="1" applyFont="1" applyAlignment="1">
      <alignment horizontal="centerContinuous"/>
    </xf>
    <xf numFmtId="0" fontId="4" fillId="4" borderId="39" xfId="7" applyFont="1" applyFill="1" applyBorder="1" applyAlignment="1">
      <alignment horizontal="centerContinuous"/>
    </xf>
    <xf numFmtId="0" fontId="4" fillId="4" borderId="0" xfId="7" applyFont="1" applyFill="1" applyAlignment="1">
      <alignment horizontal="centerContinuous"/>
    </xf>
    <xf numFmtId="171" fontId="7" fillId="0" borderId="0" xfId="9" applyNumberFormat="1" applyFont="1"/>
    <xf numFmtId="0" fontId="24" fillId="0" borderId="8" xfId="7" applyFont="1" applyBorder="1" applyAlignment="1">
      <alignment horizontal="centerContinuous"/>
    </xf>
    <xf numFmtId="0" fontId="24" fillId="0" borderId="40" xfId="7" applyFont="1" applyBorder="1" applyAlignment="1">
      <alignment horizontal="centerContinuous"/>
    </xf>
    <xf numFmtId="0" fontId="6" fillId="5" borderId="7" xfId="3" applyFont="1" applyFill="1" applyBorder="1" applyAlignment="1">
      <alignment horizontal="center" vertical="center"/>
    </xf>
    <xf numFmtId="0" fontId="6" fillId="5" borderId="6" xfId="3" applyFont="1" applyFill="1" applyBorder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166" fontId="7" fillId="5" borderId="7" xfId="5" applyNumberFormat="1" applyFont="1" applyFill="1" applyBorder="1" applyAlignment="1">
      <alignment horizontal="center" vertical="center"/>
    </xf>
    <xf numFmtId="43" fontId="9" fillId="0" borderId="6" xfId="8" applyFont="1" applyFill="1" applyBorder="1" applyAlignment="1">
      <alignment horizontal="center" vertical="center"/>
    </xf>
    <xf numFmtId="166" fontId="7" fillId="5" borderId="0" xfId="5" applyNumberFormat="1" applyFont="1" applyFill="1" applyBorder="1" applyAlignment="1">
      <alignment horizontal="center" vertical="center"/>
    </xf>
    <xf numFmtId="166" fontId="9" fillId="0" borderId="11" xfId="5" applyNumberFormat="1" applyFont="1" applyFill="1" applyBorder="1" applyAlignment="1">
      <alignment horizontal="center" vertical="center"/>
    </xf>
    <xf numFmtId="166" fontId="7" fillId="5" borderId="12" xfId="5" applyNumberFormat="1" applyFont="1" applyFill="1" applyBorder="1" applyAlignment="1">
      <alignment horizontal="center" vertical="center"/>
    </xf>
    <xf numFmtId="166" fontId="7" fillId="5" borderId="9" xfId="5" applyNumberFormat="1" applyFont="1" applyFill="1" applyBorder="1" applyAlignment="1">
      <alignment horizontal="center" vertical="center"/>
    </xf>
    <xf numFmtId="166" fontId="10" fillId="5" borderId="7" xfId="5" applyNumberFormat="1" applyFont="1" applyFill="1" applyBorder="1" applyAlignment="1">
      <alignment horizontal="center" vertical="center"/>
    </xf>
    <xf numFmtId="166" fontId="10" fillId="5" borderId="0" xfId="5" applyNumberFormat="1" applyFont="1" applyFill="1" applyBorder="1" applyAlignment="1">
      <alignment horizontal="center" vertical="center"/>
    </xf>
    <xf numFmtId="166" fontId="7" fillId="5" borderId="42" xfId="5" applyNumberFormat="1" applyFont="1" applyFill="1" applyBorder="1" applyAlignment="1">
      <alignment horizontal="center" vertical="center"/>
    </xf>
    <xf numFmtId="166" fontId="7" fillId="5" borderId="26" xfId="5" applyNumberFormat="1" applyFont="1" applyFill="1" applyBorder="1" applyAlignment="1">
      <alignment horizontal="center" vertical="center"/>
    </xf>
    <xf numFmtId="43" fontId="7" fillId="5" borderId="7" xfId="8" applyFont="1" applyFill="1" applyBorder="1" applyAlignment="1">
      <alignment horizontal="center" vertical="center"/>
    </xf>
    <xf numFmtId="166" fontId="10" fillId="5" borderId="43" xfId="5" applyNumberFormat="1" applyFont="1" applyFill="1" applyBorder="1" applyAlignment="1">
      <alignment horizontal="center" vertical="center"/>
    </xf>
    <xf numFmtId="166" fontId="10" fillId="5" borderId="44" xfId="5" applyNumberFormat="1" applyFont="1" applyFill="1" applyBorder="1" applyAlignment="1">
      <alignment horizontal="center" vertical="center"/>
    </xf>
    <xf numFmtId="168" fontId="17" fillId="0" borderId="6" xfId="9" applyNumberFormat="1" applyFont="1" applyFill="1" applyBorder="1" applyAlignment="1">
      <alignment horizontal="center" vertical="center"/>
    </xf>
    <xf numFmtId="168" fontId="17" fillId="0" borderId="0" xfId="9" applyNumberFormat="1" applyFont="1" applyFill="1" applyBorder="1" applyAlignment="1">
      <alignment horizontal="center" vertical="center"/>
    </xf>
    <xf numFmtId="0" fontId="14" fillId="0" borderId="0" xfId="7" applyFont="1"/>
    <xf numFmtId="164" fontId="14" fillId="0" borderId="0" xfId="4" applyFont="1" applyAlignment="1">
      <alignment vertical="center"/>
    </xf>
    <xf numFmtId="172" fontId="7" fillId="6" borderId="24" xfId="5" applyNumberFormat="1" applyFont="1" applyFill="1" applyBorder="1" applyAlignment="1">
      <alignment horizontal="center" vertical="center"/>
    </xf>
    <xf numFmtId="172" fontId="7" fillId="6" borderId="0" xfId="5" applyNumberFormat="1" applyFont="1" applyFill="1" applyBorder="1" applyAlignment="1">
      <alignment horizontal="center" vertical="center"/>
    </xf>
    <xf numFmtId="171" fontId="7" fillId="6" borderId="0" xfId="9" applyNumberFormat="1" applyFont="1" applyFill="1" applyBorder="1" applyAlignment="1">
      <alignment horizontal="center" vertical="center"/>
    </xf>
    <xf numFmtId="0" fontId="27" fillId="0" borderId="8" xfId="7" applyFont="1" applyBorder="1" applyAlignment="1">
      <alignment horizontal="left"/>
    </xf>
    <xf numFmtId="0" fontId="4" fillId="7" borderId="0" xfId="3" applyFont="1" applyFill="1" applyAlignment="1">
      <alignment horizontal="center" vertical="center" wrapText="1"/>
    </xf>
    <xf numFmtId="0" fontId="4" fillId="7" borderId="6" xfId="7" applyFont="1" applyFill="1" applyBorder="1" applyAlignment="1">
      <alignment horizontal="centerContinuous"/>
    </xf>
    <xf numFmtId="0" fontId="4" fillId="7" borderId="0" xfId="7" applyFont="1" applyFill="1" applyAlignment="1">
      <alignment horizontal="centerContinuous"/>
    </xf>
    <xf numFmtId="0" fontId="4" fillId="7" borderId="7" xfId="7" applyFont="1" applyFill="1" applyBorder="1" applyAlignment="1">
      <alignment horizontal="centerContinuous"/>
    </xf>
    <xf numFmtId="0" fontId="4" fillId="7" borderId="41" xfId="7" applyFont="1" applyFill="1" applyBorder="1" applyAlignment="1">
      <alignment horizontal="centerContinuous"/>
    </xf>
    <xf numFmtId="0" fontId="4" fillId="7" borderId="8" xfId="7" applyFont="1" applyFill="1" applyBorder="1" applyAlignment="1">
      <alignment horizontal="centerContinuous"/>
    </xf>
    <xf numFmtId="167" fontId="11" fillId="7" borderId="6" xfId="3" applyNumberFormat="1" applyFont="1" applyFill="1" applyBorder="1" applyAlignment="1">
      <alignment horizontal="right" vertical="center" wrapText="1"/>
    </xf>
    <xf numFmtId="167" fontId="11" fillId="7" borderId="0" xfId="3" applyNumberFormat="1" applyFont="1" applyFill="1" applyAlignment="1">
      <alignment horizontal="right" vertical="center" wrapText="1"/>
    </xf>
    <xf numFmtId="167" fontId="4" fillId="7" borderId="6" xfId="3" applyNumberFormat="1" applyFont="1" applyFill="1" applyBorder="1" applyAlignment="1">
      <alignment horizontal="right" vertical="center" wrapText="1"/>
    </xf>
    <xf numFmtId="167" fontId="4" fillId="7" borderId="0" xfId="3" applyNumberFormat="1" applyFont="1" applyFill="1" applyAlignment="1">
      <alignment horizontal="right" vertical="center" wrapText="1"/>
    </xf>
    <xf numFmtId="0" fontId="4" fillId="7" borderId="0" xfId="3" applyFont="1" applyFill="1" applyAlignment="1">
      <alignment horizontal="right" vertical="center" wrapText="1"/>
    </xf>
    <xf numFmtId="0" fontId="12" fillId="7" borderId="7" xfId="3" applyFont="1" applyFill="1" applyBorder="1" applyAlignment="1">
      <alignment horizontal="right" vertical="center" wrapText="1"/>
    </xf>
    <xf numFmtId="0" fontId="11" fillId="7" borderId="0" xfId="3" applyFont="1" applyFill="1" applyAlignment="1">
      <alignment horizontal="right" vertical="center" wrapText="1"/>
    </xf>
    <xf numFmtId="0" fontId="12" fillId="7" borderId="0" xfId="3" applyFont="1" applyFill="1" applyAlignment="1">
      <alignment horizontal="right" vertical="center" wrapText="1"/>
    </xf>
    <xf numFmtId="166" fontId="16" fillId="3" borderId="45" xfId="5" applyNumberFormat="1" applyFont="1" applyFill="1" applyBorder="1" applyAlignment="1">
      <alignment horizontal="center" vertical="center"/>
    </xf>
    <xf numFmtId="166" fontId="16" fillId="3" borderId="46" xfId="5" applyNumberFormat="1" applyFont="1" applyFill="1" applyBorder="1" applyAlignment="1">
      <alignment horizontal="center" vertical="center"/>
    </xf>
    <xf numFmtId="166" fontId="15" fillId="3" borderId="45" xfId="5" applyNumberFormat="1" applyFont="1" applyFill="1" applyBorder="1" applyAlignment="1">
      <alignment horizontal="center" vertical="center"/>
    </xf>
    <xf numFmtId="166" fontId="15" fillId="3" borderId="46" xfId="5" applyNumberFormat="1" applyFont="1" applyFill="1" applyBorder="1" applyAlignment="1">
      <alignment horizontal="center" vertical="center"/>
    </xf>
    <xf numFmtId="168" fontId="17" fillId="3" borderId="2" xfId="2" applyNumberFormat="1" applyFont="1" applyFill="1" applyBorder="1" applyAlignment="1">
      <alignment horizontal="center" vertical="center"/>
    </xf>
    <xf numFmtId="166" fontId="15" fillId="0" borderId="0" xfId="5" applyNumberFormat="1" applyFont="1" applyFill="1" applyBorder="1" applyAlignment="1">
      <alignment horizontal="center" vertical="center"/>
    </xf>
    <xf numFmtId="0" fontId="6" fillId="3" borderId="48" xfId="3" applyFont="1" applyFill="1" applyBorder="1" applyAlignment="1">
      <alignment horizontal="center" vertical="center" wrapText="1"/>
    </xf>
    <xf numFmtId="43" fontId="9" fillId="3" borderId="48" xfId="1" applyFont="1" applyFill="1" applyBorder="1" applyAlignment="1">
      <alignment horizontal="center" vertical="center"/>
    </xf>
    <xf numFmtId="166" fontId="15" fillId="3" borderId="47" xfId="5" applyNumberFormat="1" applyFont="1" applyFill="1" applyBorder="1" applyAlignment="1">
      <alignment horizontal="center" vertical="center"/>
    </xf>
    <xf numFmtId="166" fontId="16" fillId="3" borderId="48" xfId="5" applyNumberFormat="1" applyFont="1" applyFill="1" applyBorder="1" applyAlignment="1">
      <alignment horizontal="center" vertical="center"/>
    </xf>
    <xf numFmtId="166" fontId="11" fillId="3" borderId="49" xfId="5" applyNumberFormat="1" applyFont="1" applyFill="1" applyBorder="1" applyAlignment="1">
      <alignment horizontal="center" vertical="center"/>
    </xf>
    <xf numFmtId="166" fontId="9" fillId="3" borderId="49" xfId="5" applyNumberFormat="1" applyFont="1" applyFill="1" applyBorder="1" applyAlignment="1">
      <alignment horizontal="center" vertical="center"/>
    </xf>
    <xf numFmtId="166" fontId="16" fillId="3" borderId="47" xfId="5" applyNumberFormat="1" applyFont="1" applyFill="1" applyBorder="1" applyAlignment="1">
      <alignment horizontal="center" vertical="center"/>
    </xf>
    <xf numFmtId="166" fontId="15" fillId="3" borderId="48" xfId="5" applyNumberFormat="1" applyFont="1" applyFill="1" applyBorder="1" applyAlignment="1">
      <alignment horizontal="center" vertical="center"/>
    </xf>
    <xf numFmtId="166" fontId="9" fillId="3" borderId="48" xfId="5" applyNumberFormat="1" applyFont="1" applyFill="1" applyBorder="1" applyAlignment="1">
      <alignment horizontal="center" vertical="center"/>
    </xf>
    <xf numFmtId="166" fontId="16" fillId="3" borderId="50" xfId="5" applyNumberFormat="1" applyFont="1" applyFill="1" applyBorder="1" applyAlignment="1">
      <alignment horizontal="center" vertical="center"/>
    </xf>
    <xf numFmtId="0" fontId="4" fillId="8" borderId="0" xfId="3" applyFont="1" applyFill="1" applyAlignment="1">
      <alignment horizontal="center" vertical="center" wrapText="1"/>
    </xf>
    <xf numFmtId="0" fontId="4" fillId="8" borderId="8" xfId="0" applyFont="1" applyFill="1" applyBorder="1" applyAlignment="1">
      <alignment horizontal="centerContinuous" vertical="center"/>
    </xf>
    <xf numFmtId="0" fontId="6" fillId="9" borderId="0" xfId="3" applyFont="1" applyFill="1" applyAlignment="1">
      <alignment horizontal="center" vertical="center" wrapText="1"/>
    </xf>
    <xf numFmtId="0" fontId="6" fillId="9" borderId="7" xfId="3" applyFont="1" applyFill="1" applyBorder="1" applyAlignment="1">
      <alignment horizontal="center" vertical="center" wrapText="1"/>
    </xf>
    <xf numFmtId="0" fontId="6" fillId="9" borderId="48" xfId="3" applyFont="1" applyFill="1" applyBorder="1" applyAlignment="1">
      <alignment horizontal="center" vertical="center" wrapText="1"/>
    </xf>
    <xf numFmtId="166" fontId="15" fillId="9" borderId="7" xfId="5" applyNumberFormat="1" applyFont="1" applyFill="1" applyBorder="1" applyAlignment="1">
      <alignment horizontal="center" vertical="center"/>
    </xf>
    <xf numFmtId="167" fontId="11" fillId="8" borderId="0" xfId="3" applyNumberFormat="1" applyFont="1" applyFill="1" applyAlignment="1">
      <alignment horizontal="right" vertical="center" wrapText="1"/>
    </xf>
    <xf numFmtId="0" fontId="11" fillId="8" borderId="0" xfId="3" applyFont="1" applyFill="1" applyAlignment="1">
      <alignment horizontal="right" vertical="center" wrapText="1"/>
    </xf>
    <xf numFmtId="164" fontId="7" fillId="0" borderId="53" xfId="4" applyFont="1" applyBorder="1" applyAlignment="1">
      <alignment horizontal="left" vertical="center" wrapText="1"/>
    </xf>
    <xf numFmtId="166" fontId="11" fillId="0" borderId="54" xfId="5" applyNumberFormat="1" applyFont="1" applyFill="1" applyBorder="1" applyAlignment="1">
      <alignment horizontal="center" vertical="center"/>
    </xf>
    <xf numFmtId="166" fontId="9" fillId="0" borderId="53" xfId="5" applyNumberFormat="1" applyFont="1" applyFill="1" applyBorder="1" applyAlignment="1">
      <alignment horizontal="center" vertical="center"/>
    </xf>
    <xf numFmtId="166" fontId="9" fillId="0" borderId="55" xfId="5" applyNumberFormat="1" applyFont="1" applyFill="1" applyBorder="1" applyAlignment="1">
      <alignment horizontal="center" vertical="center"/>
    </xf>
    <xf numFmtId="164" fontId="10" fillId="0" borderId="53" xfId="4" applyFont="1" applyBorder="1" applyAlignment="1">
      <alignment horizontal="left" vertical="center" wrapText="1"/>
    </xf>
    <xf numFmtId="166" fontId="11" fillId="0" borderId="53" xfId="5" applyNumberFormat="1" applyFont="1" applyFill="1" applyBorder="1" applyAlignment="1">
      <alignment horizontal="center" vertical="center"/>
    </xf>
    <xf numFmtId="166" fontId="11" fillId="0" borderId="55" xfId="5" applyNumberFormat="1" applyFont="1" applyFill="1" applyBorder="1" applyAlignment="1">
      <alignment horizontal="center" vertical="center"/>
    </xf>
    <xf numFmtId="166" fontId="11" fillId="0" borderId="56" xfId="5" applyNumberFormat="1" applyFont="1" applyFill="1" applyBorder="1" applyAlignment="1">
      <alignment horizontal="center" vertical="center"/>
    </xf>
    <xf numFmtId="164" fontId="7" fillId="0" borderId="57" xfId="4" applyFont="1" applyBorder="1" applyAlignment="1">
      <alignment horizontal="left" vertical="center" wrapText="1"/>
    </xf>
    <xf numFmtId="166" fontId="9" fillId="0" borderId="57" xfId="5" applyNumberFormat="1" applyFont="1" applyFill="1" applyBorder="1" applyAlignment="1">
      <alignment horizontal="center" vertical="center"/>
    </xf>
    <xf numFmtId="164" fontId="10" fillId="0" borderId="58" xfId="4" applyFont="1" applyBorder="1" applyAlignment="1">
      <alignment horizontal="left" vertical="center" wrapText="1"/>
    </xf>
    <xf numFmtId="0" fontId="7" fillId="0" borderId="52" xfId="0" applyFont="1" applyBorder="1" applyAlignment="1">
      <alignment vertical="center"/>
    </xf>
    <xf numFmtId="168" fontId="17" fillId="0" borderId="52" xfId="2" applyNumberFormat="1" applyFont="1" applyFill="1" applyBorder="1" applyAlignment="1">
      <alignment horizontal="center" vertical="center"/>
    </xf>
    <xf numFmtId="167" fontId="11" fillId="0" borderId="62" xfId="3" applyNumberFormat="1" applyFont="1" applyBorder="1" applyAlignment="1">
      <alignment horizontal="right" vertical="center" wrapText="1"/>
    </xf>
    <xf numFmtId="0" fontId="11" fillId="0" borderId="62" xfId="3" applyFont="1" applyBorder="1" applyAlignment="1">
      <alignment horizontal="right" vertical="center" wrapText="1"/>
    </xf>
    <xf numFmtId="0" fontId="12" fillId="0" borderId="62" xfId="3" applyFont="1" applyBorder="1" applyAlignment="1">
      <alignment horizontal="right" vertical="center" wrapText="1"/>
    </xf>
    <xf numFmtId="0" fontId="4" fillId="8" borderId="59" xfId="3" applyFont="1" applyFill="1" applyBorder="1" applyAlignment="1">
      <alignment horizontal="center" vertical="center" wrapText="1"/>
    </xf>
    <xf numFmtId="167" fontId="11" fillId="8" borderId="60" xfId="3" applyNumberFormat="1" applyFont="1" applyFill="1" applyBorder="1" applyAlignment="1">
      <alignment horizontal="right" vertical="center" wrapText="1"/>
    </xf>
    <xf numFmtId="0" fontId="11" fillId="8" borderId="60" xfId="3" applyFont="1" applyFill="1" applyBorder="1" applyAlignment="1">
      <alignment horizontal="right" vertical="center" wrapText="1"/>
    </xf>
    <xf numFmtId="0" fontId="11" fillId="8" borderId="61" xfId="3" applyFont="1" applyFill="1" applyBorder="1" applyAlignment="1">
      <alignment horizontal="right" vertical="center" wrapText="1"/>
    </xf>
    <xf numFmtId="0" fontId="7" fillId="0" borderId="63" xfId="0" applyFont="1" applyBorder="1" applyAlignment="1">
      <alignment vertical="center"/>
    </xf>
    <xf numFmtId="168" fontId="17" fillId="0" borderId="63" xfId="2" applyNumberFormat="1" applyFont="1" applyFill="1" applyBorder="1" applyAlignment="1">
      <alignment horizontal="center" vertical="center"/>
    </xf>
    <xf numFmtId="168" fontId="18" fillId="0" borderId="63" xfId="2" applyNumberFormat="1" applyFont="1" applyFill="1" applyBorder="1" applyAlignment="1">
      <alignment horizontal="center" vertical="center"/>
    </xf>
    <xf numFmtId="167" fontId="11" fillId="0" borderId="64" xfId="3" applyNumberFormat="1" applyFont="1" applyBorder="1" applyAlignment="1">
      <alignment horizontal="right" vertical="center" wrapText="1"/>
    </xf>
    <xf numFmtId="166" fontId="16" fillId="0" borderId="7" xfId="5" applyNumberFormat="1" applyFont="1" applyFill="1" applyBorder="1" applyAlignment="1">
      <alignment horizontal="center" vertical="center"/>
    </xf>
    <xf numFmtId="9" fontId="16" fillId="0" borderId="7" xfId="2" applyFont="1" applyFill="1" applyBorder="1" applyAlignment="1">
      <alignment horizontal="center" vertical="center"/>
    </xf>
    <xf numFmtId="0" fontId="12" fillId="0" borderId="65" xfId="3" applyFont="1" applyBorder="1" applyAlignment="1">
      <alignment horizontal="right" vertical="center" wrapText="1"/>
    </xf>
    <xf numFmtId="0" fontId="28" fillId="0" borderId="8" xfId="0" applyFont="1" applyBorder="1" applyAlignment="1">
      <alignment horizontal="left"/>
    </xf>
    <xf numFmtId="168" fontId="18" fillId="0" borderId="66" xfId="2" applyNumberFormat="1" applyFont="1" applyFill="1" applyBorder="1" applyAlignment="1">
      <alignment horizontal="center" vertical="center"/>
    </xf>
    <xf numFmtId="9" fontId="16" fillId="9" borderId="67" xfId="2" applyFont="1" applyFill="1" applyBorder="1" applyAlignment="1">
      <alignment horizontal="center" vertical="center"/>
    </xf>
    <xf numFmtId="166" fontId="11" fillId="9" borderId="7" xfId="5" applyNumberFormat="1" applyFont="1" applyFill="1" applyBorder="1" applyAlignment="1">
      <alignment horizontal="center" vertical="center"/>
    </xf>
    <xf numFmtId="171" fontId="11" fillId="9" borderId="7" xfId="2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right" vertical="center" wrapText="1"/>
    </xf>
    <xf numFmtId="168" fontId="29" fillId="9" borderId="0" xfId="2" applyNumberFormat="1" applyFont="1" applyFill="1" applyBorder="1" applyAlignment="1">
      <alignment horizontal="center" vertical="center"/>
    </xf>
    <xf numFmtId="168" fontId="29" fillId="9" borderId="63" xfId="2" applyNumberFormat="1" applyFont="1" applyFill="1" applyBorder="1" applyAlignment="1">
      <alignment horizontal="center" vertical="center"/>
    </xf>
    <xf numFmtId="0" fontId="11" fillId="8" borderId="7" xfId="3" applyFont="1" applyFill="1" applyBorder="1" applyAlignment="1">
      <alignment horizontal="right" vertical="center" wrapText="1"/>
    </xf>
    <xf numFmtId="9" fontId="11" fillId="9" borderId="67" xfId="2" applyFont="1" applyFill="1" applyBorder="1" applyAlignment="1">
      <alignment horizontal="center" vertical="center"/>
    </xf>
    <xf numFmtId="168" fontId="29" fillId="9" borderId="52" xfId="2" applyNumberFormat="1" applyFont="1" applyFill="1" applyBorder="1" applyAlignment="1">
      <alignment horizontal="center" vertical="center"/>
    </xf>
    <xf numFmtId="9" fontId="30" fillId="0" borderId="0" xfId="2" applyFont="1" applyFill="1" applyBorder="1" applyAlignment="1">
      <alignment horizontal="center" vertical="center"/>
    </xf>
    <xf numFmtId="166" fontId="0" fillId="0" borderId="0" xfId="0" applyNumberFormat="1"/>
    <xf numFmtId="171" fontId="17" fillId="0" borderId="52" xfId="2" applyNumberFormat="1" applyFont="1" applyFill="1" applyBorder="1" applyAlignment="1">
      <alignment horizontal="center" vertical="center"/>
    </xf>
    <xf numFmtId="171" fontId="17" fillId="0" borderId="0" xfId="2" applyNumberFormat="1" applyFont="1" applyFill="1" applyBorder="1" applyAlignment="1">
      <alignment horizontal="center" vertical="center"/>
    </xf>
    <xf numFmtId="171" fontId="17" fillId="0" borderId="63" xfId="2" applyNumberFormat="1" applyFont="1" applyFill="1" applyBorder="1" applyAlignment="1">
      <alignment horizontal="center" vertical="center"/>
    </xf>
    <xf numFmtId="171" fontId="18" fillId="0" borderId="63" xfId="2" applyNumberFormat="1" applyFont="1" applyFill="1" applyBorder="1" applyAlignment="1">
      <alignment horizontal="center" vertical="center"/>
    </xf>
    <xf numFmtId="171" fontId="16" fillId="9" borderId="67" xfId="2" applyNumberFormat="1" applyFont="1" applyFill="1" applyBorder="1" applyAlignment="1">
      <alignment horizontal="center" vertical="center"/>
    </xf>
    <xf numFmtId="171" fontId="9" fillId="0" borderId="0" xfId="2" applyNumberFormat="1" applyFont="1" applyFill="1" applyBorder="1" applyAlignment="1">
      <alignment horizontal="center" vertical="center"/>
    </xf>
    <xf numFmtId="10" fontId="30" fillId="0" borderId="0" xfId="2" applyNumberFormat="1" applyFont="1" applyFill="1" applyBorder="1" applyAlignment="1">
      <alignment horizontal="center" vertical="center"/>
    </xf>
    <xf numFmtId="171" fontId="16" fillId="0" borderId="7" xfId="2" applyNumberFormat="1" applyFont="1" applyFill="1" applyBorder="1" applyAlignment="1">
      <alignment horizontal="center" vertical="center"/>
    </xf>
    <xf numFmtId="166" fontId="9" fillId="0" borderId="0" xfId="5" quotePrefix="1" applyNumberFormat="1" applyFont="1" applyFill="1" applyBorder="1" applyAlignment="1">
      <alignment horizontal="center" vertical="center"/>
    </xf>
    <xf numFmtId="171" fontId="18" fillId="0" borderId="66" xfId="2" quotePrefix="1" applyNumberFormat="1" applyFont="1" applyFill="1" applyBorder="1" applyAlignment="1">
      <alignment horizontal="center" vertical="center"/>
    </xf>
    <xf numFmtId="171" fontId="18" fillId="0" borderId="63" xfId="2" quotePrefix="1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8" borderId="0" xfId="0" applyFont="1" applyFill="1" applyAlignment="1">
      <alignment vertical="center"/>
    </xf>
    <xf numFmtId="0" fontId="33" fillId="8" borderId="0" xfId="0" applyFont="1" applyFill="1" applyAlignment="1">
      <alignment vertical="center"/>
    </xf>
    <xf numFmtId="0" fontId="34" fillId="0" borderId="0" xfId="0" applyFont="1"/>
    <xf numFmtId="164" fontId="35" fillId="0" borderId="0" xfId="4" applyFont="1" applyAlignment="1">
      <alignment horizontal="left" vertical="center" wrapText="1" indent="1"/>
    </xf>
    <xf numFmtId="166" fontId="35" fillId="0" borderId="0" xfId="5" applyNumberFormat="1" applyFont="1" applyFill="1" applyBorder="1" applyAlignment="1">
      <alignment vertical="center"/>
    </xf>
    <xf numFmtId="173" fontId="35" fillId="0" borderId="0" xfId="5" quotePrefix="1" applyNumberFormat="1" applyFont="1" applyFill="1" applyBorder="1" applyAlignment="1">
      <alignment vertical="center"/>
    </xf>
    <xf numFmtId="0" fontId="37" fillId="8" borderId="0" xfId="3" applyFont="1" applyFill="1" applyAlignment="1">
      <alignment vertical="center" wrapText="1"/>
    </xf>
    <xf numFmtId="167" fontId="37" fillId="8" borderId="0" xfId="3" applyNumberFormat="1" applyFont="1" applyFill="1" applyAlignment="1">
      <alignment vertical="center" wrapText="1"/>
    </xf>
    <xf numFmtId="0" fontId="39" fillId="8" borderId="0" xfId="3" applyFont="1" applyFill="1" applyAlignment="1">
      <alignment vertical="center" wrapText="1"/>
    </xf>
    <xf numFmtId="166" fontId="35" fillId="0" borderId="0" xfId="6" applyNumberFormat="1" applyFont="1" applyFill="1" applyBorder="1" applyAlignment="1">
      <alignment vertical="center"/>
    </xf>
    <xf numFmtId="171" fontId="35" fillId="0" borderId="0" xfId="2" applyNumberFormat="1" applyFont="1" applyFill="1" applyBorder="1" applyAlignment="1">
      <alignment vertical="center"/>
    </xf>
    <xf numFmtId="166" fontId="35" fillId="0" borderId="0" xfId="5" quotePrefix="1" applyNumberFormat="1" applyFont="1" applyFill="1" applyBorder="1" applyAlignment="1">
      <alignment vertical="center"/>
    </xf>
    <xf numFmtId="171" fontId="35" fillId="0" borderId="0" xfId="2" quotePrefix="1" applyNumberFormat="1" applyFont="1" applyFill="1" applyBorder="1" applyAlignment="1">
      <alignment vertical="center"/>
    </xf>
    <xf numFmtId="9" fontId="35" fillId="0" borderId="0" xfId="2" quotePrefix="1" applyFont="1" applyFill="1" applyBorder="1" applyAlignment="1">
      <alignment vertical="center"/>
    </xf>
    <xf numFmtId="43" fontId="35" fillId="0" borderId="0" xfId="10" applyFont="1" applyFill="1" applyBorder="1" applyAlignment="1">
      <alignment vertical="center"/>
    </xf>
    <xf numFmtId="43" fontId="35" fillId="0" borderId="0" xfId="10" quotePrefix="1" applyFont="1" applyFill="1" applyBorder="1" applyAlignment="1">
      <alignment vertical="center"/>
    </xf>
    <xf numFmtId="10" fontId="35" fillId="0" borderId="0" xfId="2" applyNumberFormat="1" applyFont="1" applyFill="1" applyBorder="1" applyAlignment="1">
      <alignment vertical="center"/>
    </xf>
    <xf numFmtId="39" fontId="35" fillId="0" borderId="0" xfId="5" quotePrefix="1" applyNumberFormat="1" applyFont="1" applyFill="1" applyBorder="1" applyAlignment="1">
      <alignment vertical="center"/>
    </xf>
    <xf numFmtId="9" fontId="35" fillId="0" borderId="0" xfId="2" applyFont="1" applyFill="1" applyBorder="1" applyAlignment="1">
      <alignment vertical="center"/>
    </xf>
    <xf numFmtId="0" fontId="37" fillId="0" borderId="0" xfId="3" applyFont="1" applyAlignment="1">
      <alignment horizontal="center" vertical="center" wrapText="1"/>
    </xf>
    <xf numFmtId="167" fontId="37" fillId="0" borderId="0" xfId="3" applyNumberFormat="1" applyFont="1" applyAlignment="1">
      <alignment vertical="center" wrapText="1"/>
    </xf>
    <xf numFmtId="0" fontId="37" fillId="0" borderId="0" xfId="3" applyFont="1" applyAlignment="1">
      <alignment vertical="center" wrapText="1"/>
    </xf>
    <xf numFmtId="0" fontId="39" fillId="0" borderId="0" xfId="0" applyFont="1"/>
    <xf numFmtId="0" fontId="40" fillId="0" borderId="0" xfId="0" applyFont="1" applyAlignment="1">
      <alignment vertical="center"/>
    </xf>
    <xf numFmtId="0" fontId="38" fillId="0" borderId="52" xfId="0" applyFont="1" applyBorder="1" applyAlignment="1">
      <alignment horizontal="left" vertical="center"/>
    </xf>
    <xf numFmtId="168" fontId="38" fillId="0" borderId="52" xfId="9" applyNumberFormat="1" applyFont="1" applyFill="1" applyBorder="1" applyAlignment="1">
      <alignment vertical="center"/>
    </xf>
    <xf numFmtId="0" fontId="43" fillId="0" borderId="0" xfId="0" applyFont="1"/>
    <xf numFmtId="0" fontId="38" fillId="0" borderId="0" xfId="0" applyFont="1" applyAlignment="1">
      <alignment horizontal="left" vertical="center"/>
    </xf>
    <xf numFmtId="168" fontId="38" fillId="0" borderId="0" xfId="9" applyNumberFormat="1" applyFont="1" applyFill="1" applyBorder="1" applyAlignment="1">
      <alignment vertical="center"/>
    </xf>
    <xf numFmtId="0" fontId="38" fillId="0" borderId="62" xfId="0" applyFont="1" applyBorder="1" applyAlignment="1">
      <alignment horizontal="left" vertical="center"/>
    </xf>
    <xf numFmtId="168" fontId="38" fillId="0" borderId="62" xfId="9" applyNumberFormat="1" applyFont="1" applyFill="1" applyBorder="1" applyAlignment="1">
      <alignment vertical="center"/>
    </xf>
    <xf numFmtId="168" fontId="38" fillId="0" borderId="62" xfId="9" quotePrefix="1" applyNumberFormat="1" applyFont="1" applyFill="1" applyBorder="1" applyAlignment="1">
      <alignment horizontal="left" vertical="center"/>
    </xf>
    <xf numFmtId="0" fontId="40" fillId="0" borderId="0" xfId="3" applyFont="1" applyAlignment="1">
      <alignment horizontal="center" vertical="center" wrapText="1"/>
    </xf>
    <xf numFmtId="168" fontId="34" fillId="0" borderId="0" xfId="0" applyNumberFormat="1" applyFont="1"/>
    <xf numFmtId="171" fontId="34" fillId="0" borderId="0" xfId="0" applyNumberFormat="1" applyFont="1"/>
    <xf numFmtId="171" fontId="34" fillId="0" borderId="0" xfId="2" applyNumberFormat="1" applyFont="1" applyBorder="1"/>
    <xf numFmtId="173" fontId="34" fillId="0" borderId="0" xfId="0" applyNumberFormat="1" applyFont="1"/>
    <xf numFmtId="0" fontId="40" fillId="8" borderId="0" xfId="0" applyFont="1" applyFill="1" applyAlignment="1">
      <alignment horizontal="centerContinuous" vertical="center"/>
    </xf>
    <xf numFmtId="0" fontId="40" fillId="11" borderId="0" xfId="0" applyFont="1" applyFill="1" applyAlignment="1">
      <alignment horizontal="centerContinuous" vertical="center"/>
    </xf>
    <xf numFmtId="0" fontId="40" fillId="12" borderId="0" xfId="0" applyFont="1" applyFill="1" applyAlignment="1">
      <alignment horizontal="centerContinuous" vertical="center"/>
    </xf>
    <xf numFmtId="0" fontId="40" fillId="13" borderId="0" xfId="3" applyFont="1" applyFill="1" applyAlignment="1">
      <alignment horizontal="centerContinuous" vertical="center"/>
    </xf>
    <xf numFmtId="0" fontId="40" fillId="14" borderId="0" xfId="0" applyFont="1" applyFill="1" applyAlignment="1">
      <alignment horizontal="centerContinuous" vertical="center"/>
    </xf>
    <xf numFmtId="0" fontId="40" fillId="8" borderId="4" xfId="0" applyFont="1" applyFill="1" applyBorder="1" applyAlignment="1">
      <alignment horizontal="centerContinuous" vertical="center"/>
    </xf>
    <xf numFmtId="164" fontId="35" fillId="0" borderId="0" xfId="4" applyFont="1" applyAlignment="1">
      <alignment horizontal="left" vertical="center" indent="1"/>
    </xf>
    <xf numFmtId="166" fontId="37" fillId="15" borderId="0" xfId="5" applyNumberFormat="1" applyFont="1" applyFill="1" applyBorder="1" applyAlignment="1">
      <alignment vertical="center"/>
    </xf>
    <xf numFmtId="166" fontId="37" fillId="15" borderId="0" xfId="5" applyNumberFormat="1" applyFont="1" applyFill="1" applyBorder="1" applyAlignment="1">
      <alignment horizontal="left" vertical="center"/>
    </xf>
    <xf numFmtId="171" fontId="37" fillId="0" borderId="0" xfId="2" applyNumberFormat="1" applyFont="1" applyFill="1" applyBorder="1" applyAlignment="1">
      <alignment vertical="center"/>
    </xf>
    <xf numFmtId="166" fontId="37" fillId="0" borderId="0" xfId="5" applyNumberFormat="1" applyFont="1" applyFill="1" applyBorder="1" applyAlignment="1">
      <alignment vertical="center"/>
    </xf>
    <xf numFmtId="166" fontId="47" fillId="0" borderId="0" xfId="5" applyNumberFormat="1" applyFont="1" applyFill="1" applyBorder="1" applyAlignment="1">
      <alignment vertical="center"/>
    </xf>
    <xf numFmtId="169" fontId="37" fillId="0" borderId="0" xfId="10" applyNumberFormat="1" applyFont="1" applyFill="1" applyBorder="1" applyAlignment="1">
      <alignment vertical="center"/>
    </xf>
    <xf numFmtId="173" fontId="43" fillId="0" borderId="0" xfId="0" applyNumberFormat="1" applyFont="1" applyAlignment="1">
      <alignment horizontal="left" vertical="center" indent="1"/>
    </xf>
    <xf numFmtId="0" fontId="43" fillId="0" borderId="0" xfId="0" applyFont="1" applyAlignment="1">
      <alignment horizontal="left" indent="1"/>
    </xf>
    <xf numFmtId="173" fontId="45" fillId="0" borderId="0" xfId="0" applyNumberFormat="1" applyFont="1" applyAlignment="1">
      <alignment vertical="center"/>
    </xf>
    <xf numFmtId="171" fontId="39" fillId="0" borderId="0" xfId="2" applyNumberFormat="1" applyFont="1" applyBorder="1"/>
    <xf numFmtId="173" fontId="39" fillId="0" borderId="0" xfId="0" applyNumberFormat="1" applyFont="1"/>
    <xf numFmtId="173" fontId="35" fillId="0" borderId="69" xfId="5" quotePrefix="1" applyNumberFormat="1" applyFont="1" applyFill="1" applyBorder="1" applyAlignment="1">
      <alignment vertical="center"/>
    </xf>
    <xf numFmtId="173" fontId="37" fillId="15" borderId="0" xfId="5" quotePrefix="1" applyNumberFormat="1" applyFont="1" applyFill="1" applyBorder="1" applyAlignment="1">
      <alignment vertical="center"/>
    </xf>
    <xf numFmtId="173" fontId="37" fillId="15" borderId="69" xfId="5" quotePrefix="1" applyNumberFormat="1" applyFont="1" applyFill="1" applyBorder="1" applyAlignment="1">
      <alignment vertical="center"/>
    </xf>
    <xf numFmtId="173" fontId="37" fillId="15" borderId="70" xfId="5" quotePrefix="1" applyNumberFormat="1" applyFont="1" applyFill="1" applyBorder="1" applyAlignment="1">
      <alignment vertical="center"/>
    </xf>
    <xf numFmtId="0" fontId="40" fillId="8" borderId="0" xfId="3" applyFont="1" applyFill="1" applyAlignment="1">
      <alignment horizontal="right" vertical="center" wrapText="1"/>
    </xf>
    <xf numFmtId="0" fontId="40" fillId="8" borderId="68" xfId="3" applyFont="1" applyFill="1" applyBorder="1" applyAlignment="1">
      <alignment horizontal="right" vertical="center" wrapText="1"/>
    </xf>
    <xf numFmtId="0" fontId="40" fillId="11" borderId="0" xfId="3" applyFont="1" applyFill="1" applyAlignment="1">
      <alignment horizontal="right" vertical="center" wrapText="1"/>
    </xf>
    <xf numFmtId="0" fontId="40" fillId="12" borderId="0" xfId="3" applyFont="1" applyFill="1" applyAlignment="1">
      <alignment horizontal="right" vertical="center" wrapText="1"/>
    </xf>
    <xf numFmtId="0" fontId="40" fillId="13" borderId="0" xfId="3" applyFont="1" applyFill="1" applyAlignment="1">
      <alignment horizontal="right" vertical="center" wrapText="1"/>
    </xf>
    <xf numFmtId="0" fontId="40" fillId="14" borderId="0" xfId="3" applyFont="1" applyFill="1" applyAlignment="1">
      <alignment horizontal="right" vertical="center" wrapText="1"/>
    </xf>
    <xf numFmtId="0" fontId="38" fillId="0" borderId="0" xfId="0" applyFont="1" applyAlignment="1">
      <alignment horizontal="left" indent="1"/>
    </xf>
    <xf numFmtId="0" fontId="32" fillId="8" borderId="0" xfId="0" applyFont="1" applyFill="1" applyAlignment="1">
      <alignment vertical="center" wrapText="1"/>
    </xf>
    <xf numFmtId="167" fontId="35" fillId="0" borderId="0" xfId="10" quotePrefix="1" applyNumberFormat="1" applyFont="1" applyBorder="1" applyAlignment="1">
      <alignment horizontal="right" vertical="center"/>
    </xf>
    <xf numFmtId="173" fontId="35" fillId="15" borderId="69" xfId="5" quotePrefix="1" applyNumberFormat="1" applyFont="1" applyFill="1" applyBorder="1" applyAlignment="1">
      <alignment vertical="center"/>
    </xf>
    <xf numFmtId="164" fontId="35" fillId="17" borderId="0" xfId="4" applyFont="1" applyFill="1" applyAlignment="1">
      <alignment horizontal="left" vertical="center" wrapText="1" indent="1"/>
    </xf>
    <xf numFmtId="173" fontId="35" fillId="17" borderId="0" xfId="5" quotePrefix="1" applyNumberFormat="1" applyFont="1" applyFill="1" applyBorder="1" applyAlignment="1">
      <alignment vertical="center"/>
    </xf>
    <xf numFmtId="173" fontId="35" fillId="17" borderId="69" xfId="5" quotePrefix="1" applyNumberFormat="1" applyFont="1" applyFill="1" applyBorder="1" applyAlignment="1">
      <alignment vertical="center"/>
    </xf>
    <xf numFmtId="0" fontId="34" fillId="17" borderId="0" xfId="0" applyFont="1" applyFill="1"/>
    <xf numFmtId="168" fontId="38" fillId="0" borderId="71" xfId="9" applyNumberFormat="1" applyFont="1" applyFill="1" applyBorder="1" applyAlignment="1">
      <alignment vertical="center"/>
    </xf>
    <xf numFmtId="0" fontId="40" fillId="18" borderId="68" xfId="3" applyFont="1" applyFill="1" applyBorder="1" applyAlignment="1">
      <alignment horizontal="right" vertical="center" wrapText="1"/>
    </xf>
    <xf numFmtId="0" fontId="40" fillId="13" borderId="68" xfId="3" applyFont="1" applyFill="1" applyBorder="1" applyAlignment="1">
      <alignment horizontal="right" vertical="center" wrapText="1"/>
    </xf>
    <xf numFmtId="0" fontId="40" fillId="12" borderId="68" xfId="3" applyFont="1" applyFill="1" applyBorder="1" applyAlignment="1">
      <alignment horizontal="right" vertical="center" wrapText="1"/>
    </xf>
    <xf numFmtId="0" fontId="40" fillId="11" borderId="68" xfId="3" applyFont="1" applyFill="1" applyBorder="1" applyAlignment="1">
      <alignment horizontal="right" vertical="center" wrapText="1"/>
    </xf>
    <xf numFmtId="173" fontId="35" fillId="0" borderId="0" xfId="11" quotePrefix="1" applyNumberFormat="1" applyFont="1" applyFill="1" applyBorder="1" applyAlignment="1">
      <alignment vertical="center"/>
    </xf>
    <xf numFmtId="167" fontId="35" fillId="0" borderId="0" xfId="12" quotePrefix="1" applyNumberFormat="1" applyFont="1" applyBorder="1" applyAlignment="1">
      <alignment horizontal="right" vertical="center"/>
    </xf>
    <xf numFmtId="168" fontId="49" fillId="0" borderId="71" xfId="9" applyNumberFormat="1" applyFont="1" applyFill="1" applyBorder="1" applyAlignment="1">
      <alignment vertical="center"/>
    </xf>
    <xf numFmtId="173" fontId="35" fillId="0" borderId="72" xfId="5" quotePrefix="1" applyNumberFormat="1" applyFont="1" applyFill="1" applyBorder="1" applyAlignment="1">
      <alignment vertical="center"/>
    </xf>
    <xf numFmtId="167" fontId="35" fillId="0" borderId="0" xfId="13" quotePrefix="1" applyNumberFormat="1" applyFont="1" applyBorder="1" applyAlignment="1">
      <alignment horizontal="right" vertical="center"/>
    </xf>
    <xf numFmtId="167" fontId="35" fillId="0" borderId="0" xfId="13" quotePrefix="1" applyNumberFormat="1" applyFont="1" applyBorder="1" applyAlignment="1">
      <alignment horizontal="right" vertical="center"/>
    </xf>
    <xf numFmtId="167" fontId="35" fillId="0" borderId="0" xfId="13" quotePrefix="1" applyNumberFormat="1" applyFont="1" applyBorder="1" applyAlignment="1">
      <alignment horizontal="right" vertical="center"/>
    </xf>
    <xf numFmtId="167" fontId="35" fillId="0" borderId="0" xfId="13" quotePrefix="1" applyNumberFormat="1" applyFont="1" applyBorder="1" applyAlignment="1">
      <alignment horizontal="right" vertical="center"/>
    </xf>
    <xf numFmtId="0" fontId="32" fillId="8" borderId="0" xfId="0" applyFont="1" applyFill="1" applyAlignment="1">
      <alignment horizontal="left" vertical="center" wrapText="1"/>
    </xf>
    <xf numFmtId="0" fontId="40" fillId="8" borderId="0" xfId="3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8" borderId="3" xfId="3" applyFont="1" applyFill="1" applyBorder="1" applyAlignment="1">
      <alignment horizontal="center" vertical="center" wrapText="1"/>
    </xf>
    <xf numFmtId="0" fontId="4" fillId="8" borderId="4" xfId="3" applyFont="1" applyFill="1" applyBorder="1" applyAlignment="1">
      <alignment horizontal="center" vertical="center" wrapText="1"/>
    </xf>
    <xf numFmtId="0" fontId="4" fillId="8" borderId="5" xfId="3" applyFont="1" applyFill="1" applyBorder="1" applyAlignment="1">
      <alignment horizontal="center" vertical="center" wrapText="1"/>
    </xf>
    <xf numFmtId="0" fontId="4" fillId="8" borderId="34" xfId="3" applyFont="1" applyFill="1" applyBorder="1" applyAlignment="1">
      <alignment horizontal="center" vertical="center" wrapText="1"/>
    </xf>
    <xf numFmtId="0" fontId="4" fillId="8" borderId="35" xfId="3" applyFont="1" applyFill="1" applyBorder="1" applyAlignment="1">
      <alignment horizontal="center" vertical="center" wrapText="1"/>
    </xf>
    <xf numFmtId="0" fontId="4" fillId="8" borderId="51" xfId="3" applyFont="1" applyFill="1" applyBorder="1" applyAlignment="1">
      <alignment horizontal="center" vertical="center" wrapText="1"/>
    </xf>
    <xf numFmtId="0" fontId="4" fillId="16" borderId="3" xfId="3" applyFont="1" applyFill="1" applyBorder="1" applyAlignment="1">
      <alignment horizontal="center" vertical="center" wrapText="1"/>
    </xf>
    <xf numFmtId="0" fontId="4" fillId="16" borderId="4" xfId="3" applyFont="1" applyFill="1" applyBorder="1" applyAlignment="1">
      <alignment horizontal="center" vertical="center" wrapText="1"/>
    </xf>
    <xf numFmtId="0" fontId="4" fillId="16" borderId="5" xfId="3" applyFont="1" applyFill="1" applyBorder="1" applyAlignment="1">
      <alignment horizontal="center" vertical="center" wrapText="1"/>
    </xf>
  </cellXfs>
  <cellStyles count="18">
    <cellStyle name="Comma" xfId="10" xr:uid="{62CF69D4-79DB-4619-8781-F219555D77D5}"/>
    <cellStyle name="Comma 2" xfId="12" xr:uid="{6E3F8786-07D8-4EA9-9748-C2F1585A72A5}"/>
    <cellStyle name="Comma 3" xfId="13" xr:uid="{52327A42-9C04-4F69-8A0D-0293BFDBE38B}"/>
    <cellStyle name="Normal" xfId="0" builtinId="0"/>
    <cellStyle name="Normal 134" xfId="15" xr:uid="{E9873CB6-4BA9-45B8-8BB3-52695832A357}"/>
    <cellStyle name="Normal 2" xfId="7" xr:uid="{00000000-0005-0000-0000-000001000000}"/>
    <cellStyle name="Normal 2 2" xfId="17" xr:uid="{F1ED84C2-E7FA-4AD0-A6F1-14E3463A071C}"/>
    <cellStyle name="Normal 6" xfId="3" xr:uid="{00000000-0005-0000-0000-000002000000}"/>
    <cellStyle name="Normal_Balanço_Mai_20041" xfId="4" xr:uid="{00000000-0005-0000-0000-000003000000}"/>
    <cellStyle name="Porcentagem" xfId="2" builtinId="5"/>
    <cellStyle name="Porcentagem 2" xfId="9" xr:uid="{00000000-0005-0000-0000-000005000000}"/>
    <cellStyle name="Porcentagem 2 2" xfId="14" xr:uid="{CA58E181-4211-42AF-8706-DF22203073A2}"/>
    <cellStyle name="Porcentagem 5" xfId="6" xr:uid="{00000000-0005-0000-0000-000006000000}"/>
    <cellStyle name="Separador de milhares 2 2" xfId="5" xr:uid="{00000000-0005-0000-0000-000007000000}"/>
    <cellStyle name="Separador de milhares 2 2 3" xfId="11" xr:uid="{BAA9A058-A526-4834-BBDD-C236ED2014C0}"/>
    <cellStyle name="Vírgula" xfId="1" builtinId="3"/>
    <cellStyle name="Vírgula 2" xfId="8" xr:uid="{00000000-0005-0000-0000-000009000000}"/>
    <cellStyle name="Vírgula 3" xfId="16" xr:uid="{06862AA6-E3CC-4046-9341-904B3081F04A}"/>
  </cellStyles>
  <dxfs count="1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3735F"/>
      <color rgb="FFFF808B"/>
      <color rgb="FF6E9B78"/>
      <color rgb="FF507E70"/>
      <color rgb="FFE3D7C6"/>
      <color rgb="FF0A4137"/>
      <color rgb="FFFD6C20"/>
      <color rgb="FFFEB590"/>
      <color rgb="FFCDC3BE"/>
      <color rgb="FF0A3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i/arquivos/gri/01.%20An&#225;lises%20Trimestrais/2018/1T18/10.%20Dashboard/Dashboard%20RI%201T18_v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i/arquivos/gri/01.%20An&#225;lises%20Trimestrais/2018/2T18/10.%20Dashboard/Dashboard_2Q18%2020180708%20-%20PT%20(version%2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i/arquivos/gri/01.%20An&#225;lises%20Trimestrais/2018/3T18/10.%20Dashboard/Dashboard_3T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i/arquivos/gri/01.%20An&#225;lises%20Trimestrais/2018/4T18/Dashboard/Dashboard_4T18%20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"/>
      <sheetName val="DF (2)"/>
      <sheetName val="Efeitos"/>
      <sheetName val="Painel de Controle"/>
      <sheetName val="Quadros CD"/>
      <sheetName val="Quadros CD Ingles"/>
      <sheetName val="Quadros CD Aj."/>
      <sheetName val="Quadros Controladoria"/>
      <sheetName val="GRÁFICOS CD"/>
      <sheetName val="GRÁFICOS CALL"/>
      <sheetName val="GRÁFICOS CALL Ingles"/>
      <sheetName val="BD TRI  "/>
      <sheetName val="BD ACUM"/>
      <sheetName val="Brasil"/>
      <sheetName val="França"/>
      <sheetName val="AESOP"/>
      <sheetName val="EUA"/>
      <sheetName val="Holanda"/>
      <sheetName val="TBS"/>
      <sheetName val="Argentina"/>
      <sheetName val="Chile"/>
      <sheetName val="Peru"/>
      <sheetName val="México"/>
      <sheetName val="Colômbia"/>
      <sheetName val="Distribuidores"/>
      <sheetName val="Corporativo"/>
      <sheetName val="Latam"/>
      <sheetName val="Consolidado"/>
    </sheetNames>
    <sheetDataSet>
      <sheetData sheetId="0"/>
      <sheetData sheetId="1"/>
      <sheetData sheetId="2"/>
      <sheetData sheetId="3"/>
      <sheetData sheetId="4">
        <row r="102">
          <cell r="C102" t="str">
            <v>Receita Bruta</v>
          </cell>
          <cell r="D102">
            <v>3708.4433950359853</v>
          </cell>
          <cell r="E102">
            <v>2395.9488136445721</v>
          </cell>
          <cell r="F102">
            <v>54.77974211790135</v>
          </cell>
          <cell r="G102">
            <v>2327.5730761864043</v>
          </cell>
          <cell r="H102">
            <v>2236.5142748767721</v>
          </cell>
          <cell r="I102">
            <v>4.0714607696679783</v>
          </cell>
          <cell r="J102">
            <v>1663.65435118</v>
          </cell>
          <cell r="K102">
            <v>1682.7651381199994</v>
          </cell>
          <cell r="L102">
            <v>-1.1356776122275813</v>
          </cell>
          <cell r="M102">
            <v>661.76526766766324</v>
          </cell>
          <cell r="N102">
            <v>551.79425926833073</v>
          </cell>
          <cell r="O102">
            <v>19.929712307111004</v>
          </cell>
          <cell r="P102">
            <v>221.99707653545636</v>
          </cell>
          <cell r="Q102">
            <v>159.43453876779927</v>
          </cell>
          <cell r="R102">
            <v>39.240266413523649</v>
          </cell>
          <cell r="S102">
            <v>1158.8732423141253</v>
          </cell>
        </row>
        <row r="103">
          <cell r="C103" t="str">
            <v>Receita  Líquida</v>
          </cell>
          <cell r="D103">
            <v>2687.6263130073621</v>
          </cell>
          <cell r="E103">
            <v>1728.607016668896</v>
          </cell>
          <cell r="F103">
            <v>55.479312943351331</v>
          </cell>
          <cell r="G103">
            <v>1679.2408072584772</v>
          </cell>
          <cell r="H103">
            <v>1584.1593245452696</v>
          </cell>
          <cell r="I103">
            <v>6.0020151534000865</v>
          </cell>
          <cell r="J103">
            <v>1168.3766536527069</v>
          </cell>
          <cell r="K103">
            <v>1158.9574823999592</v>
          </cell>
          <cell r="L103">
            <v>0.81272793832285473</v>
          </cell>
          <cell r="M103">
            <v>509.01988554510478</v>
          </cell>
          <cell r="N103">
            <v>423.56922945331746</v>
          </cell>
          <cell r="O103">
            <v>20.173952721276468</v>
          </cell>
          <cell r="P103">
            <v>201.12935134112345</v>
          </cell>
          <cell r="Q103">
            <v>144.44769212362613</v>
          </cell>
          <cell r="R103">
            <v>39.240266413523671</v>
          </cell>
          <cell r="S103">
            <v>807.25615440776164</v>
          </cell>
        </row>
        <row r="104">
          <cell r="C104" t="str">
            <v>CMV</v>
          </cell>
          <cell r="D104">
            <v>-735.94613339881221</v>
          </cell>
          <cell r="E104">
            <v>-519.93802402434926</v>
          </cell>
          <cell r="F104">
            <v>41.544972553180123</v>
          </cell>
          <cell r="G104">
            <v>-519.58248627496675</v>
          </cell>
          <cell r="H104">
            <v>-504.21963018293513</v>
          </cell>
          <cell r="I104">
            <v>3.0468579905264415</v>
          </cell>
          <cell r="J104">
            <v>-354.47243956077375</v>
          </cell>
          <cell r="K104">
            <v>-358.25488906508969</v>
          </cell>
          <cell r="L104">
            <v>-1.0557984328383396</v>
          </cell>
          <cell r="M104">
            <v>-164.62137533246442</v>
          </cell>
          <cell r="N104">
            <v>-145.62371861554439</v>
          </cell>
          <cell r="O104">
            <v>13.045715970950456</v>
          </cell>
          <cell r="P104">
            <v>-22.736695469090805</v>
          </cell>
          <cell r="Q104">
            <v>-15.718393841414105</v>
          </cell>
          <cell r="R104">
            <v>44.650246701321336</v>
          </cell>
          <cell r="S104">
            <v>-193.62695165475469</v>
          </cell>
        </row>
        <row r="105">
          <cell r="C105" t="str">
            <v>Lucro Bruto</v>
          </cell>
          <cell r="D105">
            <v>1951.6801796085499</v>
          </cell>
          <cell r="E105">
            <v>1208.6689926445467</v>
          </cell>
          <cell r="F105">
            <v>61.473504448749658</v>
          </cell>
          <cell r="G105">
            <v>1159.6583209835103</v>
          </cell>
          <cell r="H105">
            <v>1079.9396943623344</v>
          </cell>
          <cell r="I105">
            <v>7.3817665039386249</v>
          </cell>
          <cell r="J105">
            <v>813.90421409193311</v>
          </cell>
          <cell r="K105">
            <v>800.70259333486956</v>
          </cell>
          <cell r="L105">
            <v>1.6487545896510358</v>
          </cell>
          <cell r="M105">
            <v>344.39851021264036</v>
          </cell>
          <cell r="N105">
            <v>277.9455108377731</v>
          </cell>
          <cell r="O105">
            <v>23.908642803608181</v>
          </cell>
          <cell r="P105">
            <v>178.39265587203266</v>
          </cell>
          <cell r="Q105">
            <v>128.72929828221203</v>
          </cell>
          <cell r="R105">
            <v>38.579684852273587</v>
          </cell>
          <cell r="S105">
            <v>613.62920275300689</v>
          </cell>
        </row>
        <row r="106">
          <cell r="C106" t="str">
            <v>Despesas com Vendas, Marketing e Logística</v>
          </cell>
          <cell r="D106">
            <v>-1282.9864687119491</v>
          </cell>
          <cell r="E106">
            <v>-799.60503747150915</v>
          </cell>
          <cell r="F106">
            <v>60.452524507471409</v>
          </cell>
          <cell r="G106">
            <v>-716.69718930450404</v>
          </cell>
          <cell r="H106">
            <v>-716.94308653731389</v>
          </cell>
          <cell r="I106">
            <v>-3.4298012970246372E-2</v>
          </cell>
          <cell r="J106">
            <v>-494.75270264001296</v>
          </cell>
          <cell r="K106">
            <v>-521.85807751674611</v>
          </cell>
          <cell r="L106">
            <v>-5.1940127104506466</v>
          </cell>
          <cell r="M106">
            <v>-216.30211613782438</v>
          </cell>
          <cell r="N106">
            <v>-191.55214775942568</v>
          </cell>
          <cell r="O106">
            <v>12.920746996521659</v>
          </cell>
          <cell r="P106">
            <v>-102.33472131993497</v>
          </cell>
          <cell r="Q106">
            <v>-82.661950934195318</v>
          </cell>
          <cell r="R106">
            <v>23.799063732962878</v>
          </cell>
          <cell r="S106">
            <v>-463.95455808751018</v>
          </cell>
        </row>
        <row r="107">
          <cell r="C107" t="str">
            <v>Despesas Adm., P&amp;D, TI e Projetos</v>
          </cell>
          <cell r="D107">
            <v>-448.80932032248052</v>
          </cell>
          <cell r="E107">
            <v>-284.68071102379491</v>
          </cell>
          <cell r="F107">
            <v>57.653575722932281</v>
          </cell>
          <cell r="G107">
            <v>-250.07278663511326</v>
          </cell>
          <cell r="H107">
            <v>-240.07522067041776</v>
          </cell>
          <cell r="I107">
            <v>4.1643472978081464</v>
          </cell>
          <cell r="J107">
            <v>-184.4305860217512</v>
          </cell>
          <cell r="K107">
            <v>-181.14353830098952</v>
          </cell>
          <cell r="L107">
            <v>1.8146094260894419</v>
          </cell>
          <cell r="M107">
            <v>-63.726385882106214</v>
          </cell>
          <cell r="N107">
            <v>-56.585314128786933</v>
          </cell>
          <cell r="O107">
            <v>12.620009031082446</v>
          </cell>
          <cell r="P107">
            <v>-57.658760621495013</v>
          </cell>
          <cell r="Q107">
            <v>-44.605490353377121</v>
          </cell>
          <cell r="R107">
            <v>29.263819688352811</v>
          </cell>
          <cell r="S107">
            <v>-141.07777306587218</v>
          </cell>
        </row>
        <row r="108">
          <cell r="C108" t="str">
            <v>Outras Receitas / (Despesas) Operacionais, líquidas</v>
          </cell>
          <cell r="D108">
            <v>-13.376208677963767</v>
          </cell>
          <cell r="E108">
            <v>180.06242820148304</v>
          </cell>
          <cell r="F108">
            <v>-107.42865061388392</v>
          </cell>
          <cell r="G108">
            <v>-9.679925891616227</v>
          </cell>
          <cell r="H108">
            <v>180.03364958074161</v>
          </cell>
          <cell r="I108">
            <v>-105.37673146889964</v>
          </cell>
          <cell r="J108">
            <v>-7.8678071699999927</v>
          </cell>
          <cell r="K108">
            <v>179.39388248999998</v>
          </cell>
          <cell r="L108">
            <v>-104.38577227985384</v>
          </cell>
          <cell r="M108">
            <v>-1.8121187216162347</v>
          </cell>
          <cell r="N108">
            <v>0.63976709074163329</v>
          </cell>
          <cell r="O108">
            <v>-383.24662956883003</v>
          </cell>
          <cell r="P108">
            <v>-4.0058903269996691</v>
          </cell>
          <cell r="Q108">
            <v>2.8778620741423344E-2</v>
          </cell>
          <cell r="R108">
            <v>-14019.674479860234</v>
          </cell>
          <cell r="S108">
            <v>0.30960754065213192</v>
          </cell>
        </row>
        <row r="109">
          <cell r="C109" t="str">
            <v>Despesas com Aquisição(c)</v>
          </cell>
          <cell r="D109">
            <v>-6.9133220000002549E-2</v>
          </cell>
          <cell r="E109" t="str">
            <v>-</v>
          </cell>
          <cell r="F109" t="str">
            <v>n/a</v>
          </cell>
          <cell r="G109" t="str">
            <v>-</v>
          </cell>
          <cell r="H109" t="str">
            <v>-</v>
          </cell>
          <cell r="I109" t="str">
            <v>n/a</v>
          </cell>
          <cell r="J109">
            <v>0</v>
          </cell>
          <cell r="K109">
            <v>0</v>
          </cell>
          <cell r="L109" t="str">
            <v>n/a</v>
          </cell>
          <cell r="M109">
            <v>0</v>
          </cell>
          <cell r="N109">
            <v>0</v>
          </cell>
          <cell r="O109" t="str">
            <v>n/a</v>
          </cell>
          <cell r="P109" t="str">
            <v>-</v>
          </cell>
          <cell r="Q109" t="str">
            <v>-</v>
          </cell>
          <cell r="R109" t="str">
            <v>n/a</v>
          </cell>
          <cell r="S109" t="str">
            <v>-</v>
          </cell>
        </row>
        <row r="110">
          <cell r="C110" t="str">
            <v>Despesas Corporativas(d)</v>
          </cell>
          <cell r="D110">
            <v>-15.843185381712859</v>
          </cell>
          <cell r="E110">
            <v>-7.2133893399999991</v>
          </cell>
          <cell r="F110">
            <v>119.63579996796429</v>
          </cell>
          <cell r="G110" t="str">
            <v>-</v>
          </cell>
          <cell r="H110" t="str">
            <v>-</v>
          </cell>
          <cell r="I110" t="str">
            <v>n/a</v>
          </cell>
          <cell r="J110">
            <v>0</v>
          </cell>
          <cell r="K110">
            <v>0</v>
          </cell>
          <cell r="L110" t="str">
            <v>n/a</v>
          </cell>
          <cell r="M110">
            <v>0</v>
          </cell>
          <cell r="N110">
            <v>0</v>
          </cell>
          <cell r="O110" t="str">
            <v>n/a</v>
          </cell>
          <cell r="P110" t="str">
            <v>-</v>
          </cell>
          <cell r="Q110" t="str">
            <v>-</v>
          </cell>
          <cell r="R110" t="str">
            <v>n/a</v>
          </cell>
          <cell r="S110" t="str">
            <v>-</v>
          </cell>
        </row>
        <row r="111">
          <cell r="C111" t="str">
            <v>Depreciação</v>
          </cell>
          <cell r="D111">
            <v>128.26159004370683</v>
          </cell>
          <cell r="E111">
            <v>67.332450558351155</v>
          </cell>
          <cell r="F111">
            <v>90.490007388864768</v>
          </cell>
          <cell r="G111">
            <v>67.41430473370076</v>
          </cell>
          <cell r="H111">
            <v>56.624043071329723</v>
          </cell>
          <cell r="I111">
            <v>19.055971769409808</v>
          </cell>
          <cell r="J111">
            <v>60.546761868282282</v>
          </cell>
          <cell r="K111">
            <v>49.021532159999985</v>
          </cell>
          <cell r="L111">
            <v>23.510545673410267</v>
          </cell>
          <cell r="M111">
            <v>6.8107262008609286</v>
          </cell>
          <cell r="N111">
            <v>7.4006843302968734</v>
          </cell>
          <cell r="O111">
            <v>-7.9716699578818435</v>
          </cell>
          <cell r="P111">
            <v>12.609340525092643</v>
          </cell>
          <cell r="Q111">
            <v>10.708407487021438</v>
          </cell>
          <cell r="R111">
            <v>17.751780928911522</v>
          </cell>
          <cell r="S111">
            <v>48.237944784913417</v>
          </cell>
        </row>
        <row r="112">
          <cell r="C112" t="str">
            <v>EBITDA</v>
          </cell>
          <cell r="D112">
            <v>318.85745333815049</v>
          </cell>
          <cell r="E112">
            <v>364.56473356907691</v>
          </cell>
          <cell r="F112">
            <v>-12.537493625193431</v>
          </cell>
          <cell r="G112">
            <v>250.62272388597754</v>
          </cell>
          <cell r="H112">
            <v>359.57907980667409</v>
          </cell>
          <cell r="I112">
            <v>-30.301083138450768</v>
          </cell>
          <cell r="J112">
            <v>187.39988012845126</v>
          </cell>
          <cell r="K112">
            <v>326.11639216713388</v>
          </cell>
          <cell r="L112">
            <v>-42.535890672919848</v>
          </cell>
          <cell r="M112">
            <v>69.368615671954458</v>
          </cell>
          <cell r="N112">
            <v>37.848500370598991</v>
          </cell>
          <cell r="O112">
            <v>83.279694024127139</v>
          </cell>
          <cell r="P112">
            <v>27.002624128695651</v>
          </cell>
          <cell r="Q112">
            <v>12.199043102402451</v>
          </cell>
          <cell r="R112">
            <v>121.35034610524342</v>
          </cell>
          <cell r="S112">
            <v>57.144423925190083</v>
          </cell>
        </row>
        <row r="113"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</row>
        <row r="114">
          <cell r="C114" t="str">
            <v>Depreciação</v>
          </cell>
          <cell r="D114">
            <v>-128.26159004370683</v>
          </cell>
          <cell r="E114">
            <v>-67.332450558351155</v>
          </cell>
          <cell r="F114">
            <v>90.490007388864768</v>
          </cell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</row>
        <row r="115">
          <cell r="C115" t="str">
            <v>Receitas / (Despesas) Financeiras, líquidas</v>
          </cell>
          <cell r="D115">
            <v>-63.613106252102895</v>
          </cell>
          <cell r="E115">
            <v>-12.633727307978726</v>
          </cell>
          <cell r="F115">
            <v>403.51812019821392</v>
          </cell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</row>
        <row r="116">
          <cell r="C116" t="str">
            <v>Despesas com Aquisição no Resultado Financeiro(c)</v>
          </cell>
          <cell r="D116">
            <v>-92.633962839999995</v>
          </cell>
          <cell r="E116" t="str">
            <v>-</v>
          </cell>
          <cell r="F116" t="str">
            <v>n/a</v>
          </cell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</row>
        <row r="117">
          <cell r="C117" t="str">
            <v>Lucro antes do IR/CSLL</v>
          </cell>
          <cell r="D117">
            <v>34.34879420234077</v>
          </cell>
          <cell r="E117">
            <v>284.59855570274698</v>
          </cell>
          <cell r="F117">
            <v>-87.930791104148526</v>
          </cell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</row>
        <row r="118">
          <cell r="C118" t="str">
            <v>Imposto de Renda e Contribuição Social</v>
          </cell>
          <cell r="D118">
            <v>-9.9611465323408073</v>
          </cell>
          <cell r="E118">
            <v>-95.625114562443613</v>
          </cell>
          <cell r="F118">
            <v>-89.583127217237333</v>
          </cell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</row>
        <row r="119">
          <cell r="C119" t="str">
            <v>Lucro Líquido Consolidado</v>
          </cell>
          <cell r="D119">
            <v>24.387647669999964</v>
          </cell>
          <cell r="E119">
            <v>188.97344114030335</v>
          </cell>
          <cell r="F119">
            <v>-87.094669217621245</v>
          </cell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</row>
        <row r="120">
          <cell r="C120" t="str">
            <v>Participação de não Controladores</v>
          </cell>
          <cell r="D120" t="str">
            <v>-</v>
          </cell>
          <cell r="E120">
            <v>0</v>
          </cell>
          <cell r="F120" t="str">
            <v>n/a</v>
          </cell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</row>
        <row r="121">
          <cell r="C121" t="str">
            <v>Lucro Líquido Atribuível a Acionistas Controladores</v>
          </cell>
          <cell r="D121">
            <v>24.387647669999964</v>
          </cell>
          <cell r="E121">
            <v>188.97344114030335</v>
          </cell>
          <cell r="F121">
            <v>-87.094669217621245</v>
          </cell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</row>
        <row r="122"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</row>
        <row r="123"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</row>
        <row r="124">
          <cell r="C124" t="str">
            <v xml:space="preserve">Margem Bruta </v>
          </cell>
          <cell r="D124">
            <v>0.72617244821683802</v>
          </cell>
          <cell r="E124">
            <v>0.69921560018523277</v>
          </cell>
          <cell r="F124">
            <v>2.6956848031605252</v>
          </cell>
          <cell r="G124">
            <v>0.69058488572390309</v>
          </cell>
          <cell r="H124">
            <v>0.68171154102339382</v>
          </cell>
          <cell r="I124">
            <v>0.88733447005092669</v>
          </cell>
          <cell r="J124">
            <v>0.69661115835156129</v>
          </cell>
          <cell r="K124">
            <v>0.6908817670142493</v>
          </cell>
          <cell r="L124">
            <v>0.57293913373119842</v>
          </cell>
          <cell r="M124">
            <v>0.67659146527021652</v>
          </cell>
          <cell r="N124">
            <v>0.65619854208131545</v>
          </cell>
          <cell r="O124">
            <v>2.0392923188901069</v>
          </cell>
          <cell r="P124">
            <v>0.88695486105094401</v>
          </cell>
          <cell r="Q124">
            <v>0.8911827969673517</v>
          </cell>
          <cell r="R124">
            <v>-0.4227935916407688</v>
          </cell>
          <cell r="S124">
            <v>0.76014186996591193</v>
          </cell>
        </row>
        <row r="125">
          <cell r="C125" t="str">
            <v>Despesas Vendas, Marketing e Logística/Receita Líquida</v>
          </cell>
          <cell r="D125">
            <v>0.47736787755896432</v>
          </cell>
          <cell r="E125">
            <v>0.46257190313411101</v>
          </cell>
          <cell r="F125">
            <v>1.4795974424853309</v>
          </cell>
          <cell r="G125">
            <v>0.42679834018241936</v>
          </cell>
          <cell r="H125">
            <v>0.45257006377380082</v>
          </cell>
          <cell r="I125">
            <v>-2.5771723591381468</v>
          </cell>
          <cell r="J125">
            <v>0.42345308860226105</v>
          </cell>
          <cell r="K125">
            <v>0.45028233170045795</v>
          </cell>
          <cell r="L125">
            <v>-2.6829243098196898</v>
          </cell>
          <cell r="M125">
            <v>0.42493844008901227</v>
          </cell>
          <cell r="N125">
            <v>0.45223338816810127</v>
          </cell>
          <cell r="O125">
            <v>-2.7294948079088996</v>
          </cell>
          <cell r="P125">
            <v>0.50880053377376622</v>
          </cell>
          <cell r="Q125">
            <v>0.5722621782246875</v>
          </cell>
          <cell r="R125">
            <v>-6.3461644450921284</v>
          </cell>
          <cell r="S125">
            <v>0.5747302830139307</v>
          </cell>
        </row>
        <row r="126">
          <cell r="C126" t="str">
            <v>Despesas Adm., P&amp;D, TI e Projetos/Receita Líquida</v>
          </cell>
          <cell r="D126">
            <v>0.16699096825714518</v>
          </cell>
          <cell r="E126">
            <v>0.16468792980627114</v>
          </cell>
          <cell r="F126">
            <v>0.23030384508740398</v>
          </cell>
          <cell r="G126">
            <v>0.14892014626739641</v>
          </cell>
          <cell r="H126">
            <v>0.15154739611770487</v>
          </cell>
          <cell r="I126">
            <v>-0.26272498503084607</v>
          </cell>
          <cell r="J126">
            <v>0.15785199528351079</v>
          </cell>
          <cell r="K126">
            <v>0.1562986917569047</v>
          </cell>
          <cell r="L126">
            <v>0.15533035266060979</v>
          </cell>
          <cell r="M126">
            <v>0.12519429533457657</v>
          </cell>
          <cell r="N126">
            <v>0.13359165443112844</v>
          </cell>
          <cell r="O126">
            <v>-0.83973590965518707</v>
          </cell>
          <cell r="P126">
            <v>0.28667501902148257</v>
          </cell>
          <cell r="Q126">
            <v>0.30880029786285085</v>
          </cell>
          <cell r="R126">
            <v>-2.2125278841368279</v>
          </cell>
          <cell r="S126">
            <v>0.17476209044125901</v>
          </cell>
        </row>
        <row r="127">
          <cell r="C127" t="str">
            <v>Margem EBITDA</v>
          </cell>
          <cell r="D127">
            <v>0.11863905774213078</v>
          </cell>
          <cell r="E127">
            <v>0.21090087570719784</v>
          </cell>
          <cell r="F127">
            <v>-9.2261817965067063</v>
          </cell>
          <cell r="G127">
            <v>0.14924763786269782</v>
          </cell>
          <cell r="H127">
            <v>0.22698416392548817</v>
          </cell>
          <cell r="I127">
            <v>-7.7736526062790361</v>
          </cell>
          <cell r="J127">
            <v>0.16039337960287145</v>
          </cell>
          <cell r="K127">
            <v>0.28138771017881936</v>
          </cell>
          <cell r="L127">
            <v>-12.099433057594791</v>
          </cell>
          <cell r="M127">
            <v>0.13627879311172339</v>
          </cell>
          <cell r="N127">
            <v>8.935611403937066E-2</v>
          </cell>
          <cell r="O127">
            <v>4.6922679072352729</v>
          </cell>
          <cell r="P127">
            <v>0.134255015235932</v>
          </cell>
          <cell r="Q127">
            <v>8.4453014949950542E-2</v>
          </cell>
          <cell r="R127">
            <v>4.980200028598146</v>
          </cell>
          <cell r="S127">
            <v>7.0788464867280854E-2</v>
          </cell>
        </row>
        <row r="128">
          <cell r="C128" t="str">
            <v>Margem Líquida</v>
          </cell>
          <cell r="D128">
            <v>9.0740470697025649E-3</v>
          </cell>
          <cell r="E128">
            <v>0.10932122762318976</v>
          </cell>
          <cell r="F128">
            <v>-10.024718055348719</v>
          </cell>
          <cell r="G128" t="str">
            <v>-</v>
          </cell>
          <cell r="H128" t="str">
            <v>-</v>
          </cell>
          <cell r="I128" t="str">
            <v>-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 t="str">
            <v>-</v>
          </cell>
          <cell r="Q128" t="str">
            <v>-</v>
          </cell>
          <cell r="R128" t="str">
            <v>-</v>
          </cell>
          <cell r="S128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brand"/>
      <sheetName val="Gráficos CD Inglês"/>
      <sheetName val="EBITDA"/>
      <sheetName val="Financial Income"/>
      <sheetName val="Operating Income"/>
      <sheetName val="Free cash flow"/>
      <sheetName val="Debt"/>
      <sheetName val="Latam"/>
      <sheetName val="Brazil"/>
      <sheetName val="Sustainability"/>
      <sheetName val="DRE"/>
      <sheetName val="Fluxo de Caixa"/>
      <sheetName val="Balanço"/>
      <sheetName val="Consolidated Results"/>
    </sheetNames>
    <sheetDataSet>
      <sheetData sheetId="0">
        <row r="10">
          <cell r="B10" t="str">
            <v>Receita Bruta</v>
          </cell>
          <cell r="C10">
            <v>3708.4433950359853</v>
          </cell>
          <cell r="D10">
            <v>2395.9488136445725</v>
          </cell>
          <cell r="E10">
            <v>54.779742117901307</v>
          </cell>
          <cell r="F10">
            <v>2327.5730761864038</v>
          </cell>
          <cell r="G10">
            <v>2236.514274876773</v>
          </cell>
          <cell r="H10">
            <v>4.0714607696679117</v>
          </cell>
          <cell r="I10">
            <v>221.99707653545636</v>
          </cell>
          <cell r="J10">
            <v>159.43453876779927</v>
          </cell>
          <cell r="K10">
            <v>39.240266413523649</v>
          </cell>
          <cell r="L10">
            <v>1158.8732423141253</v>
          </cell>
          <cell r="M10">
            <v>4301.12092691623</v>
          </cell>
          <cell r="N10">
            <v>2801.6005717910075</v>
          </cell>
          <cell r="O10">
            <v>53.523702494342686</v>
          </cell>
          <cell r="P10">
            <v>2850.4880338483322</v>
          </cell>
          <cell r="Q10">
            <v>2634.1488731981863</v>
          </cell>
          <cell r="R10">
            <v>8.2128676496360242</v>
          </cell>
          <cell r="S10">
            <v>259.95248870902844</v>
          </cell>
          <cell r="T10">
            <v>167.45169859282123</v>
          </cell>
          <cell r="U10">
            <v>55.240281760971513</v>
          </cell>
          <cell r="V10">
            <v>1190.6804043588693</v>
          </cell>
          <cell r="W10">
            <v>8009.5643219522153</v>
          </cell>
          <cell r="X10">
            <v>5197.54938543558</v>
          </cell>
          <cell r="Y10">
            <v>54.102707410465037</v>
          </cell>
          <cell r="Z10">
            <v>5178.061110034736</v>
          </cell>
          <cell r="AA10">
            <v>4870.6631480749593</v>
          </cell>
          <cell r="AB10">
            <v>6.3112137426557746</v>
          </cell>
          <cell r="AC10">
            <v>481.9495652444848</v>
          </cell>
          <cell r="AD10">
            <v>326.8862373606205</v>
          </cell>
          <cell r="AE10">
            <v>47.436481002043116</v>
          </cell>
          <cell r="AF10">
            <v>2349.5536466729945</v>
          </cell>
        </row>
        <row r="11">
          <cell r="B11" t="str">
            <v>Receita Líquida</v>
          </cell>
          <cell r="C11">
            <v>2687.6263130073621</v>
          </cell>
          <cell r="D11">
            <v>1728.6070166688953</v>
          </cell>
          <cell r="E11">
            <v>55.479312943351403</v>
          </cell>
          <cell r="F11">
            <v>1679.2408072584776</v>
          </cell>
          <cell r="G11">
            <v>1584.1593245452696</v>
          </cell>
          <cell r="H11">
            <v>6.0020151534001087</v>
          </cell>
          <cell r="I11">
            <v>201.12935134112345</v>
          </cell>
          <cell r="J11">
            <v>144.44769212362615</v>
          </cell>
          <cell r="K11">
            <v>39.240266413523628</v>
          </cell>
          <cell r="L11">
            <v>807.25615440776153</v>
          </cell>
          <cell r="M11">
            <v>3100.0424789587187</v>
          </cell>
          <cell r="N11">
            <v>2025.8188577560175</v>
          </cell>
          <cell r="O11">
            <v>53.026637455266346</v>
          </cell>
          <cell r="P11">
            <v>2057.8347715613272</v>
          </cell>
          <cell r="Q11">
            <v>1874.1076188309212</v>
          </cell>
          <cell r="R11">
            <v>9.8034472985610179</v>
          </cell>
          <cell r="S11">
            <v>235.51695477037978</v>
          </cell>
          <cell r="T11">
            <v>151.71123892509604</v>
          </cell>
          <cell r="U11">
            <v>55.240281760971513</v>
          </cell>
          <cell r="V11">
            <v>806.69075262701165</v>
          </cell>
          <cell r="W11">
            <v>5787.6687919660808</v>
          </cell>
          <cell r="X11">
            <v>3754.4258744249128</v>
          </cell>
          <cell r="Y11">
            <v>54.155894550790975</v>
          </cell>
          <cell r="Z11">
            <v>3737.0755788198048</v>
          </cell>
          <cell r="AA11">
            <v>3458.2669433761907</v>
          </cell>
          <cell r="AB11">
            <v>8.062091215301681</v>
          </cell>
          <cell r="AC11">
            <v>436.64630611150324</v>
          </cell>
          <cell r="AD11">
            <v>296.1589310487222</v>
          </cell>
          <cell r="AE11">
            <v>47.436481002043095</v>
          </cell>
          <cell r="AF11">
            <v>1613.9469070347732</v>
          </cell>
        </row>
        <row r="12">
          <cell r="B12" t="str">
            <v>CMV</v>
          </cell>
          <cell r="C12">
            <v>-735.94613339881198</v>
          </cell>
          <cell r="D12">
            <v>-519.93802402434937</v>
          </cell>
          <cell r="E12">
            <v>41.544972553180038</v>
          </cell>
          <cell r="F12">
            <v>-519.58248627496653</v>
          </cell>
          <cell r="G12">
            <v>-504.21963018293525</v>
          </cell>
          <cell r="H12">
            <v>3.0468579905263748</v>
          </cell>
          <cell r="I12">
            <v>-22.736695469090808</v>
          </cell>
          <cell r="J12">
            <v>-15.718393841414102</v>
          </cell>
          <cell r="K12">
            <v>44.650246701321407</v>
          </cell>
          <cell r="L12">
            <v>-193.62695165475469</v>
          </cell>
          <cell r="M12">
            <v>-894.88898997543606</v>
          </cell>
          <cell r="N12">
            <v>-605.30319065521064</v>
          </cell>
          <cell r="O12">
            <v>47.841446037441692</v>
          </cell>
          <cell r="P12">
            <v>-682.63777396447074</v>
          </cell>
          <cell r="Q12">
            <v>-589.93705713579709</v>
          </cell>
          <cell r="R12">
            <v>15.713662280980412</v>
          </cell>
          <cell r="S12">
            <v>-23.378267833885051</v>
          </cell>
          <cell r="T12">
            <v>-15.366133519413587</v>
          </cell>
          <cell r="U12">
            <v>52.141511749516731</v>
          </cell>
          <cell r="V12">
            <v>-188.87294817708027</v>
          </cell>
          <cell r="W12">
            <v>-1630.835123374248</v>
          </cell>
          <cell r="X12">
            <v>-1125.24121467956</v>
          </cell>
          <cell r="Y12">
            <v>44.932046755741005</v>
          </cell>
          <cell r="Z12">
            <v>-1202.2202602394373</v>
          </cell>
          <cell r="AA12">
            <v>-1094.1566873187323</v>
          </cell>
          <cell r="AB12">
            <v>9.8764257599629914</v>
          </cell>
          <cell r="AC12">
            <v>-46.114963302975859</v>
          </cell>
          <cell r="AD12">
            <v>-31.084527360827689</v>
          </cell>
          <cell r="AE12">
            <v>48.353432457491131</v>
          </cell>
          <cell r="AF12">
            <v>-382.49989983183497</v>
          </cell>
        </row>
        <row r="13">
          <cell r="B13" t="str">
            <v>Lucro Bruto</v>
          </cell>
          <cell r="C13">
            <v>1951.6801796085501</v>
          </cell>
          <cell r="D13">
            <v>1208.6689926445461</v>
          </cell>
          <cell r="E13">
            <v>61.473504448749772</v>
          </cell>
          <cell r="F13">
            <v>1159.6583209835112</v>
          </cell>
          <cell r="G13">
            <v>1079.9396943623342</v>
          </cell>
          <cell r="H13">
            <v>7.3817665039387137</v>
          </cell>
          <cell r="I13">
            <v>178.39265587203263</v>
          </cell>
          <cell r="J13">
            <v>128.72929828221206</v>
          </cell>
          <cell r="K13">
            <v>38.579684852273544</v>
          </cell>
          <cell r="L13">
            <v>613.62920275300689</v>
          </cell>
          <cell r="M13">
            <v>2205.1534889832828</v>
          </cell>
          <cell r="N13">
            <v>1420.5156671008067</v>
          </cell>
          <cell r="O13">
            <v>55.236125869972156</v>
          </cell>
          <cell r="P13">
            <v>1375.1969975968564</v>
          </cell>
          <cell r="Q13">
            <v>1284.170561695124</v>
          </cell>
          <cell r="R13">
            <v>7.0883446963288188</v>
          </cell>
          <cell r="S13">
            <v>212.13868693649474</v>
          </cell>
          <cell r="T13">
            <v>136.34510540568246</v>
          </cell>
          <cell r="U13">
            <v>55.589514053544775</v>
          </cell>
          <cell r="V13">
            <v>617.81780444993137</v>
          </cell>
          <cell r="W13">
            <v>4156.833668591833</v>
          </cell>
          <cell r="X13">
            <v>2629.1846597453527</v>
          </cell>
          <cell r="Y13">
            <v>58.103526626936855</v>
          </cell>
          <cell r="Z13">
            <v>2534.8553185803676</v>
          </cell>
          <cell r="AA13">
            <v>2364.1102560574582</v>
          </cell>
          <cell r="AB13">
            <v>7.2223815317165041</v>
          </cell>
          <cell r="AC13">
            <v>390.53134280852737</v>
          </cell>
          <cell r="AD13">
            <v>265.07440368789452</v>
          </cell>
          <cell r="AE13">
            <v>47.328952692221883</v>
          </cell>
          <cell r="AF13">
            <v>1231.4470072029383</v>
          </cell>
        </row>
        <row r="14">
          <cell r="B14" t="str">
            <v>Despesas com Vendas, Marketing e Logística</v>
          </cell>
          <cell r="C14">
            <v>-1282.9864687119498</v>
          </cell>
          <cell r="D14">
            <v>-799.60503747150926</v>
          </cell>
          <cell r="E14">
            <v>60.452524507471473</v>
          </cell>
          <cell r="F14">
            <v>-716.69718930450438</v>
          </cell>
          <cell r="G14">
            <v>-716.94308653731412</v>
          </cell>
          <cell r="H14">
            <v>-3.429801297023527E-2</v>
          </cell>
          <cell r="I14">
            <v>-102.33472131993496</v>
          </cell>
          <cell r="J14">
            <v>-82.661950934195303</v>
          </cell>
          <cell r="K14">
            <v>23.7990637329629</v>
          </cell>
          <cell r="L14">
            <v>-463.95455808751024</v>
          </cell>
          <cell r="M14">
            <v>-1449.6160440882677</v>
          </cell>
          <cell r="N14">
            <v>-879.45682695143898</v>
          </cell>
          <cell r="O14">
            <v>64.830836450862094</v>
          </cell>
          <cell r="P14">
            <v>-833.9945869335171</v>
          </cell>
          <cell r="Q14">
            <v>-792.13269851295684</v>
          </cell>
          <cell r="R14">
            <v>5.2847065269677751</v>
          </cell>
          <cell r="S14">
            <v>-119.46955561545373</v>
          </cell>
          <cell r="T14">
            <v>-87.324128438482106</v>
          </cell>
          <cell r="U14">
            <v>36.811620970963773</v>
          </cell>
          <cell r="V14">
            <v>-496.15190153929689</v>
          </cell>
          <cell r="W14">
            <v>-2732.6025128002175</v>
          </cell>
          <cell r="X14">
            <v>-1679.0618644229482</v>
          </cell>
          <cell r="Y14">
            <v>62.745791009871141</v>
          </cell>
          <cell r="Z14">
            <v>-1550.6917762380215</v>
          </cell>
          <cell r="AA14">
            <v>-1509.075785050271</v>
          </cell>
          <cell r="AB14">
            <v>2.7577138007263358</v>
          </cell>
          <cell r="AC14">
            <v>-221.80427693538869</v>
          </cell>
          <cell r="AD14">
            <v>-169.98607937267741</v>
          </cell>
          <cell r="AE14">
            <v>30.483788880797171</v>
          </cell>
          <cell r="AF14">
            <v>-960.10645962680712</v>
          </cell>
        </row>
        <row r="15">
          <cell r="B15" t="str">
            <v>Despesas Adm., P&amp;D, TI e Projetos</v>
          </cell>
          <cell r="C15">
            <v>-448.80932792248024</v>
          </cell>
          <cell r="D15">
            <v>-284.68061935379484</v>
          </cell>
          <cell r="E15">
            <v>57.653629158615047</v>
          </cell>
          <cell r="F15">
            <v>-250.07279423511318</v>
          </cell>
          <cell r="G15">
            <v>-240.07512900041772</v>
          </cell>
          <cell r="H15">
            <v>4.1643902374735697</v>
          </cell>
          <cell r="I15">
            <v>-57.65876062149502</v>
          </cell>
          <cell r="J15">
            <v>-44.605490353377121</v>
          </cell>
          <cell r="K15">
            <v>29.263819688352832</v>
          </cell>
          <cell r="L15">
            <v>-141.07777306587218</v>
          </cell>
          <cell r="M15">
            <v>-503.51076776960696</v>
          </cell>
          <cell r="N15">
            <v>-279.2731097063118</v>
          </cell>
          <cell r="O15">
            <v>80.293322296266595</v>
          </cell>
          <cell r="P15">
            <v>-283.38872059802054</v>
          </cell>
          <cell r="Q15">
            <v>-234.62126229365688</v>
          </cell>
          <cell r="R15">
            <v>20.785609039697906</v>
          </cell>
          <cell r="S15">
            <v>-72.53032882599345</v>
          </cell>
          <cell r="T15">
            <v>-44.651847412654931</v>
          </cell>
          <cell r="U15">
            <v>62.435225032676669</v>
          </cell>
          <cell r="V15">
            <v>-147.59171834559294</v>
          </cell>
          <cell r="W15">
            <v>-952.32009569208719</v>
          </cell>
          <cell r="X15">
            <v>-563.95372906010664</v>
          </cell>
          <cell r="Y15">
            <v>68.864934589445397</v>
          </cell>
          <cell r="Z15">
            <v>-533.46151483313372</v>
          </cell>
          <cell r="AA15">
            <v>-474.6963912940746</v>
          </cell>
          <cell r="AB15">
            <v>12.379517648924798</v>
          </cell>
          <cell r="AC15">
            <v>-130.18908944748847</v>
          </cell>
          <cell r="AD15">
            <v>-89.257337766032052</v>
          </cell>
          <cell r="AE15">
            <v>45.858136379498291</v>
          </cell>
          <cell r="AF15">
            <v>-288.66949141146512</v>
          </cell>
        </row>
        <row r="16">
          <cell r="B16" t="str">
            <v>Despesas Corporativasd</v>
          </cell>
          <cell r="C16">
            <v>-15.811330683815903</v>
          </cell>
          <cell r="D16">
            <v>-7.2133893399999991</v>
          </cell>
          <cell r="E16">
            <v>119.19419483069112</v>
          </cell>
          <cell r="F16">
            <v>0</v>
          </cell>
          <cell r="G16">
            <v>0</v>
          </cell>
          <cell r="H16" t="str">
            <v>n/a</v>
          </cell>
          <cell r="I16">
            <v>0</v>
          </cell>
          <cell r="J16">
            <v>0</v>
          </cell>
          <cell r="K16" t="str">
            <v>n/a</v>
          </cell>
          <cell r="L16">
            <v>0</v>
          </cell>
          <cell r="M16">
            <v>-21.55661644581042</v>
          </cell>
          <cell r="N16">
            <v>-6.685430989999988</v>
          </cell>
          <cell r="O16">
            <v>222.44168667741283</v>
          </cell>
          <cell r="P16">
            <v>0</v>
          </cell>
          <cell r="Q16">
            <v>0</v>
          </cell>
          <cell r="R16" t="str">
            <v>n/a</v>
          </cell>
          <cell r="S16">
            <v>0</v>
          </cell>
          <cell r="T16">
            <v>0</v>
          </cell>
          <cell r="U16" t="str">
            <v>n/a</v>
          </cell>
          <cell r="V16">
            <v>0</v>
          </cell>
          <cell r="W16">
            <v>-37.367947129626323</v>
          </cell>
          <cell r="X16">
            <v>-13.898820329999987</v>
          </cell>
          <cell r="Y16">
            <v>168.85696945782706</v>
          </cell>
          <cell r="Z16">
            <v>0</v>
          </cell>
          <cell r="AA16">
            <v>0</v>
          </cell>
          <cell r="AB16" t="str">
            <v>n/a</v>
          </cell>
          <cell r="AC16">
            <v>0</v>
          </cell>
          <cell r="AD16">
            <v>0</v>
          </cell>
          <cell r="AE16" t="str">
            <v>n/a</v>
          </cell>
          <cell r="AF16">
            <v>0</v>
          </cell>
        </row>
        <row r="17">
          <cell r="B17" t="str">
            <v>Net Operating Profit</v>
          </cell>
          <cell r="C17">
            <v>204.07305229030422</v>
          </cell>
          <cell r="D17">
            <v>117.16994647924196</v>
          </cell>
          <cell r="E17">
            <v>74.168426650649849</v>
          </cell>
          <cell r="F17">
            <v>192.88833744389365</v>
          </cell>
          <cell r="G17">
            <v>122.92147882460236</v>
          </cell>
          <cell r="H17">
            <v>56.919961660343809</v>
          </cell>
          <cell r="I17">
            <v>18.399173930602657</v>
          </cell>
          <cell r="J17">
            <v>1.461856994639632</v>
          </cell>
          <cell r="K17">
            <v>1158.6165403366495</v>
          </cell>
          <cell r="L17">
            <v>8.5968715996244782</v>
          </cell>
          <cell r="M17">
            <v>230.47006067959776</v>
          </cell>
          <cell r="N17">
            <v>255.10029945305592</v>
          </cell>
          <cell r="O17">
            <v>-9.6551195064318858</v>
          </cell>
          <cell r="P17">
            <v>257.81369006531872</v>
          </cell>
          <cell r="Q17">
            <v>257.41660088851029</v>
          </cell>
          <cell r="R17">
            <v>0.15425935057715723</v>
          </cell>
          <cell r="S17">
            <v>20.138802495047557</v>
          </cell>
          <cell r="T17">
            <v>4.3691295545454238</v>
          </cell>
          <cell r="U17"/>
          <cell r="V17">
            <v>-25.925815434958452</v>
          </cell>
          <cell r="W17">
            <v>434.54311296990198</v>
          </cell>
          <cell r="X17">
            <v>372.27024593229788</v>
          </cell>
          <cell r="Y17">
            <v>16.727865769033066</v>
          </cell>
          <cell r="Z17">
            <v>450.70202750921237</v>
          </cell>
          <cell r="AA17">
            <v>380.33807971311262</v>
          </cell>
          <cell r="AB17">
            <v>18.500368895266806</v>
          </cell>
          <cell r="AC17">
            <v>38.537976425650214</v>
          </cell>
          <cell r="AD17">
            <v>5.8309865491850559</v>
          </cell>
          <cell r="AE17">
            <v>560.9169151836976</v>
          </cell>
          <cell r="AF17">
            <v>-17.328943835333973</v>
          </cell>
        </row>
        <row r="18">
          <cell r="B18" t="str">
            <v>Outras Receitas/ (Despesas) Operacionais, Líquidas</v>
          </cell>
          <cell r="C18">
            <v>-13.162212719757402</v>
          </cell>
          <cell r="D18">
            <v>180.06233653148303</v>
          </cell>
          <cell r="E18">
            <v>-107.30980891023596</v>
          </cell>
          <cell r="F18">
            <v>-9.679925891616227</v>
          </cell>
          <cell r="G18">
            <v>180.03355791074159</v>
          </cell>
          <cell r="H18">
            <v>-105.37673420663909</v>
          </cell>
          <cell r="I18">
            <v>-4.0058903269996726</v>
          </cell>
          <cell r="J18">
            <v>2.8778620741423566E-2</v>
          </cell>
          <cell r="K18">
            <v>-14019.674479860138</v>
          </cell>
          <cell r="L18">
            <v>0.52360349885849899</v>
          </cell>
          <cell r="M18">
            <v>-3.2399166778859785</v>
          </cell>
          <cell r="N18">
            <v>12.99634037679165</v>
          </cell>
          <cell r="O18" t="str">
            <v>n/a</v>
          </cell>
          <cell r="P18">
            <v>10.477045899086864</v>
          </cell>
          <cell r="Q18">
            <v>13.144837683468886</v>
          </cell>
          <cell r="R18">
            <v>-20.295357376204581</v>
          </cell>
          <cell r="S18">
            <v>-12.851232114644045</v>
          </cell>
          <cell r="T18">
            <v>-0.14849730667723682</v>
          </cell>
          <cell r="U18" t="str">
            <v>n/a</v>
          </cell>
          <cell r="V18">
            <v>-0.86573046232879847</v>
          </cell>
          <cell r="W18">
            <v>-16.402129397643382</v>
          </cell>
          <cell r="X18">
            <v>193.05867690827466</v>
          </cell>
          <cell r="Y18" t="str">
            <v>n/a</v>
          </cell>
          <cell r="Z18">
            <v>0.79712000747063683</v>
          </cell>
          <cell r="AA18">
            <v>193.17839559421049</v>
          </cell>
          <cell r="AB18">
            <v>-99.587365861995735</v>
          </cell>
          <cell r="AC18">
            <v>-16.857122441643718</v>
          </cell>
          <cell r="AD18">
            <v>-0.11971868593581325</v>
          </cell>
          <cell r="AE18" t="str">
            <v>n/a</v>
          </cell>
          <cell r="AF18">
            <v>-0.34212696347029947</v>
          </cell>
        </row>
        <row r="19">
          <cell r="B19" t="str">
            <v>Despesas com Aquisiçãoc</v>
          </cell>
          <cell r="C19">
            <v>-0.1</v>
          </cell>
          <cell r="D19">
            <v>0</v>
          </cell>
          <cell r="E19" t="str">
            <v>n/a</v>
          </cell>
          <cell r="F19">
            <v>0</v>
          </cell>
          <cell r="G19">
            <v>0</v>
          </cell>
          <cell r="H19" t="str">
            <v>n/a</v>
          </cell>
          <cell r="I19">
            <v>0</v>
          </cell>
          <cell r="J19">
            <v>0</v>
          </cell>
          <cell r="K19" t="str">
            <v>n/a</v>
          </cell>
          <cell r="L19">
            <v>0</v>
          </cell>
          <cell r="M19">
            <v>0</v>
          </cell>
          <cell r="N19">
            <v>-36.089287839999997</v>
          </cell>
          <cell r="O19" t="str">
            <v>n/a</v>
          </cell>
          <cell r="P19">
            <v>0</v>
          </cell>
          <cell r="Q19">
            <v>0</v>
          </cell>
          <cell r="R19" t="str">
            <v>n/a</v>
          </cell>
          <cell r="S19">
            <v>0</v>
          </cell>
          <cell r="T19">
            <v>0</v>
          </cell>
          <cell r="U19" t="str">
            <v>n/a</v>
          </cell>
          <cell r="V19">
            <v>0</v>
          </cell>
          <cell r="W19">
            <v>-0.1</v>
          </cell>
          <cell r="X19">
            <v>-36.089287839999997</v>
          </cell>
          <cell r="Y19">
            <v>-99.722909467088002</v>
          </cell>
          <cell r="Z19">
            <v>0</v>
          </cell>
          <cell r="AA19">
            <v>0</v>
          </cell>
          <cell r="AB19" t="str">
            <v>n/a</v>
          </cell>
          <cell r="AC19">
            <v>0</v>
          </cell>
          <cell r="AD19">
            <v>0</v>
          </cell>
          <cell r="AE19" t="str">
            <v>n/a</v>
          </cell>
          <cell r="AF19">
            <v>0</v>
          </cell>
        </row>
        <row r="20">
          <cell r="B20" t="str">
            <v>Custos de Transformação</v>
          </cell>
          <cell r="C20">
            <v>-0.21562830280549861</v>
          </cell>
          <cell r="D20">
            <v>0</v>
          </cell>
          <cell r="E20" t="str">
            <v>n/a</v>
          </cell>
          <cell r="F20">
            <v>0</v>
          </cell>
          <cell r="G20">
            <v>0</v>
          </cell>
          <cell r="H20" t="str">
            <v>n/a</v>
          </cell>
          <cell r="I20">
            <v>0</v>
          </cell>
          <cell r="J20">
            <v>0</v>
          </cell>
          <cell r="K20" t="str">
            <v>n/a</v>
          </cell>
          <cell r="L20">
            <v>-0.21498387610332514</v>
          </cell>
          <cell r="M20">
            <v>-37.452318826820829</v>
          </cell>
          <cell r="N20">
            <v>0</v>
          </cell>
          <cell r="O20" t="str">
            <v>n/a</v>
          </cell>
          <cell r="P20">
            <v>0</v>
          </cell>
          <cell r="Q20">
            <v>0</v>
          </cell>
          <cell r="R20" t="str">
            <v>n/a</v>
          </cell>
          <cell r="S20">
            <v>0</v>
          </cell>
          <cell r="T20">
            <v>0</v>
          </cell>
          <cell r="U20" t="str">
            <v>n/a</v>
          </cell>
          <cell r="V20">
            <v>-37.452318826820829</v>
          </cell>
          <cell r="W20">
            <v>-37.667947129626327</v>
          </cell>
          <cell r="X20">
            <v>0</v>
          </cell>
          <cell r="Y20" t="str">
            <v>n/a</v>
          </cell>
          <cell r="Z20">
            <v>0</v>
          </cell>
          <cell r="AA20">
            <v>0</v>
          </cell>
          <cell r="AB20" t="str">
            <v>n/a</v>
          </cell>
          <cell r="AC20">
            <v>0</v>
          </cell>
          <cell r="AD20">
            <v>0</v>
          </cell>
          <cell r="AE20" t="str">
            <v>n/a</v>
          </cell>
          <cell r="AF20">
            <v>-37.667302702924154</v>
          </cell>
        </row>
        <row r="21">
          <cell r="B21" t="str">
            <v>Depreciação</v>
          </cell>
          <cell r="C21">
            <v>128.26159004370683</v>
          </cell>
          <cell r="D21">
            <v>67.332450558351169</v>
          </cell>
          <cell r="E21">
            <v>90.490007388864726</v>
          </cell>
          <cell r="F21">
            <v>67.41430473370076</v>
          </cell>
          <cell r="G21">
            <v>56.624043071329723</v>
          </cell>
          <cell r="H21">
            <v>19.055971769409808</v>
          </cell>
          <cell r="I21">
            <v>12.609340525092641</v>
          </cell>
          <cell r="J21">
            <v>10.708407487021436</v>
          </cell>
          <cell r="K21">
            <v>17.751780928911522</v>
          </cell>
          <cell r="L21">
            <v>48.237944784913431</v>
          </cell>
          <cell r="M21">
            <v>144.66389866871302</v>
          </cell>
          <cell r="N21">
            <v>66.620919847934331</v>
          </cell>
          <cell r="O21">
            <v>117.14485329670588</v>
          </cell>
          <cell r="P21">
            <v>75.231494825702157</v>
          </cell>
          <cell r="Q21">
            <v>56.485797041092752</v>
          </cell>
          <cell r="R21">
            <v>33.186568600549492</v>
          </cell>
          <cell r="S21">
            <v>17.98245726231989</v>
          </cell>
          <cell r="T21">
            <v>10.135122806841583</v>
          </cell>
          <cell r="U21">
            <v>77.427127475762461</v>
          </cell>
          <cell r="V21">
            <v>51.44994658069097</v>
          </cell>
          <cell r="W21">
            <v>272.92548871241985</v>
          </cell>
          <cell r="X21">
            <v>133.9533704062855</v>
          </cell>
          <cell r="Y21">
            <v>103.74663801636852</v>
          </cell>
          <cell r="Z21">
            <v>142.64579955940292</v>
          </cell>
          <cell r="AA21">
            <v>113.10984011242248</v>
          </cell>
          <cell r="AB21">
            <v>26.112634778392383</v>
          </cell>
          <cell r="AC21">
            <v>30.591797787412531</v>
          </cell>
          <cell r="AD21">
            <v>20.843530293863019</v>
          </cell>
          <cell r="AE21">
            <v>46.768792791400138</v>
          </cell>
          <cell r="AF21">
            <v>99.687891365604401</v>
          </cell>
        </row>
        <row r="22">
          <cell r="B22" t="str">
            <v>EBITDA</v>
          </cell>
          <cell r="C22">
            <v>318.85680131144829</v>
          </cell>
          <cell r="D22">
            <v>364.56473356907611</v>
          </cell>
          <cell r="E22">
            <v>-12.537672475927319</v>
          </cell>
          <cell r="F22">
            <v>250.62271628597807</v>
          </cell>
          <cell r="G22">
            <v>359.57907980667358</v>
          </cell>
          <cell r="H22">
            <v>-30.301085252032877</v>
          </cell>
          <cell r="I22">
            <v>27.002624128695629</v>
          </cell>
          <cell r="J22">
            <v>12.199043102402499</v>
          </cell>
          <cell r="K22">
            <v>121.35034610524241</v>
          </cell>
          <cell r="L22">
            <v>57.143436007293076</v>
          </cell>
          <cell r="M22">
            <v>334.441723843604</v>
          </cell>
          <cell r="N22">
            <v>298.62827183778199</v>
          </cell>
          <cell r="O22">
            <v>11.992652867534348</v>
          </cell>
          <cell r="P22">
            <v>343.52223079010776</v>
          </cell>
          <cell r="Q22">
            <v>327.04723561307196</v>
          </cell>
          <cell r="R22">
            <v>5.037497151184378</v>
          </cell>
          <cell r="S22">
            <v>25.27002764272342</v>
          </cell>
          <cell r="T22">
            <v>14.355755054709761</v>
          </cell>
          <cell r="U22">
            <v>76.027158072977599</v>
          </cell>
          <cell r="V22">
            <v>-12.793918143417159</v>
          </cell>
          <cell r="W22">
            <v>653.29852515505218</v>
          </cell>
          <cell r="X22">
            <v>663.19300540685799</v>
          </cell>
          <cell r="Y22">
            <v>-1.491945809310169</v>
          </cell>
          <cell r="Z22">
            <v>594.14494707608594</v>
          </cell>
          <cell r="AA22">
            <v>686.62631541974565</v>
          </cell>
          <cell r="AB22">
            <v>-13.468951927239258</v>
          </cell>
          <cell r="AC22">
            <v>52.272651771419021</v>
          </cell>
          <cell r="AD22">
            <v>26.554798157112259</v>
          </cell>
          <cell r="AE22">
            <v>96.848236097093675</v>
          </cell>
          <cell r="AF22">
            <v>44.349517863875917</v>
          </cell>
        </row>
        <row r="23">
          <cell r="B23" t="str">
            <v>EBITDA sem Custos de Transformação</v>
          </cell>
          <cell r="C23">
            <v>319.07242961425379</v>
          </cell>
          <cell r="D23">
            <v>364.56473356907611</v>
          </cell>
          <cell r="E23">
            <v>-12.478525695410593</v>
          </cell>
          <cell r="F23">
            <v>250.62271628597807</v>
          </cell>
          <cell r="G23">
            <v>359.57907980667358</v>
          </cell>
          <cell r="H23">
            <v>-30.301085252032877</v>
          </cell>
          <cell r="I23">
            <v>27.002624128695629</v>
          </cell>
          <cell r="J23">
            <v>12.199043102402499</v>
          </cell>
          <cell r="K23">
            <v>121.35034610524241</v>
          </cell>
          <cell r="L23">
            <v>57.358419883396401</v>
          </cell>
          <cell r="M23">
            <v>371.89404267042482</v>
          </cell>
          <cell r="N23">
            <v>298.62827183778199</v>
          </cell>
          <cell r="O23">
            <v>24.534104015590842</v>
          </cell>
          <cell r="P23">
            <v>343.52223079010776</v>
          </cell>
          <cell r="Q23">
            <v>327.04723561307196</v>
          </cell>
          <cell r="R23">
            <v>5.037497151184378</v>
          </cell>
          <cell r="S23">
            <v>25.27002764272342</v>
          </cell>
          <cell r="T23">
            <v>14.355755054709761</v>
          </cell>
          <cell r="U23">
            <v>76.027158072977358</v>
          </cell>
          <cell r="V23">
            <v>24.65840068340367</v>
          </cell>
          <cell r="W23">
            <v>690.9664722846785</v>
          </cell>
          <cell r="X23">
            <v>663.19300540685799</v>
          </cell>
          <cell r="Y23">
            <v>4.1878407418941332</v>
          </cell>
          <cell r="Z23">
            <v>594.14494707608594</v>
          </cell>
          <cell r="AA23">
            <v>686.62631541974565</v>
          </cell>
          <cell r="AB23">
            <v>-13.468951927239258</v>
          </cell>
          <cell r="AC23">
            <v>52.272651771419021</v>
          </cell>
          <cell r="AD23">
            <v>26.554798157112259</v>
          </cell>
          <cell r="AE23">
            <v>96.848236097093675</v>
          </cell>
          <cell r="AF23">
            <v>82.016820566800078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</row>
        <row r="25">
          <cell r="B25" t="str">
            <v>Depreciação</v>
          </cell>
          <cell r="C25">
            <v>-128.26159004370683</v>
          </cell>
          <cell r="D25">
            <v>-67.332450558351169</v>
          </cell>
          <cell r="E25">
            <v>90.490007388864726</v>
          </cell>
          <cell r="F25"/>
          <cell r="G25"/>
          <cell r="H25" t="str">
            <v>n/a</v>
          </cell>
          <cell r="I25"/>
          <cell r="J25"/>
          <cell r="K25"/>
          <cell r="L25"/>
          <cell r="M25">
            <v>-144.66389866871302</v>
          </cell>
          <cell r="N25">
            <v>-66.620919847934331</v>
          </cell>
          <cell r="O25">
            <v>117.14485329670588</v>
          </cell>
          <cell r="P25"/>
          <cell r="Q25"/>
          <cell r="R25"/>
          <cell r="S25"/>
          <cell r="T25"/>
          <cell r="U25"/>
          <cell r="V25"/>
          <cell r="W25">
            <v>-272.92548871241985</v>
          </cell>
          <cell r="X25">
            <v>-133.9533704062855</v>
          </cell>
          <cell r="Y25">
            <v>103.74663801636852</v>
          </cell>
          <cell r="Z25"/>
          <cell r="AA25"/>
          <cell r="AB25"/>
          <cell r="AC25"/>
          <cell r="AD25"/>
          <cell r="AE25"/>
          <cell r="AF25"/>
        </row>
        <row r="26">
          <cell r="B26" t="str">
            <v>Receitas/ (Despesas) Financeiras, Líquidas</v>
          </cell>
          <cell r="C26">
            <v>-156.24706909210292</v>
          </cell>
          <cell r="D26">
            <v>-12.633727307978727</v>
          </cell>
          <cell r="E26">
            <v>1136.7456197461722</v>
          </cell>
          <cell r="F26"/>
          <cell r="G26"/>
          <cell r="H26" t="str">
            <v>n/a</v>
          </cell>
          <cell r="I26"/>
          <cell r="J26"/>
          <cell r="K26"/>
          <cell r="L26"/>
          <cell r="M26">
            <v>-144.98572882888121</v>
          </cell>
          <cell r="N26">
            <v>14.1402089110953</v>
          </cell>
          <cell r="O26" t="str">
            <v>n/a</v>
          </cell>
          <cell r="P26"/>
          <cell r="Q26"/>
          <cell r="R26"/>
          <cell r="S26"/>
          <cell r="T26"/>
          <cell r="U26"/>
          <cell r="V26"/>
          <cell r="W26">
            <v>-301.23279792098413</v>
          </cell>
          <cell r="X26">
            <v>1.5064816031165735</v>
          </cell>
          <cell r="Y26" t="str">
            <v>n/a</v>
          </cell>
          <cell r="Z26"/>
          <cell r="AA26"/>
          <cell r="AB26"/>
          <cell r="AC26"/>
          <cell r="AD26"/>
          <cell r="AE26"/>
          <cell r="AF26"/>
        </row>
        <row r="27">
          <cell r="B27" t="str">
            <v>Lucro antes do IR/CSLL</v>
          </cell>
          <cell r="C27">
            <v>34.348142175638543</v>
          </cell>
          <cell r="D27">
            <v>284.59855570274624</v>
          </cell>
          <cell r="E27">
            <v>-87.910894768397313</v>
          </cell>
          <cell r="F27"/>
          <cell r="G27"/>
          <cell r="H27">
            <v>-87.910894768397313</v>
          </cell>
          <cell r="I27"/>
          <cell r="J27"/>
          <cell r="K27"/>
          <cell r="L27"/>
          <cell r="M27">
            <v>44.792096346009771</v>
          </cell>
          <cell r="N27">
            <v>246.14756090094298</v>
          </cell>
          <cell r="O27">
            <v>-81.802746213668385</v>
          </cell>
          <cell r="P27"/>
          <cell r="Q27"/>
          <cell r="R27"/>
          <cell r="S27"/>
          <cell r="T27"/>
          <cell r="U27"/>
          <cell r="V27"/>
          <cell r="W27">
            <v>79.1402385216482</v>
          </cell>
          <cell r="X27">
            <v>530.74611660368907</v>
          </cell>
          <cell r="Y27">
            <v>-85.08887092230151</v>
          </cell>
          <cell r="Z27"/>
          <cell r="AA27"/>
          <cell r="AB27"/>
          <cell r="AC27"/>
          <cell r="AD27"/>
          <cell r="AE27"/>
          <cell r="AF27"/>
        </row>
        <row r="28">
          <cell r="B28" t="str">
            <v>Imposto de Renda e Contribuição Social</v>
          </cell>
          <cell r="C28">
            <v>-9.9611389323408019</v>
          </cell>
          <cell r="D28">
            <v>-95.625114562443599</v>
          </cell>
          <cell r="E28">
            <v>-89.583135164940231</v>
          </cell>
          <cell r="F28"/>
          <cell r="G28"/>
          <cell r="H28" t="str">
            <v>n/a</v>
          </cell>
          <cell r="I28"/>
          <cell r="J28"/>
          <cell r="K28"/>
          <cell r="L28"/>
          <cell r="M28">
            <v>-12.989722515241134</v>
          </cell>
          <cell r="N28">
            <v>-82.640317600942581</v>
          </cell>
          <cell r="O28">
            <v>-84.281615932350945</v>
          </cell>
          <cell r="P28"/>
          <cell r="Q28"/>
          <cell r="R28"/>
          <cell r="S28"/>
          <cell r="T28"/>
          <cell r="U28"/>
          <cell r="V28"/>
          <cell r="W28">
            <v>-22.950861447581936</v>
          </cell>
          <cell r="X28">
            <v>-178.26543216338618</v>
          </cell>
          <cell r="Y28">
            <v>-87.125456029777709</v>
          </cell>
          <cell r="Z28"/>
          <cell r="AA28"/>
          <cell r="AB28"/>
          <cell r="AC28"/>
          <cell r="AD28"/>
          <cell r="AE28"/>
          <cell r="AF28"/>
        </row>
        <row r="29">
          <cell r="B29" t="str">
            <v>Lucro Líquido Consolidado</v>
          </cell>
          <cell r="C29">
            <v>24.387003243297741</v>
          </cell>
          <cell r="D29">
            <v>188.97344114030264</v>
          </cell>
          <cell r="E29">
            <v>-87.095010232050711</v>
          </cell>
          <cell r="F29"/>
          <cell r="G29"/>
          <cell r="H29" t="str">
            <v>n/a</v>
          </cell>
          <cell r="I29"/>
          <cell r="J29"/>
          <cell r="K29"/>
          <cell r="L29"/>
          <cell r="M29">
            <v>31.802373830768637</v>
          </cell>
          <cell r="N29">
            <v>163.5072433000004</v>
          </cell>
          <cell r="O29">
            <v>-80.549868501899851</v>
          </cell>
          <cell r="P29"/>
          <cell r="Q29"/>
          <cell r="R29"/>
          <cell r="S29"/>
          <cell r="T29"/>
          <cell r="U29"/>
          <cell r="V29"/>
          <cell r="W29">
            <v>56.189377074066265</v>
          </cell>
          <cell r="X29">
            <v>352.48068444030287</v>
          </cell>
          <cell r="Y29">
            <v>-84.058877676293591</v>
          </cell>
          <cell r="Z29"/>
          <cell r="AA29"/>
          <cell r="AB29"/>
          <cell r="AC29"/>
          <cell r="AD29"/>
          <cell r="AE29"/>
          <cell r="AF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</row>
        <row r="31">
          <cell r="B31" t="str">
            <v>Margem Bruta</v>
          </cell>
          <cell r="C31">
            <v>0.72617244821683813</v>
          </cell>
          <cell r="D31">
            <v>0.69921560018523266</v>
          </cell>
          <cell r="E31">
            <v>2.6956848031605474</v>
          </cell>
          <cell r="F31">
            <v>0.69058488572390353</v>
          </cell>
          <cell r="G31">
            <v>0.68171154102339371</v>
          </cell>
          <cell r="H31">
            <v>0.8873344700509822</v>
          </cell>
          <cell r="I31">
            <v>0.8869548610509439</v>
          </cell>
          <cell r="J31">
            <v>0.8911827969673517</v>
          </cell>
          <cell r="K31">
            <v>-0.4227935916407799</v>
          </cell>
          <cell r="L31">
            <v>0.76014186996591204</v>
          </cell>
          <cell r="M31">
            <v>0.71133008787801433</v>
          </cell>
          <cell r="N31">
            <v>0.70120566883966118</v>
          </cell>
          <cell r="O31">
            <v>1.012441903835315</v>
          </cell>
          <cell r="P31">
            <v>0.66827376842965014</v>
          </cell>
          <cell r="Q31">
            <v>0.68521708614374921</v>
          </cell>
          <cell r="R31">
            <v>-1.6943317714099071</v>
          </cell>
          <cell r="S31">
            <v>0.90073637009837371</v>
          </cell>
          <cell r="T31">
            <v>0.89871459999743153</v>
          </cell>
          <cell r="U31">
            <v>0.20217701009421774</v>
          </cell>
          <cell r="V31">
            <v>0.7658669724897551</v>
          </cell>
          <cell r="W31">
            <v>0.71822245156149467</v>
          </cell>
          <cell r="X31">
            <v>0.70028940447468024</v>
          </cell>
          <cell r="Y31">
            <v>1.7933047086814424</v>
          </cell>
          <cell r="Z31">
            <v>0.67829918478151119</v>
          </cell>
          <cell r="AA31">
            <v>0.68361126968106634</v>
          </cell>
          <cell r="AB31">
            <v>-0.53120848995551473</v>
          </cell>
          <cell r="AC31">
            <v>0.89438828942892779</v>
          </cell>
          <cell r="AD31">
            <v>0.89504106038350795</v>
          </cell>
          <cell r="AE31">
            <v>-6.5277095458016188E-2</v>
          </cell>
          <cell r="AF31">
            <v>0.76300341841195785</v>
          </cell>
        </row>
        <row r="32">
          <cell r="B32" t="str">
            <v>Despesas Vendas, Marketing e Logística/Receita Líquida</v>
          </cell>
          <cell r="C32">
            <v>0.47736787755896454</v>
          </cell>
          <cell r="D32">
            <v>0.46257190313411123</v>
          </cell>
          <cell r="E32">
            <v>1.4795974424853309</v>
          </cell>
          <cell r="F32">
            <v>0.42679834018241947</v>
          </cell>
          <cell r="G32">
            <v>0.45257006377380099</v>
          </cell>
          <cell r="H32">
            <v>-2.5771723591381521</v>
          </cell>
          <cell r="I32">
            <v>0.50880053377376611</v>
          </cell>
          <cell r="J32">
            <v>0.57226217822468728</v>
          </cell>
          <cell r="K32">
            <v>-6.3461644450921177</v>
          </cell>
          <cell r="L32">
            <v>0.57473028301393081</v>
          </cell>
          <cell r="M32">
            <v>0.46761167110690144</v>
          </cell>
          <cell r="N32">
            <v>0.43412411903678594</v>
          </cell>
          <cell r="O32">
            <v>3.3487552070115498</v>
          </cell>
          <cell r="P32">
            <v>0.40527772125297795</v>
          </cell>
          <cell r="Q32">
            <v>0.42267193759507454</v>
          </cell>
          <cell r="R32">
            <v>-1.7394216342096591</v>
          </cell>
          <cell r="S32">
            <v>0.50726520191266944</v>
          </cell>
          <cell r="T32">
            <v>0.57559432680921152</v>
          </cell>
          <cell r="U32">
            <v>-6.8329124896542082</v>
          </cell>
          <cell r="V32">
            <v>0.61504597632186053</v>
          </cell>
          <cell r="W32">
            <v>0.47214217174855783</v>
          </cell>
          <cell r="X32">
            <v>0.44722200426453751</v>
          </cell>
          <cell r="Y32">
            <v>2.4920167484020315</v>
          </cell>
          <cell r="Z32">
            <v>0.41494793014802794</v>
          </cell>
          <cell r="AA32">
            <v>0.43636764013856333</v>
          </cell>
          <cell r="AB32">
            <v>-2.1419709990535383</v>
          </cell>
          <cell r="AC32">
            <v>0.50797241115042924</v>
          </cell>
          <cell r="AD32">
            <v>0.57396911438984222</v>
          </cell>
          <cell r="AE32">
            <v>-6.5996703239412984</v>
          </cell>
          <cell r="AF32">
            <v>0.5948810679223423</v>
          </cell>
        </row>
        <row r="33">
          <cell r="B33" t="str">
            <v>Despesas Adm, P&amp;D, TI e Projetos/Receita Líquida</v>
          </cell>
          <cell r="C33">
            <v>0.16699097108491914</v>
          </cell>
          <cell r="D33">
            <v>0.16468787677513158</v>
          </cell>
          <cell r="E33">
            <v>0.23030943097875622</v>
          </cell>
          <cell r="F33">
            <v>0.1489201507932511</v>
          </cell>
          <cell r="G33">
            <v>0.15154733825105055</v>
          </cell>
          <cell r="H33">
            <v>-0.26271874577994403</v>
          </cell>
          <cell r="I33">
            <v>0.28667501902148257</v>
          </cell>
          <cell r="J33">
            <v>0.30880029786285079</v>
          </cell>
          <cell r="K33">
            <v>-2.2125278841368221</v>
          </cell>
          <cell r="L33">
            <v>0.17476209044125901</v>
          </cell>
          <cell r="M33">
            <v>0.16242060268113889</v>
          </cell>
          <cell r="N33">
            <v>0.13785690099442569</v>
          </cell>
          <cell r="O33">
            <v>2.4563701686713206</v>
          </cell>
          <cell r="P33">
            <v>0.13771208675952487</v>
          </cell>
          <cell r="Q33">
            <v>0.12519092283505839</v>
          </cell>
          <cell r="R33">
            <v>1.2521163924466476</v>
          </cell>
          <cell r="S33">
            <v>0.30796223947744145</v>
          </cell>
          <cell r="T33">
            <v>0.29432128910832217</v>
          </cell>
          <cell r="U33">
            <v>1.3640950369119276</v>
          </cell>
          <cell r="V33">
            <v>0.18295947717877795</v>
          </cell>
          <cell r="W33">
            <v>0.16454294983396631</v>
          </cell>
          <cell r="X33">
            <v>0.15021037781082591</v>
          </cell>
          <cell r="Y33">
            <v>1.4332572023140395</v>
          </cell>
          <cell r="Z33">
            <v>0.14274838803276349</v>
          </cell>
          <cell r="AA33">
            <v>0.13726424219601865</v>
          </cell>
          <cell r="AB33">
            <v>0.54841458367448359</v>
          </cell>
          <cell r="AC33">
            <v>0.29815685516011903</v>
          </cell>
          <cell r="AD33">
            <v>0.30138323855358595</v>
          </cell>
          <cell r="AE33">
            <v>-0.3226383393466925</v>
          </cell>
          <cell r="AF33">
            <v>0.17885934794585259</v>
          </cell>
        </row>
        <row r="34">
          <cell r="B34" t="str">
            <v>Margem EBITDA</v>
          </cell>
          <cell r="C34">
            <v>0.11863881513894631</v>
          </cell>
          <cell r="D34">
            <v>0.21090087570719745</v>
          </cell>
          <cell r="E34">
            <v>-9.2262060568251147</v>
          </cell>
          <cell r="F34">
            <v>0.14924763333684332</v>
          </cell>
          <cell r="G34">
            <v>0.22698416392548784</v>
          </cell>
          <cell r="H34">
            <v>-7.7736530588644523</v>
          </cell>
          <cell r="I34">
            <v>0.13425501523593189</v>
          </cell>
          <cell r="J34">
            <v>8.4453014949950861E-2</v>
          </cell>
          <cell r="K34">
            <v>4.9802000285981034</v>
          </cell>
          <cell r="L34">
            <v>7.0787241069987267E-2</v>
          </cell>
          <cell r="M34">
            <v>0.10788294873815422</v>
          </cell>
          <cell r="N34">
            <v>0.14741114226203325</v>
          </cell>
          <cell r="O34">
            <v>-3.9528193523879027</v>
          </cell>
          <cell r="P34">
            <v>0.16693382556145139</v>
          </cell>
          <cell r="Q34">
            <v>0.17450824719291513</v>
          </cell>
          <cell r="R34">
            <v>-0.75744216314637403</v>
          </cell>
          <cell r="S34">
            <v>0.10729600196877864</v>
          </cell>
          <cell r="T34">
            <v>9.4625521196867859E-2</v>
          </cell>
          <cell r="U34">
            <v>1.2670480771910784</v>
          </cell>
          <cell r="V34">
            <v>-1.5859755552860122E-2</v>
          </cell>
          <cell r="W34">
            <v>0.112877662602584</v>
          </cell>
          <cell r="X34">
            <v>0.17664298819282007</v>
          </cell>
          <cell r="Y34">
            <v>-6.376532559023607</v>
          </cell>
          <cell r="Z34">
            <v>0.15898660183472157</v>
          </cell>
          <cell r="AA34">
            <v>0.19854636055058703</v>
          </cell>
          <cell r="AB34">
            <v>-3.9559758715865452</v>
          </cell>
          <cell r="AC34">
            <v>0.11971394476441656</v>
          </cell>
          <cell r="AD34">
            <v>8.9664012707905236E-2</v>
          </cell>
          <cell r="AE34">
            <v>3.0049932056511324</v>
          </cell>
          <cell r="AF34">
            <v>2.7478919951187952E-2</v>
          </cell>
        </row>
        <row r="35">
          <cell r="B35" t="str">
            <v>Margem EBITDA sem Custos de Transformação</v>
          </cell>
          <cell r="C35">
            <v>0.11871904515521083</v>
          </cell>
          <cell r="D35">
            <v>0.21090087570719745</v>
          </cell>
          <cell r="E35">
            <v>-9.2181830551986632</v>
          </cell>
          <cell r="F35">
            <v>0.14924763333684332</v>
          </cell>
          <cell r="G35">
            <v>0.22698416392548784</v>
          </cell>
          <cell r="H35">
            <v>-7.7736530588644523</v>
          </cell>
          <cell r="I35">
            <v>0.13425501523593189</v>
          </cell>
          <cell r="J35">
            <v>8.4453014949950861E-2</v>
          </cell>
          <cell r="K35">
            <v>4.9802000285981034</v>
          </cell>
          <cell r="L35">
            <v>7.1053555392807194E-2</v>
          </cell>
          <cell r="M35">
            <v>0.11996417636036436</v>
          </cell>
          <cell r="N35">
            <v>0.14741114226203325</v>
          </cell>
          <cell r="O35">
            <v>-2.7446965901668898</v>
          </cell>
          <cell r="P35">
            <v>0.16693382556145139</v>
          </cell>
          <cell r="Q35">
            <v>0.17450824719291513</v>
          </cell>
          <cell r="R35">
            <v>-0.75744216314637403</v>
          </cell>
          <cell r="S35">
            <v>0.10729600196877864</v>
          </cell>
          <cell r="T35">
            <v>9.4625521196867859E-2</v>
          </cell>
          <cell r="U35">
            <v>1.2670480771910784</v>
          </cell>
          <cell r="V35">
            <v>3.0567352610777896E-2</v>
          </cell>
          <cell r="W35">
            <v>0.11938597337218325</v>
          </cell>
          <cell r="X35">
            <v>0.17664298819282007</v>
          </cell>
          <cell r="Y35">
            <v>-5.7257014820636813</v>
          </cell>
          <cell r="Z35">
            <v>0.15898660183472157</v>
          </cell>
          <cell r="AA35">
            <v>0.19854636055058703</v>
          </cell>
          <cell r="AB35">
            <v>-3.9559758715865452</v>
          </cell>
          <cell r="AC35">
            <v>0.11971394476441656</v>
          </cell>
          <cell r="AD35">
            <v>8.9664012707905236E-2</v>
          </cell>
          <cell r="AE35">
            <v>3.0049932056511324</v>
          </cell>
          <cell r="AF35">
            <v>5.0817545613991495E-2</v>
          </cell>
        </row>
        <row r="36">
          <cell r="B36" t="str">
            <v>Margem Líquida</v>
          </cell>
          <cell r="C36">
            <v>9.0738072942921581E-3</v>
          </cell>
          <cell r="D36">
            <v>0.1093212276231894</v>
          </cell>
          <cell r="E36">
            <v>-10.024742032889723</v>
          </cell>
          <cell r="F36"/>
          <cell r="G36"/>
          <cell r="H36">
            <v>0</v>
          </cell>
          <cell r="I36"/>
          <cell r="J36"/>
          <cell r="K36"/>
          <cell r="L36"/>
          <cell r="M36">
            <v>1.0258689694294389E-2</v>
          </cell>
          <cell r="N36">
            <v>8.0711679957958332E-2</v>
          </cell>
          <cell r="O36">
            <v>-7.0452990263663944</v>
          </cell>
          <cell r="P36"/>
          <cell r="Q36"/>
          <cell r="R36"/>
          <cell r="S36"/>
          <cell r="T36"/>
          <cell r="U36"/>
          <cell r="V36"/>
          <cell r="W36">
            <v>9.7084645120092718E-3</v>
          </cell>
          <cell r="X36">
            <v>9.3884044120139773E-2</v>
          </cell>
          <cell r="Y36">
            <v>-8.4175579608130509</v>
          </cell>
          <cell r="Z36"/>
          <cell r="AA36"/>
          <cell r="AB36"/>
          <cell r="AC36"/>
          <cell r="AD36"/>
          <cell r="AE36"/>
          <cell r="AF36"/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Receita Bruta</v>
          </cell>
          <cell r="C9">
            <v>661.76526766766312</v>
          </cell>
          <cell r="D9">
            <v>551.79425926833085</v>
          </cell>
          <cell r="E9">
            <v>19.929712307110957</v>
          </cell>
          <cell r="F9">
            <v>802.82207746580991</v>
          </cell>
          <cell r="G9">
            <v>688.29958319859168</v>
          </cell>
          <cell r="H9">
            <v>16.638466310704647</v>
          </cell>
          <cell r="I9">
            <v>1464.587345133473</v>
          </cell>
          <cell r="J9">
            <v>1240.0938424669225</v>
          </cell>
          <cell r="K9">
            <v>18.102944711020008</v>
          </cell>
        </row>
        <row r="10">
          <cell r="B10" t="str">
            <v>Receita Líquida</v>
          </cell>
          <cell r="C10">
            <v>509.01988554510467</v>
          </cell>
          <cell r="D10">
            <v>423.56922945331758</v>
          </cell>
          <cell r="E10">
            <v>20.173952721276422</v>
          </cell>
          <cell r="F10">
            <v>621.05869201712403</v>
          </cell>
          <cell r="G10">
            <v>527.56223823299797</v>
          </cell>
          <cell r="H10">
            <v>17.722355204436234</v>
          </cell>
          <cell r="I10">
            <v>1130.0785775622287</v>
          </cell>
          <cell r="J10">
            <v>951.13146768631555</v>
          </cell>
          <cell r="K10">
            <v>18.814129902695022</v>
          </cell>
        </row>
        <row r="11">
          <cell r="B11" t="str">
            <v>CMV</v>
          </cell>
          <cell r="C11">
            <v>-164.6213753324644</v>
          </cell>
          <cell r="D11">
            <v>-145.62371861554439</v>
          </cell>
          <cell r="E11">
            <v>13.045715970950432</v>
          </cell>
          <cell r="F11">
            <v>-207.69834878645091</v>
          </cell>
          <cell r="G11">
            <v>-172.60779783286009</v>
          </cell>
          <cell r="H11">
            <v>20.329644079909869</v>
          </cell>
          <cell r="I11">
            <v>-372.3197241189153</v>
          </cell>
          <cell r="J11">
            <v>-318.23151644840448</v>
          </cell>
          <cell r="K11">
            <v>16.996496222045398</v>
          </cell>
        </row>
        <row r="12">
          <cell r="B12" t="str">
            <v>Lucro Bruto</v>
          </cell>
          <cell r="C12">
            <v>344.3985102126403</v>
          </cell>
          <cell r="D12">
            <v>277.94551083777321</v>
          </cell>
          <cell r="E12">
            <v>23.908642803608117</v>
          </cell>
          <cell r="F12">
            <v>413.36034323067315</v>
          </cell>
          <cell r="G12">
            <v>354.95444040013786</v>
          </cell>
          <cell r="H12">
            <v>16.454478711322707</v>
          </cell>
          <cell r="I12">
            <v>757.75885344331346</v>
          </cell>
          <cell r="J12">
            <v>632.89995123791107</v>
          </cell>
          <cell r="K12">
            <v>19.728063173521583</v>
          </cell>
        </row>
        <row r="13">
          <cell r="B13" t="str">
            <v>Despesas com Vendas, Marketing e Logística</v>
          </cell>
          <cell r="C13">
            <v>-216.30211613782444</v>
          </cell>
          <cell r="D13">
            <v>-191.55214775942574</v>
          </cell>
          <cell r="E13">
            <v>12.920746996521636</v>
          </cell>
          <cell r="F13">
            <v>-257.12932464729442</v>
          </cell>
          <cell r="G13">
            <v>-220.95914130325889</v>
          </cell>
          <cell r="H13">
            <v>16.369625230572925</v>
          </cell>
          <cell r="I13">
            <v>-473.43144078511887</v>
          </cell>
          <cell r="J13">
            <v>-412.51128906268463</v>
          </cell>
          <cell r="K13">
            <v>14.768117464338504</v>
          </cell>
        </row>
        <row r="14">
          <cell r="B14" t="str">
            <v>Despesas Adm., P&amp;D, TI e Projetos</v>
          </cell>
          <cell r="C14">
            <v>-63.726385882106186</v>
          </cell>
          <cell r="D14">
            <v>-56.585314128786912</v>
          </cell>
          <cell r="E14">
            <v>12.620009031082446</v>
          </cell>
          <cell r="F14">
            <v>-68.263425961074674</v>
          </cell>
          <cell r="G14">
            <v>-61.770860162844592</v>
          </cell>
          <cell r="H14">
            <v>10.510725900714245</v>
          </cell>
          <cell r="I14">
            <v>-131.98981184318086</v>
          </cell>
          <cell r="J14">
            <v>-118.3561742916315</v>
          </cell>
          <cell r="K14">
            <v>11.519160392896666</v>
          </cell>
        </row>
        <row r="15">
          <cell r="B15" t="str">
            <v>Outras Receitas/ (Despesas) Operacionais, Líquidas</v>
          </cell>
          <cell r="C15">
            <v>-1.8121187216162349</v>
          </cell>
          <cell r="D15">
            <v>0.63976709074163307</v>
          </cell>
          <cell r="E15">
            <v>-383.24662956883014</v>
          </cell>
          <cell r="F15">
            <v>1.2270886990868572</v>
          </cell>
          <cell r="G15">
            <v>0.66991995346880895</v>
          </cell>
          <cell r="H15">
            <v>83.169450728114455</v>
          </cell>
          <cell r="I15">
            <v>-0.58503002252937764</v>
          </cell>
          <cell r="J15">
            <v>1.309687044210442</v>
          </cell>
          <cell r="K15">
            <v>-144.66945176830919</v>
          </cell>
        </row>
        <row r="16">
          <cell r="B16" t="str">
            <v>Depreciação</v>
          </cell>
          <cell r="C16">
            <v>6.8107262008609304</v>
          </cell>
          <cell r="D16">
            <v>7.4006843302968708</v>
          </cell>
          <cell r="E16">
            <v>-7.9716699578817884</v>
          </cell>
          <cell r="F16">
            <v>7.3309210048774993</v>
          </cell>
          <cell r="G16">
            <v>5.4887890279359066</v>
          </cell>
          <cell r="H16">
            <v>33.561719489778575</v>
          </cell>
          <cell r="I16">
            <v>14.14164720573843</v>
          </cell>
          <cell r="J16">
            <v>12.889473358232777</v>
          </cell>
          <cell r="K16">
            <v>9.7147013900755077</v>
          </cell>
        </row>
        <row r="17">
          <cell r="B17" t="str">
            <v>EBITDA</v>
          </cell>
          <cell r="C17">
            <v>69.368615671954373</v>
          </cell>
          <cell r="D17">
            <v>37.848500370599069</v>
          </cell>
          <cell r="E17">
            <v>83.279694024126542</v>
          </cell>
          <cell r="F17">
            <v>96.525602326268412</v>
          </cell>
          <cell r="G17">
            <v>78.383147915439082</v>
          </cell>
          <cell r="H17">
            <v>23.145860932252525</v>
          </cell>
          <cell r="I17">
            <v>165.89421799822279</v>
          </cell>
          <cell r="J17">
            <v>116.23164828603817</v>
          </cell>
          <cell r="K17">
            <v>42.727235176058429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>Margem Bruta</v>
          </cell>
          <cell r="C19">
            <v>0.67659146527021663</v>
          </cell>
          <cell r="D19">
            <v>0.65619854208131556</v>
          </cell>
          <cell r="E19">
            <v>2.0392923188901069</v>
          </cell>
          <cell r="F19">
            <v>0.66557371878675176</v>
          </cell>
          <cell r="G19">
            <v>0.67282002894864545</v>
          </cell>
          <cell r="H19">
            <v>-0.72463101618936987</v>
          </cell>
          <cell r="I19">
            <v>0.67053642860652041</v>
          </cell>
          <cell r="J19">
            <v>0.66541794982083624</v>
          </cell>
          <cell r="K19">
            <v>0.51184787856841663</v>
          </cell>
        </row>
        <row r="20">
          <cell r="B20" t="str">
            <v>Despesas Vendas, Marketing e Logística/ Receita Líquida</v>
          </cell>
          <cell r="C20">
            <v>0.42493844008901244</v>
          </cell>
          <cell r="D20">
            <v>0.45223338816810132</v>
          </cell>
          <cell r="E20">
            <v>-2.729494807908889</v>
          </cell>
          <cell r="F20">
            <v>0.41401775380064204</v>
          </cell>
          <cell r="G20">
            <v>0.41883047210379043</v>
          </cell>
          <cell r="H20">
            <v>-0.48127183031483889</v>
          </cell>
          <cell r="I20">
            <v>0.41893674491767718</v>
          </cell>
          <cell r="J20">
            <v>0.43370585778866422</v>
          </cell>
          <cell r="K20">
            <v>-1.4769112870987033</v>
          </cell>
        </row>
        <row r="21">
          <cell r="B21" t="str">
            <v>Despesas Adm, P&amp;D, TI e Projetos/ Receita Líquida</v>
          </cell>
          <cell r="C21">
            <v>0.12519429533457654</v>
          </cell>
          <cell r="D21">
            <v>0.13359165443112836</v>
          </cell>
          <cell r="E21">
            <v>-0.83973590965518152</v>
          </cell>
          <cell r="F21">
            <v>0.10991461328616667</v>
          </cell>
          <cell r="G21">
            <v>0.11708734190251782</v>
          </cell>
          <cell r="H21">
            <v>-0.71727286163511539</v>
          </cell>
          <cell r="I21">
            <v>0.11679702143182405</v>
          </cell>
          <cell r="J21">
            <v>0.12443723955379167</v>
          </cell>
          <cell r="K21">
            <v>-0.76402181219676213</v>
          </cell>
        </row>
        <row r="22">
          <cell r="B22" t="str">
            <v>Margem EBITDA</v>
          </cell>
          <cell r="C22">
            <v>0.13627879311172325</v>
          </cell>
          <cell r="D22">
            <v>8.9356114039370813E-2</v>
          </cell>
          <cell r="E22">
            <v>4.6922679072352436</v>
          </cell>
          <cell r="F22">
            <v>0.15542106336643458</v>
          </cell>
          <cell r="G22">
            <v>0.14857611526172415</v>
          </cell>
          <cell r="H22">
            <v>0.68449481047104244</v>
          </cell>
          <cell r="I22">
            <v>0.14679883442803135</v>
          </cell>
          <cell r="J22">
            <v>0.12220355674781598</v>
          </cell>
          <cell r="K22">
            <v>2.4595277680215371</v>
          </cell>
        </row>
      </sheetData>
      <sheetData sheetId="8">
        <row r="9">
          <cell r="B9" t="str">
            <v>Receita Bruta</v>
          </cell>
          <cell r="C9">
            <v>1663.6543511800003</v>
          </cell>
          <cell r="D9">
            <v>1682.7651381199998</v>
          </cell>
          <cell r="E9">
            <v>-1.1356776122275924</v>
          </cell>
          <cell r="F9">
            <v>2045.3235021399998</v>
          </cell>
          <cell r="G9">
            <v>1943.7478135600004</v>
          </cell>
          <cell r="H9">
            <v>5.2257647762423476</v>
          </cell>
          <cell r="I9">
            <v>3708.9778533200001</v>
          </cell>
          <cell r="J9">
            <v>3626.5129516800002</v>
          </cell>
          <cell r="K9">
            <v>2.2739447711553673</v>
          </cell>
        </row>
        <row r="10">
          <cell r="B10" t="str">
            <v>Receita Líquida</v>
          </cell>
          <cell r="C10">
            <v>1168.3766536527075</v>
          </cell>
          <cell r="D10">
            <v>1158.9574823999594</v>
          </cell>
          <cell r="E10">
            <v>0.81272793832289913</v>
          </cell>
          <cell r="F10">
            <v>1434.6911131110121</v>
          </cell>
          <cell r="G10">
            <v>1344.7744843457233</v>
          </cell>
          <cell r="H10">
            <v>6.6863723108961493</v>
          </cell>
          <cell r="I10">
            <v>2603.0677667637196</v>
          </cell>
          <cell r="J10">
            <v>2503.7319667456827</v>
          </cell>
          <cell r="K10">
            <v>3.9675093555302743</v>
          </cell>
        </row>
        <row r="11">
          <cell r="B11" t="str">
            <v>CMV</v>
          </cell>
          <cell r="C11">
            <v>-354.47243956077364</v>
          </cell>
          <cell r="D11">
            <v>-358.25488906508991</v>
          </cell>
          <cell r="E11">
            <v>-1.0557984328384284</v>
          </cell>
          <cell r="F11">
            <v>-474.37289215423209</v>
          </cell>
          <cell r="G11">
            <v>-415.93690059557338</v>
          </cell>
          <cell r="H11">
            <v>14.04924436254278</v>
          </cell>
          <cell r="I11">
            <v>-828.84533171500573</v>
          </cell>
          <cell r="J11">
            <v>-774.19178966066329</v>
          </cell>
          <cell r="K11">
            <v>7.0594318855147886</v>
          </cell>
        </row>
        <row r="12">
          <cell r="B12" t="str">
            <v>Lucro Bruto</v>
          </cell>
          <cell r="C12">
            <v>813.90421409193391</v>
          </cell>
          <cell r="D12">
            <v>800.70259333486956</v>
          </cell>
          <cell r="E12">
            <v>1.6487545896511469</v>
          </cell>
          <cell r="F12">
            <v>960.31822095678001</v>
          </cell>
          <cell r="G12">
            <v>928.83758375014986</v>
          </cell>
          <cell r="H12">
            <v>3.3892510119506669</v>
          </cell>
          <cell r="I12">
            <v>1774.222435048714</v>
          </cell>
          <cell r="J12">
            <v>1729.5401770850194</v>
          </cell>
          <cell r="K12">
            <v>2.5834761490769464</v>
          </cell>
        </row>
        <row r="13">
          <cell r="B13" t="str">
            <v>Despesas com Vendas, Marketing e Logística</v>
          </cell>
          <cell r="C13">
            <v>-494.75270264001324</v>
          </cell>
          <cell r="D13">
            <v>-521.85807751674611</v>
          </cell>
          <cell r="E13">
            <v>-5.1940127104505907</v>
          </cell>
          <cell r="F13">
            <v>-569.85176332186757</v>
          </cell>
          <cell r="G13">
            <v>-566.49628768008279</v>
          </cell>
          <cell r="H13">
            <v>0.59232085271487822</v>
          </cell>
          <cell r="I13">
            <v>-1064.6044659618808</v>
          </cell>
          <cell r="J13">
            <v>-1088.3543651968289</v>
          </cell>
          <cell r="K13">
            <v>-2.1821844055959549</v>
          </cell>
        </row>
        <row r="14">
          <cell r="B14" t="str">
            <v>Despesas Adm., P&amp;D, TI e Projetos</v>
          </cell>
          <cell r="C14">
            <v>-184.43059362175117</v>
          </cell>
          <cell r="D14">
            <v>-181.14344663098947</v>
          </cell>
          <cell r="E14">
            <v>1.8146651462683128</v>
          </cell>
          <cell r="F14">
            <v>-212.75821088706229</v>
          </cell>
          <cell r="G14">
            <v>-169.97787778674402</v>
          </cell>
          <cell r="H14">
            <v>25.168176975353763</v>
          </cell>
          <cell r="I14">
            <v>-397.18880450881346</v>
          </cell>
          <cell r="J14">
            <v>-351.12132441773349</v>
          </cell>
          <cell r="K14">
            <v>13.12010319153185</v>
          </cell>
        </row>
        <row r="15">
          <cell r="B15" t="str">
            <v>Outras Receitas/ (Despesas) Operacionais, Líquidas</v>
          </cell>
          <cell r="C15">
            <v>-7.8678071699999919</v>
          </cell>
          <cell r="D15">
            <v>179.39379081999996</v>
          </cell>
          <cell r="E15">
            <v>-104.38577452097792</v>
          </cell>
          <cell r="F15">
            <v>9.2499572000000061</v>
          </cell>
          <cell r="G15">
            <v>12.474917730000076</v>
          </cell>
          <cell r="H15">
            <v>-25.851557499610468</v>
          </cell>
          <cell r="I15">
            <v>1.3821500300000145</v>
          </cell>
          <cell r="J15">
            <v>191.86870855000004</v>
          </cell>
          <cell r="K15">
            <v>-99.279637601959564</v>
          </cell>
        </row>
        <row r="16">
          <cell r="B16" t="str">
            <v>Depreciação</v>
          </cell>
          <cell r="C16">
            <v>60.546761868282275</v>
          </cell>
          <cell r="D16">
            <v>49.021532159999985</v>
          </cell>
          <cell r="E16">
            <v>23.510545673410242</v>
          </cell>
          <cell r="F16">
            <v>67.759587905635144</v>
          </cell>
          <cell r="G16">
            <v>50.843608550000006</v>
          </cell>
          <cell r="H16">
            <v>33.270611268670727</v>
          </cell>
          <cell r="I16">
            <v>128.30634977391742</v>
          </cell>
          <cell r="J16">
            <v>99.865140709999991</v>
          </cell>
          <cell r="K16">
            <v>28.479616472486956</v>
          </cell>
        </row>
        <row r="17">
          <cell r="B17" t="str">
            <v>EBITDA</v>
          </cell>
          <cell r="C17">
            <v>187.39987252845179</v>
          </cell>
          <cell r="D17">
            <v>326.11639216713394</v>
          </cell>
          <cell r="E17">
            <v>-42.535893003375989</v>
          </cell>
          <cell r="F17">
            <v>254.71779185348532</v>
          </cell>
          <cell r="G17">
            <v>255.68194456332313</v>
          </cell>
          <cell r="H17">
            <v>-0.37709065123251451</v>
          </cell>
          <cell r="I17">
            <v>442.11766438193717</v>
          </cell>
          <cell r="J17">
            <v>581.79833673045709</v>
          </cell>
          <cell r="K17">
            <v>-24.008434457459259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>Margem Bruta</v>
          </cell>
          <cell r="C19">
            <v>0.69661115835156162</v>
          </cell>
          <cell r="D19">
            <v>0.69088176701424919</v>
          </cell>
          <cell r="E19">
            <v>0.57293913373124283</v>
          </cell>
          <cell r="F19">
            <v>0.66935538401322314</v>
          </cell>
          <cell r="G19">
            <v>0.69070137377127561</v>
          </cell>
          <cell r="H19">
            <v>-2.1345989758052464</v>
          </cell>
          <cell r="I19">
            <v>0.68158903033651219</v>
          </cell>
          <cell r="J19">
            <v>0.69078487635921049</v>
          </cell>
          <cell r="K19">
            <v>-0.91958460226982952</v>
          </cell>
        </row>
        <row r="20">
          <cell r="B20" t="str">
            <v>Despesas Vendas, Marketing e Logística/ Receita Líquida</v>
          </cell>
          <cell r="C20">
            <v>-0.42345308860226105</v>
          </cell>
          <cell r="D20">
            <v>-0.45028233170045789</v>
          </cell>
          <cell r="E20">
            <v>2.6829243098196844</v>
          </cell>
          <cell r="F20">
            <v>0.39719473976958702</v>
          </cell>
          <cell r="G20">
            <v>0.42125746307248069</v>
          </cell>
          <cell r="H20">
            <v>-2.406272330289366</v>
          </cell>
          <cell r="I20">
            <v>0.40898069560649858</v>
          </cell>
          <cell r="J20">
            <v>0.43469284238578354</v>
          </cell>
          <cell r="K20">
            <v>-2.5712146779284959</v>
          </cell>
        </row>
        <row r="21">
          <cell r="B21" t="str">
            <v>Despesas Adm., P&amp;D, TI e Projetos/ Receita Líquida</v>
          </cell>
          <cell r="C21">
            <v>-0.15785200178826234</v>
          </cell>
          <cell r="D21">
            <v>-0.15629861265995637</v>
          </cell>
          <cell r="E21">
            <v>-0.15533891283059653</v>
          </cell>
          <cell r="F21">
            <v>0.14829548252077288</v>
          </cell>
          <cell r="G21">
            <v>0.12639879754220931</v>
          </cell>
          <cell r="H21">
            <v>2.1896684978563563</v>
          </cell>
          <cell r="I21">
            <v>0.15258488833067183</v>
          </cell>
          <cell r="J21">
            <v>0.14023918258076015</v>
          </cell>
          <cell r="K21">
            <v>1.2345705749911673</v>
          </cell>
        </row>
        <row r="22">
          <cell r="B22" t="str">
            <v>Margem EBITDA</v>
          </cell>
          <cell r="C22">
            <v>0.16039337309812013</v>
          </cell>
          <cell r="D22">
            <v>0.28138771017881936</v>
          </cell>
          <cell r="E22">
            <v>-12.099433708069924</v>
          </cell>
          <cell r="F22">
            <v>0.17754190398597389</v>
          </cell>
          <cell r="G22">
            <v>0.19012997907059542</v>
          </cell>
          <cell r="H22">
            <v>-1.2588075084621537</v>
          </cell>
          <cell r="I22">
            <v>0.16984485384012984</v>
          </cell>
          <cell r="J22">
            <v>0.2323724521865137</v>
          </cell>
          <cell r="K22">
            <v>-6.2527598346383853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brand"/>
      <sheetName val="By brand (Adjusted) "/>
      <sheetName val="Gráficos CD Inglês"/>
      <sheetName val="Financial Income"/>
      <sheetName val="Free cash flow"/>
      <sheetName val="Debt"/>
      <sheetName val="Latam"/>
      <sheetName val="Latam (Adjusted)"/>
      <sheetName val="Brazil"/>
      <sheetName val="Brasil (Adjusted)"/>
      <sheetName val="Sustainability"/>
      <sheetName val="DRE"/>
      <sheetName val="Fluxo de Caixa"/>
      <sheetName val="Balanço"/>
      <sheetName val="Lojas"/>
    </sheetNames>
    <sheetDataSet>
      <sheetData sheetId="0">
        <row r="10">
          <cell r="B10" t="str">
            <v>Receita Bruta</v>
          </cell>
          <cell r="C10">
            <v>4392.9386057147294</v>
          </cell>
          <cell r="D10">
            <v>3203.2068470318009</v>
          </cell>
          <cell r="E10">
            <v>37.141896090331294</v>
          </cell>
          <cell r="F10">
            <v>2790.084421704857</v>
          </cell>
          <cell r="G10">
            <v>2671.6418500133232</v>
          </cell>
          <cell r="H10">
            <v>4.4333252112719768</v>
          </cell>
          <cell r="I10">
            <v>295.12287751354609</v>
          </cell>
          <cell r="J10">
            <v>176.7</v>
          </cell>
          <cell r="K10">
            <v>67.019172333642388</v>
          </cell>
          <cell r="L10">
            <v>1307.7313064963259</v>
          </cell>
          <cell r="M10">
            <v>354.87262084677081</v>
          </cell>
          <cell r="N10">
            <v>268.5</v>
          </cell>
          <cell r="O10">
            <v>12450.103768989509</v>
          </cell>
          <cell r="P10">
            <v>8400.7562324673818</v>
          </cell>
          <cell r="Q10">
            <v>48.202178761861262</v>
          </cell>
          <cell r="R10">
            <v>8015.7463730621594</v>
          </cell>
          <cell r="S10">
            <v>7542.3049980882824</v>
          </cell>
          <cell r="T10">
            <v>6.2771443888026024</v>
          </cell>
          <cell r="U10">
            <v>777.07244275803089</v>
          </cell>
          <cell r="V10">
            <v>503.6</v>
          </cell>
          <cell r="W10">
            <v>54.303503327647107</v>
          </cell>
          <cell r="X10">
            <v>3657.28495316932</v>
          </cell>
          <cell r="Y10">
            <v>354.87262084677081</v>
          </cell>
          <cell r="Z10">
            <v>930.59090454557384</v>
          </cell>
        </row>
        <row r="11">
          <cell r="B11" t="str">
            <v>Receita  Líquida</v>
          </cell>
          <cell r="C11">
            <v>3241.9012598055992</v>
          </cell>
          <cell r="D11">
            <v>2365.4217411074928</v>
          </cell>
          <cell r="E11">
            <v>37.05383710085195</v>
          </cell>
          <cell r="F11">
            <v>2048.6727898682047</v>
          </cell>
          <cell r="G11">
            <v>1959.8222302951656</v>
          </cell>
          <cell r="H11">
            <v>4.5336030074348832</v>
          </cell>
          <cell r="I11">
            <v>267.38132702727273</v>
          </cell>
          <cell r="J11">
            <v>160.1</v>
          </cell>
          <cell r="K11">
            <v>67.008948799046067</v>
          </cell>
          <cell r="L11">
            <v>925.84714291012131</v>
          </cell>
          <cell r="M11">
            <v>245.51621800076026</v>
          </cell>
          <cell r="N11">
            <v>277.10000000000002</v>
          </cell>
          <cell r="O11">
            <v>9061.9658313287728</v>
          </cell>
          <cell r="P11">
            <v>6119.847615532407</v>
          </cell>
          <cell r="Q11">
            <v>48.075024095847695</v>
          </cell>
          <cell r="R11">
            <v>5818.1441482451037</v>
          </cell>
          <cell r="S11">
            <v>5418.0891736713575</v>
          </cell>
          <cell r="T11">
            <v>7.3836912193651516</v>
          </cell>
          <cell r="U11">
            <v>704.02763313877597</v>
          </cell>
          <cell r="V11">
            <v>456.2</v>
          </cell>
          <cell r="W11">
            <v>54.324338697671195</v>
          </cell>
          <cell r="X11">
            <v>2539.7940499448941</v>
          </cell>
          <cell r="Y11">
            <v>245.51621800076026</v>
          </cell>
          <cell r="Z11">
            <v>934.47098958531103</v>
          </cell>
        </row>
        <row r="12">
          <cell r="B12" t="str">
            <v>CMV</v>
          </cell>
          <cell r="C12">
            <v>-867.08676563742006</v>
          </cell>
          <cell r="D12">
            <v>-689.31916849370543</v>
          </cell>
          <cell r="E12">
            <v>25.788866067974126</v>
          </cell>
          <cell r="F12">
            <v>-614.97653327126329</v>
          </cell>
          <cell r="G12">
            <v>-613.09384309650295</v>
          </cell>
          <cell r="H12">
            <v>0.30708026119647958</v>
          </cell>
          <cell r="I12">
            <v>-28.37597063666751</v>
          </cell>
          <cell r="J12">
            <v>-16.600000000000001</v>
          </cell>
          <cell r="K12">
            <v>70.939582148599456</v>
          </cell>
          <cell r="L12">
            <v>-223.73426172948928</v>
          </cell>
          <cell r="M12">
            <v>-59.609499143499654</v>
          </cell>
          <cell r="N12">
            <v>275.3</v>
          </cell>
          <cell r="O12">
            <v>-2518.867659925937</v>
          </cell>
          <cell r="P12">
            <v>-1814.560383173266</v>
          </cell>
          <cell r="Q12">
            <v>38.814209947700547</v>
          </cell>
          <cell r="R12">
            <v>-1838.1425644249696</v>
          </cell>
          <cell r="S12">
            <v>-1707.2505304152357</v>
          </cell>
          <cell r="T12">
            <v>7.6668322356823859</v>
          </cell>
          <cell r="U12">
            <v>-74.490933939643369</v>
          </cell>
          <cell r="V12">
            <v>-47.7</v>
          </cell>
          <cell r="W12">
            <v>56.165479957323619</v>
          </cell>
          <cell r="X12">
            <v>-606.23416156132419</v>
          </cell>
          <cell r="Y12">
            <v>-59.609499143499654</v>
          </cell>
          <cell r="Z12">
            <v>917.00931944071419</v>
          </cell>
        </row>
        <row r="13">
          <cell r="B13" t="str">
            <v>Lucro Bruto</v>
          </cell>
          <cell r="C13">
            <v>2374.8144941681794</v>
          </cell>
          <cell r="D13">
            <v>1676.1025726137873</v>
          </cell>
          <cell r="E13">
            <v>41.686704201210702</v>
          </cell>
          <cell r="F13">
            <v>1433.6962565969416</v>
          </cell>
          <cell r="G13">
            <v>1346.7283871986626</v>
          </cell>
          <cell r="H13">
            <v>6.457714133373349</v>
          </cell>
          <cell r="I13">
            <v>239.00535639060521</v>
          </cell>
          <cell r="J13">
            <v>143.5</v>
          </cell>
          <cell r="K13">
            <v>66.554255324463568</v>
          </cell>
          <cell r="L13">
            <v>702.11288118063203</v>
          </cell>
          <cell r="M13">
            <v>185.90671885726061</v>
          </cell>
          <cell r="N13">
            <v>277.7</v>
          </cell>
          <cell r="O13">
            <v>6543.0981714028367</v>
          </cell>
          <cell r="P13">
            <v>4305.2872323591409</v>
          </cell>
          <cell r="Q13">
            <v>51.978203038905193</v>
          </cell>
          <cell r="R13">
            <v>3980.0015838201343</v>
          </cell>
          <cell r="S13">
            <v>3710.8386432561219</v>
          </cell>
          <cell r="T13">
            <v>7.253426150802178</v>
          </cell>
          <cell r="U13">
            <v>629.53669919913261</v>
          </cell>
          <cell r="V13">
            <v>408.5</v>
          </cell>
          <cell r="W13">
            <v>54.109351089138947</v>
          </cell>
          <cell r="X13">
            <v>1933.5598883835701</v>
          </cell>
          <cell r="Y13">
            <v>185.90671885726061</v>
          </cell>
          <cell r="Z13">
            <v>940.06993414162685</v>
          </cell>
        </row>
        <row r="14">
          <cell r="B14" t="str">
            <v>Despesas com Vendas, Marketing e Logística</v>
          </cell>
          <cell r="C14">
            <v>-1534.3646750588937</v>
          </cell>
          <cell r="D14">
            <v>-985.065297830899</v>
          </cell>
          <cell r="E14">
            <v>55.76273760100419</v>
          </cell>
          <cell r="F14">
            <v>-886.03335241135107</v>
          </cell>
          <cell r="G14">
            <v>-758.98127032108334</v>
          </cell>
          <cell r="H14">
            <v>16.739817839841955</v>
          </cell>
          <cell r="I14">
            <v>-138.09142462013739</v>
          </cell>
          <cell r="J14">
            <v>-84.2</v>
          </cell>
          <cell r="K14">
            <v>64.004067244818756</v>
          </cell>
          <cell r="L14">
            <v>-510.23989802740516</v>
          </cell>
          <cell r="M14">
            <v>-141.91481188166097</v>
          </cell>
          <cell r="N14">
            <v>259.5</v>
          </cell>
          <cell r="O14">
            <v>-4280.7231233565617</v>
          </cell>
          <cell r="P14">
            <v>-2664.127162253847</v>
          </cell>
          <cell r="Q14">
            <v>60.680135092916409</v>
          </cell>
          <cell r="R14">
            <v>-2450.4810641468234</v>
          </cell>
          <cell r="S14">
            <v>-2268.0570553713537</v>
          </cell>
          <cell r="T14">
            <v>8.0431842904234543</v>
          </cell>
          <cell r="U14">
            <v>-359.89570155552605</v>
          </cell>
          <cell r="V14">
            <v>-254.2</v>
          </cell>
          <cell r="W14">
            <v>41.579740973849752</v>
          </cell>
          <cell r="X14">
            <v>-1470.3463576542124</v>
          </cell>
          <cell r="Y14">
            <v>-141.91481188166097</v>
          </cell>
          <cell r="Z14">
            <v>936.07674079876574</v>
          </cell>
        </row>
        <row r="15">
          <cell r="B15" t="str">
            <v>Despesas Adm., P&amp;D, TI e Projetos</v>
          </cell>
          <cell r="C15">
            <v>-488.96383474395276</v>
          </cell>
          <cell r="D15">
            <v>-375.61322602637409</v>
          </cell>
          <cell r="E15">
            <v>30.1774806805178</v>
          </cell>
          <cell r="F15">
            <v>-206.87566656094566</v>
          </cell>
          <cell r="G15">
            <v>-271.79152857589565</v>
          </cell>
          <cell r="H15">
            <v>-23.884431702153929</v>
          </cell>
          <cell r="I15">
            <v>-110.52035603404778</v>
          </cell>
          <cell r="J15">
            <v>-57.9</v>
          </cell>
          <cell r="K15">
            <v>90.881443927543671</v>
          </cell>
          <cell r="L15">
            <v>-171.56781214895923</v>
          </cell>
          <cell r="M15">
            <v>-45.368026098137754</v>
          </cell>
          <cell r="N15">
            <v>278.2</v>
          </cell>
          <cell r="O15">
            <v>-1445.9331223688021</v>
          </cell>
          <cell r="P15">
            <v>-939.56695508648068</v>
          </cell>
          <cell r="Q15">
            <v>53.893569217290519</v>
          </cell>
          <cell r="R15">
            <v>-744.98637332684143</v>
          </cell>
          <cell r="S15">
            <v>-746.48791986997026</v>
          </cell>
          <cell r="T15" t="str">
            <v>`(0.2)</v>
          </cell>
          <cell r="U15">
            <v>-240.70944548153625</v>
          </cell>
          <cell r="V15">
            <v>-147.1</v>
          </cell>
          <cell r="W15">
            <v>63.636604678134788</v>
          </cell>
          <cell r="X15">
            <v>-460.23730356042438</v>
          </cell>
          <cell r="Y15">
            <v>-45.368026098137754</v>
          </cell>
          <cell r="Z15">
            <v>914.45300389499641</v>
          </cell>
        </row>
        <row r="16">
          <cell r="B16" t="str">
            <v>Despesas Corporativas(d)</v>
          </cell>
          <cell r="C16">
            <v>-24.87184795125297</v>
          </cell>
          <cell r="D16">
            <v>-8.1408402300000002</v>
          </cell>
          <cell r="E16">
            <v>205.51942119680893</v>
          </cell>
          <cell r="F16">
            <v>0</v>
          </cell>
          <cell r="G16">
            <v>0</v>
          </cell>
          <cell r="H16" t="str">
            <v>n/a</v>
          </cell>
          <cell r="I16">
            <v>0</v>
          </cell>
          <cell r="J16">
            <v>0</v>
          </cell>
          <cell r="K16" t="str">
            <v>n/a</v>
          </cell>
          <cell r="L16">
            <v>0</v>
          </cell>
          <cell r="M16">
            <v>0</v>
          </cell>
          <cell r="N16" t="str">
            <v>n/a</v>
          </cell>
          <cell r="O16">
            <v>-62.339795080879291</v>
          </cell>
          <cell r="P16">
            <v>-22.039660559999987</v>
          </cell>
          <cell r="Q16">
            <v>182.8527912722052</v>
          </cell>
          <cell r="R16">
            <v>0</v>
          </cell>
          <cell r="S16">
            <v>0</v>
          </cell>
          <cell r="T16" t="str">
            <v>n/a</v>
          </cell>
          <cell r="U16">
            <v>0</v>
          </cell>
          <cell r="V16">
            <v>0</v>
          </cell>
          <cell r="W16" t="str">
            <v>n/a</v>
          </cell>
          <cell r="X16">
            <v>0</v>
          </cell>
          <cell r="Y16">
            <v>0</v>
          </cell>
          <cell r="Z16" t="str">
            <v>n/a</v>
          </cell>
        </row>
        <row r="17">
          <cell r="B17" t="str">
            <v>Net Operating Profit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>
            <v>-92.330044916991071</v>
          </cell>
          <cell r="U17"/>
          <cell r="V17"/>
          <cell r="W17"/>
          <cell r="X17"/>
          <cell r="Y17"/>
          <cell r="Z17"/>
        </row>
        <row r="18">
          <cell r="B18" t="str">
            <v>Outras Receitas / (Despesas) Operacionais, Líquidas</v>
          </cell>
          <cell r="C18">
            <v>38.003935366262731</v>
          </cell>
          <cell r="D18">
            <v>88.737766804357278</v>
          </cell>
          <cell r="E18">
            <v>-57.172761119793435</v>
          </cell>
          <cell r="F18">
            <v>20.973162031557845</v>
          </cell>
          <cell r="G18">
            <v>88.37546427092181</v>
          </cell>
          <cell r="H18">
            <v>-76.268116717030196</v>
          </cell>
          <cell r="I18">
            <v>16.525073291139336</v>
          </cell>
          <cell r="J18">
            <v>0.37169331387754778</v>
          </cell>
          <cell r="K18" t="str">
            <v>n/a</v>
          </cell>
          <cell r="L18">
            <v>0.50570004356554676</v>
          </cell>
          <cell r="M18">
            <v>-9.3907804420923589E-3</v>
          </cell>
          <cell r="N18" t="str">
            <v>n/a</v>
          </cell>
          <cell r="O18">
            <v>21.479422882516829</v>
          </cell>
          <cell r="P18">
            <v>281.79644371263197</v>
          </cell>
          <cell r="Q18" t="str">
            <v>`(92.4)</v>
          </cell>
          <cell r="R18">
            <v>21.647898952925981</v>
          </cell>
          <cell r="S18">
            <v>281.55385986513232</v>
          </cell>
          <cell r="T18" t="str">
            <v>`(92.3)</v>
          </cell>
          <cell r="U18">
            <v>-0.33204915050438366</v>
          </cell>
          <cell r="V18">
            <v>0.3</v>
          </cell>
          <cell r="W18" t="str">
            <v>`-</v>
          </cell>
          <cell r="X18">
            <v>0.16357308009523308</v>
          </cell>
          <cell r="Y18">
            <v>-9.3907804420923589E-3</v>
          </cell>
          <cell r="Z18" t="str">
            <v>n/a</v>
          </cell>
        </row>
        <row r="19">
          <cell r="B19" t="str">
            <v>Despesas com Aquisição(C)</v>
          </cell>
          <cell r="C19">
            <v>0</v>
          </cell>
          <cell r="D19">
            <v>-28.705670230000017</v>
          </cell>
          <cell r="E19" t="str">
            <v>n/a</v>
          </cell>
          <cell r="F19">
            <v>0</v>
          </cell>
          <cell r="G19">
            <v>0</v>
          </cell>
          <cell r="H19" t="str">
            <v>n/a</v>
          </cell>
          <cell r="I19">
            <v>0</v>
          </cell>
          <cell r="J19">
            <v>0</v>
          </cell>
          <cell r="K19" t="str">
            <v>n/a</v>
          </cell>
          <cell r="L19">
            <v>0</v>
          </cell>
          <cell r="M19">
            <v>0</v>
          </cell>
          <cell r="N19" t="str">
            <v>n/a</v>
          </cell>
          <cell r="O19">
            <v>0</v>
          </cell>
          <cell r="P19">
            <v>-64.794958070000007</v>
          </cell>
          <cell r="Q19" t="str">
            <v>n/a</v>
          </cell>
          <cell r="R19">
            <v>0</v>
          </cell>
          <cell r="S19">
            <v>0</v>
          </cell>
          <cell r="T19" t="str">
            <v>n/a</v>
          </cell>
          <cell r="U19">
            <v>0</v>
          </cell>
          <cell r="V19">
            <v>0</v>
          </cell>
          <cell r="W19" t="str">
            <v>n/a</v>
          </cell>
          <cell r="X19">
            <v>0</v>
          </cell>
          <cell r="Y19">
            <v>0</v>
          </cell>
          <cell r="Z19" t="str">
            <v>n/a</v>
          </cell>
        </row>
        <row r="20">
          <cell r="B20" t="str">
            <v>Custos de Transformação</v>
          </cell>
          <cell r="C20">
            <v>-24.693321175976283</v>
          </cell>
          <cell r="D20">
            <v>0</v>
          </cell>
          <cell r="E20" t="str">
            <v>n/a</v>
          </cell>
          <cell r="F20">
            <v>0</v>
          </cell>
          <cell r="G20">
            <v>0</v>
          </cell>
          <cell r="H20" t="str">
            <v>n/a</v>
          </cell>
          <cell r="I20">
            <v>0</v>
          </cell>
          <cell r="J20">
            <v>0</v>
          </cell>
          <cell r="K20" t="str">
            <v>n/a</v>
          </cell>
          <cell r="L20">
            <v>-24.693321175976283</v>
          </cell>
          <cell r="M20">
            <v>0</v>
          </cell>
          <cell r="N20" t="str">
            <v>n/a</v>
          </cell>
          <cell r="O20">
            <v>-62.4</v>
          </cell>
          <cell r="P20">
            <v>0</v>
          </cell>
          <cell r="Q20" t="str">
            <v>n/a</v>
          </cell>
          <cell r="R20">
            <v>0</v>
          </cell>
          <cell r="S20">
            <v>0</v>
          </cell>
          <cell r="T20" t="str">
            <v>n/a</v>
          </cell>
          <cell r="U20">
            <v>0</v>
          </cell>
          <cell r="V20">
            <v>0</v>
          </cell>
          <cell r="W20" t="str">
            <v>n/a</v>
          </cell>
          <cell r="X20">
            <v>-62.360623878900441</v>
          </cell>
          <cell r="Y20">
            <v>0</v>
          </cell>
          <cell r="Z20" t="str">
            <v>n/a</v>
          </cell>
        </row>
        <row r="21">
          <cell r="B21" t="str">
            <v>Depreciação</v>
          </cell>
          <cell r="C21">
            <v>143.08423980051893</v>
          </cell>
          <cell r="D21">
            <v>83.058378100304409</v>
          </cell>
          <cell r="E21">
            <v>72.269484515728251</v>
          </cell>
          <cell r="F21">
            <v>69.24773040122075</v>
          </cell>
          <cell r="G21">
            <v>56.480345512207982</v>
          </cell>
          <cell r="H21">
            <v>22.605004932650697</v>
          </cell>
          <cell r="I21">
            <v>17.219027032640913</v>
          </cell>
          <cell r="J21">
            <v>13.6</v>
          </cell>
          <cell r="K21">
            <v>26.61049288706554</v>
          </cell>
          <cell r="L21">
            <v>56.617482366657235</v>
          </cell>
          <cell r="M21">
            <v>13.012523611854263</v>
          </cell>
          <cell r="N21">
            <v>335.1</v>
          </cell>
          <cell r="O21">
            <v>418.88376943044625</v>
          </cell>
          <cell r="P21">
            <v>217.01174850658992</v>
          </cell>
          <cell r="Q21">
            <v>93.023544721923741</v>
          </cell>
          <cell r="R21">
            <v>214.76757087813118</v>
          </cell>
          <cell r="S21">
            <v>169.59018562463046</v>
          </cell>
          <cell r="T21">
            <v>26.639150778156463</v>
          </cell>
          <cell r="U21">
            <v>47.81082482005344</v>
          </cell>
          <cell r="V21">
            <v>34.4</v>
          </cell>
          <cell r="W21">
            <v>38.984955872248371</v>
          </cell>
          <cell r="X21">
            <v>156.30537373226161</v>
          </cell>
          <cell r="Y21">
            <v>13.012523611854263</v>
          </cell>
          <cell r="Z21">
            <v>1101.1918548210676</v>
          </cell>
        </row>
        <row r="22">
          <cell r="B22" t="str">
            <v>EBITDA</v>
          </cell>
          <cell r="C22">
            <v>483.00899040488548</v>
          </cell>
          <cell r="D22">
            <v>450.37368320117565</v>
          </cell>
          <cell r="E22">
            <v>7.246273132955694</v>
          </cell>
          <cell r="F22">
            <v>431.0081300574235</v>
          </cell>
          <cell r="G22">
            <v>460.81139808481333</v>
          </cell>
          <cell r="H22">
            <v>-6.4675631182856463</v>
          </cell>
          <cell r="I22">
            <v>24.137676060200295</v>
          </cell>
          <cell r="J22">
            <v>15.371693313877547</v>
          </cell>
          <cell r="K22">
            <v>57.02678662219229</v>
          </cell>
          <cell r="L22">
            <v>52.735032238514137</v>
          </cell>
          <cell r="M22">
            <v>11.627013708874063</v>
          </cell>
          <cell r="N22">
            <v>353.6</v>
          </cell>
          <cell r="O22">
            <v>1132.0653229095567</v>
          </cell>
          <cell r="P22">
            <v>1113.5666886080353</v>
          </cell>
          <cell r="Q22">
            <v>1.661205789537834</v>
          </cell>
          <cell r="R22">
            <v>1020.9496161775264</v>
          </cell>
          <cell r="S22">
            <v>1147.4377135045606</v>
          </cell>
          <cell r="T22" t="str">
            <v>`(11.0)</v>
          </cell>
          <cell r="U22">
            <v>76.410327831619384</v>
          </cell>
          <cell r="V22">
            <v>41.900000000000013</v>
          </cell>
          <cell r="W22">
            <v>82.36355091078606</v>
          </cell>
          <cell r="X22">
            <v>97.084550102389699</v>
          </cell>
          <cell r="Y22">
            <v>11.627013708874063</v>
          </cell>
          <cell r="Z22">
            <v>734.99127577610091</v>
          </cell>
        </row>
        <row r="23">
          <cell r="B23" t="str">
            <v>EBITDA sem Custos de Transformação</v>
          </cell>
          <cell r="C23">
            <v>507.70231158086176</v>
          </cell>
          <cell r="D23">
            <v>450.37368320117588</v>
          </cell>
          <cell r="E23">
            <v>11.795797446710532</v>
          </cell>
          <cell r="F23">
            <v>426.80466910143906</v>
          </cell>
          <cell r="G23">
            <v>460.78895613602515</v>
          </cell>
          <cell r="H23">
            <v>-7.375239050771409</v>
          </cell>
          <cell r="I23">
            <v>24.137676060200295</v>
          </cell>
          <cell r="J23">
            <v>15.371693313877547</v>
          </cell>
          <cell r="K23">
            <v>57.02678662219229</v>
          </cell>
          <cell r="L23">
            <v>77.428353414490417</v>
          </cell>
          <cell r="M23">
            <v>11.627013708874063</v>
          </cell>
          <cell r="N23">
            <v>5.6593499718156286</v>
          </cell>
          <cell r="O23">
            <v>1194.4668351608175</v>
          </cell>
          <cell r="P23">
            <v>1113.5666886080353</v>
          </cell>
          <cell r="Q23">
            <v>7.2649574902341696</v>
          </cell>
          <cell r="R23">
            <v>1020.9511284287875</v>
          </cell>
          <cell r="S23">
            <v>1147.402418844192</v>
          </cell>
          <cell r="T23">
            <v>-11.020657472796868</v>
          </cell>
          <cell r="U23">
            <v>76.410327831619384</v>
          </cell>
          <cell r="V23">
            <v>41.900000000000013</v>
          </cell>
          <cell r="W23">
            <v>82.36355091078606</v>
          </cell>
          <cell r="X23">
            <v>159.44517398129014</v>
          </cell>
          <cell r="Y23">
            <v>11.627013708874063</v>
          </cell>
          <cell r="Z23">
            <v>1271.3338435267956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</row>
        <row r="25">
          <cell r="B25" t="str">
            <v>Depreciação</v>
          </cell>
          <cell r="C25">
            <v>-143.08423980051893</v>
          </cell>
          <cell r="D25">
            <v>-83.058378100304409</v>
          </cell>
          <cell r="E25">
            <v>72.269484515728251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>
            <v>-418.88376943044625</v>
          </cell>
          <cell r="P25">
            <v>-217.01174850658992</v>
          </cell>
          <cell r="Q25">
            <v>93.023544721923741</v>
          </cell>
          <cell r="R25"/>
          <cell r="S25"/>
          <cell r="T25"/>
          <cell r="U25"/>
          <cell r="V25"/>
          <cell r="W25"/>
          <cell r="X25"/>
          <cell r="Y25"/>
          <cell r="Z25"/>
        </row>
        <row r="26">
          <cell r="B26" t="str">
            <v>Receitas / (Despesas) Financeiras, Líquidas</v>
          </cell>
          <cell r="C26">
            <v>-163.94613389685642</v>
          </cell>
          <cell r="D26">
            <v>-275.42300339927579</v>
          </cell>
          <cell r="E26">
            <v>-40.474785376155879</v>
          </cell>
          <cell r="F26"/>
          <cell r="G26"/>
          <cell r="H26"/>
          <cell r="I26"/>
          <cell r="J26"/>
          <cell r="K26"/>
          <cell r="L26"/>
          <cell r="M26"/>
          <cell r="N26"/>
          <cell r="O26">
            <v>-475.6864641962465</v>
          </cell>
          <cell r="P26">
            <v>-273.9165217961592</v>
          </cell>
          <cell r="Q26">
            <v>73.661107069050288</v>
          </cell>
          <cell r="R26"/>
          <cell r="S26"/>
          <cell r="T26"/>
          <cell r="U26"/>
          <cell r="V26"/>
          <cell r="W26"/>
          <cell r="X26"/>
          <cell r="Y26"/>
          <cell r="Z26"/>
        </row>
        <row r="27">
          <cell r="B27" t="str">
            <v>Lucro antes do IR/CSLL</v>
          </cell>
          <cell r="C27">
            <v>175.97861670751021</v>
          </cell>
          <cell r="D27">
            <v>91.892301701595443</v>
          </cell>
          <cell r="E27">
            <v>91.505287656163745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>
            <v>237.53446540396186</v>
          </cell>
          <cell r="P27">
            <v>622.63841830528622</v>
          </cell>
          <cell r="Q27" t="str">
            <v>`(61.9)</v>
          </cell>
          <cell r="R27"/>
          <cell r="S27"/>
          <cell r="T27"/>
          <cell r="U27"/>
          <cell r="V27"/>
          <cell r="W27"/>
          <cell r="X27"/>
          <cell r="Y27"/>
          <cell r="Z27"/>
        </row>
        <row r="28">
          <cell r="B28" t="str">
            <v>Imposto de Renda e Contribuição Social</v>
          </cell>
          <cell r="C28">
            <v>-43.137021478143787</v>
          </cell>
          <cell r="D28">
            <v>-30.941808721918218</v>
          </cell>
          <cell r="E28">
            <v>39.413380341876582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>
            <v>-70.785268103962835</v>
          </cell>
          <cell r="P28">
            <v>-209.20724088530437</v>
          </cell>
          <cell r="Q28">
            <v>-66.165000884089807</v>
          </cell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B29" t="str">
            <v>Lucro Líquido Consolidado</v>
          </cell>
          <cell r="C29">
            <v>132.84159522936642</v>
          </cell>
          <cell r="D29">
            <v>60.950492979677222</v>
          </cell>
          <cell r="E29">
            <v>117.94999307661041</v>
          </cell>
          <cell r="F29"/>
          <cell r="G29"/>
          <cell r="H29"/>
          <cell r="I29"/>
          <cell r="J29"/>
          <cell r="K29"/>
          <cell r="L29"/>
          <cell r="M29"/>
          <cell r="N29"/>
          <cell r="O29">
            <v>166.74919729999903</v>
          </cell>
          <cell r="P29">
            <v>413.43117741998185</v>
          </cell>
          <cell r="Q29" t="str">
            <v>`(59.7)</v>
          </cell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</row>
        <row r="31">
          <cell r="B31" t="str">
            <v xml:space="preserve">Margem Bruta </v>
          </cell>
          <cell r="C31">
            <v>0.73253757713477841</v>
          </cell>
          <cell r="D31">
            <v>0.70858508801438269</v>
          </cell>
          <cell r="E31">
            <v>2.3952489120395715</v>
          </cell>
          <cell r="F31">
            <v>0.69981710290064136</v>
          </cell>
          <cell r="G31">
            <v>0.68716864539077815</v>
          </cell>
          <cell r="H31">
            <v>1.2648457509863209</v>
          </cell>
          <cell r="I31">
            <v>0.89387452387887512</v>
          </cell>
          <cell r="J31">
            <v>0.89631480324797008</v>
          </cell>
          <cell r="K31">
            <v>-0.24402793690949665</v>
          </cell>
          <cell r="L31">
            <v>0.75834643607988239</v>
          </cell>
          <cell r="M31">
            <v>0.7572074886583865</v>
          </cell>
          <cell r="N31">
            <v>0.1138947421495895</v>
          </cell>
          <cell r="O31">
            <v>0.72203959860257061</v>
          </cell>
          <cell r="P31">
            <v>0.7034958225809671</v>
          </cell>
          <cell r="Q31">
            <v>1.8543776021603509</v>
          </cell>
          <cell r="R31">
            <v>0.68406720122611631</v>
          </cell>
          <cell r="S31">
            <v>0.6848980377230699</v>
          </cell>
          <cell r="T31">
            <v>-8.3083649695359085E-2</v>
          </cell>
          <cell r="U31">
            <v>0.89419316737961063</v>
          </cell>
          <cell r="V31">
            <v>0.89544059622972383</v>
          </cell>
          <cell r="W31">
            <v>-0.12474288501131969</v>
          </cell>
          <cell r="X31">
            <v>0.7613057792719542</v>
          </cell>
          <cell r="Y31">
            <v>0.7572074886583865</v>
          </cell>
          <cell r="Z31">
            <v>0.40982906135677011</v>
          </cell>
        </row>
        <row r="32">
          <cell r="B32" t="str">
            <v>Despesas Vendas, Marketing e Logística/Receita Líquida</v>
          </cell>
          <cell r="C32">
            <v>0.47329161257394431</v>
          </cell>
          <cell r="D32">
            <v>0.41644383355066755</v>
          </cell>
          <cell r="E32">
            <v>5.6847779023276761</v>
          </cell>
          <cell r="F32">
            <v>0.43249139481583654</v>
          </cell>
          <cell r="G32">
            <v>0.38727046697841283</v>
          </cell>
          <cell r="H32">
            <v>4.5220927837423712</v>
          </cell>
          <cell r="I32">
            <v>0.51645874510171819</v>
          </cell>
          <cell r="J32">
            <v>0.52592129918800756</v>
          </cell>
          <cell r="K32">
            <v>-0.94625540862893764</v>
          </cell>
          <cell r="L32">
            <v>0.55110598108411279</v>
          </cell>
          <cell r="M32">
            <v>0.57802622180022956</v>
          </cell>
          <cell r="N32">
            <v>-2.6920240716116761</v>
          </cell>
          <cell r="O32">
            <v>0.47238349857349565</v>
          </cell>
          <cell r="P32">
            <v>0.43532573515265161</v>
          </cell>
          <cell r="Q32">
            <v>3.7057763420844045</v>
          </cell>
          <cell r="R32">
            <v>0.42117915983328624</v>
          </cell>
          <cell r="S32">
            <v>0.41860829208805606</v>
          </cell>
          <cell r="T32">
            <v>0.25708677452301876</v>
          </cell>
          <cell r="U32">
            <v>0.51119541991696849</v>
          </cell>
          <cell r="V32">
            <v>0.5572117492327926</v>
          </cell>
          <cell r="W32">
            <v>-4.6016329315824116</v>
          </cell>
          <cell r="X32">
            <v>0.57892345943802592</v>
          </cell>
          <cell r="Y32">
            <v>0.57802622180022956</v>
          </cell>
          <cell r="Z32">
            <v>8.9723763779636645E-2</v>
          </cell>
        </row>
        <row r="33">
          <cell r="B33" t="str">
            <v>Despesas Adm., P&amp;D, TI e Projetos/Receita Líquida</v>
          </cell>
          <cell r="C33">
            <v>0.15082625766747551</v>
          </cell>
          <cell r="D33">
            <v>0.15879334306385109</v>
          </cell>
          <cell r="E33">
            <v>-0.79670853963755839</v>
          </cell>
          <cell r="F33">
            <v>0.10098033594435273</v>
          </cell>
          <cell r="G33">
            <v>0.13868172550270622</v>
          </cell>
          <cell r="H33">
            <v>-3.7701389558353489</v>
          </cell>
          <cell r="I33">
            <v>0.41334358409693572</v>
          </cell>
          <cell r="J33">
            <v>0.36164896939412866</v>
          </cell>
          <cell r="K33">
            <v>5.169461470280706</v>
          </cell>
          <cell r="L33">
            <v>0.18530900425926417</v>
          </cell>
          <cell r="M33">
            <v>0.18478626979337581</v>
          </cell>
          <cell r="N33">
            <v>5.227344658883526E-2</v>
          </cell>
          <cell r="O33">
            <v>0.15956064603222878</v>
          </cell>
          <cell r="P33">
            <v>0.15352783502351003</v>
          </cell>
          <cell r="Q33">
            <v>0.6032811008718747</v>
          </cell>
          <cell r="R33">
            <v>0.12804536194785546</v>
          </cell>
          <cell r="S33">
            <v>0.13777697190689495</v>
          </cell>
          <cell r="T33">
            <v>-0.97316099590394889</v>
          </cell>
          <cell r="U33">
            <v>0.34190340570636135</v>
          </cell>
          <cell r="V33">
            <v>0.32244629548443665</v>
          </cell>
          <cell r="W33">
            <v>1.9457110221924701</v>
          </cell>
          <cell r="X33">
            <v>0.18121048183824595</v>
          </cell>
          <cell r="Y33">
            <v>0.18478626979337581</v>
          </cell>
          <cell r="Z33">
            <v>-0.3575787955129861</v>
          </cell>
        </row>
        <row r="34">
          <cell r="B34" t="str">
            <v>Margem EBITDA</v>
          </cell>
          <cell r="C34">
            <v>0.14898942061975359</v>
          </cell>
          <cell r="D34">
            <v>0.1903988939369054</v>
          </cell>
          <cell r="E34">
            <v>-4.1409473317151804</v>
          </cell>
          <cell r="F34">
            <v>0.21038407508948812</v>
          </cell>
          <cell r="G34">
            <v>0.23512918210720127</v>
          </cell>
          <cell r="H34">
            <v>-2.4745107017713153</v>
          </cell>
          <cell r="I34">
            <v>9.0274352096914631E-2</v>
          </cell>
          <cell r="J34">
            <v>9.6013075039834778E-2</v>
          </cell>
          <cell r="K34">
            <v>-0.5738722942920147</v>
          </cell>
          <cell r="L34">
            <v>5.6958681184409624E-2</v>
          </cell>
          <cell r="M34">
            <v>4.7357416155856799E-2</v>
          </cell>
          <cell r="N34">
            <v>0.96012650285528245</v>
          </cell>
          <cell r="O34">
            <v>0.12492491629087944</v>
          </cell>
          <cell r="P34">
            <v>0.18195987197160932</v>
          </cell>
          <cell r="Q34">
            <v>-5.7034955680729871</v>
          </cell>
          <cell r="R34">
            <v>0.17547685140896177</v>
          </cell>
          <cell r="S34">
            <v>0.21177903809343251</v>
          </cell>
          <cell r="T34">
            <v>-3.6302186684470743</v>
          </cell>
          <cell r="U34">
            <v>0.1085331373868923</v>
          </cell>
          <cell r="V34">
            <v>9.1845681718544528E-2</v>
          </cell>
          <cell r="W34">
            <v>1.668745566834777</v>
          </cell>
          <cell r="X34">
            <v>3.8225363235454522E-2</v>
          </cell>
          <cell r="Y34">
            <v>4.7357416155856799E-2</v>
          </cell>
          <cell r="Z34">
            <v>-0.91320529204022771</v>
          </cell>
        </row>
        <row r="35">
          <cell r="B35" t="str">
            <v>Margem Líquida</v>
          </cell>
          <cell r="C35">
            <v>4.0976447023970207E-2</v>
          </cell>
          <cell r="D35">
            <v>2.5767283660435174E-2</v>
          </cell>
          <cell r="E35">
            <v>1.5209163363535034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>
            <v>1.8400996031514311E-2</v>
          </cell>
          <cell r="P35">
            <v>6.7555796057842635E-2</v>
          </cell>
          <cell r="Q35">
            <v>-4.9154800026328331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 t="str">
            <v>-</v>
          </cell>
          <cell r="Z35" t="str">
            <v>-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Receita Bruta</v>
          </cell>
          <cell r="C9">
            <v>1512.188186456038</v>
          </cell>
          <cell r="D9">
            <v>1240.0938424669225</v>
          </cell>
          <cell r="E9">
            <v>21.941431742604035</v>
          </cell>
          <cell r="F9">
            <v>629.62563804014621</v>
          </cell>
          <cell r="G9">
            <v>738.92013744630879</v>
          </cell>
          <cell r="H9">
            <v>-14.791111226699261</v>
          </cell>
          <cell r="I9">
            <v>2141.8138244961842</v>
          </cell>
          <cell r="J9">
            <v>1979.0139799132312</v>
          </cell>
          <cell r="K9">
            <v>8.2263109930173819</v>
          </cell>
        </row>
        <row r="10">
          <cell r="B10" t="str">
            <v>Receita  Líquida</v>
          </cell>
          <cell r="C10">
            <v>1162.4743571193212</v>
          </cell>
          <cell r="D10">
            <v>951.13146768631543</v>
          </cell>
          <cell r="E10">
            <v>22.220155321651802</v>
          </cell>
          <cell r="F10">
            <v>517.60136214660156</v>
          </cell>
          <cell r="G10">
            <v>561.11775276181982</v>
          </cell>
          <cell r="H10">
            <v>-7.7553045507882672</v>
          </cell>
          <cell r="I10">
            <v>1680.0757192659228</v>
          </cell>
          <cell r="J10">
            <v>1512.2492204481352</v>
          </cell>
          <cell r="K10">
            <v>11.097806932117592</v>
          </cell>
        </row>
        <row r="11">
          <cell r="B11" t="str">
            <v>CMV</v>
          </cell>
          <cell r="C11">
            <v>-393.26549503318421</v>
          </cell>
          <cell r="D11">
            <v>-318.23151644840453</v>
          </cell>
          <cell r="E11">
            <v>23.578424733725289</v>
          </cell>
          <cell r="F11">
            <v>-159.67293330088688</v>
          </cell>
          <cell r="G11">
            <v>-183.64541683000056</v>
          </cell>
          <cell r="H11">
            <v>-13.053679173112641</v>
          </cell>
          <cell r="I11">
            <v>-552.93842833407109</v>
          </cell>
          <cell r="J11">
            <v>-501.87693327840509</v>
          </cell>
          <cell r="K11">
            <v>10.174106771976454</v>
          </cell>
        </row>
        <row r="12">
          <cell r="B12" t="str">
            <v>Lucro Bruto</v>
          </cell>
          <cell r="C12">
            <v>769.20886208613706</v>
          </cell>
          <cell r="D12">
            <v>632.89995123791095</v>
          </cell>
          <cell r="E12">
            <v>21.537197242884098</v>
          </cell>
          <cell r="F12">
            <v>357.92842884571468</v>
          </cell>
          <cell r="G12">
            <v>377.47233593181926</v>
          </cell>
          <cell r="H12">
            <v>-5.1775733545768254</v>
          </cell>
          <cell r="I12">
            <v>1127.1372909318516</v>
          </cell>
          <cell r="J12">
            <v>1010.3722871697302</v>
          </cell>
          <cell r="K12">
            <v>11.556631673776918</v>
          </cell>
        </row>
        <row r="13">
          <cell r="B13" t="str">
            <v>Despesas com Vendas, Marketing e Logística</v>
          </cell>
          <cell r="C13">
            <v>-487.18737628256974</v>
          </cell>
          <cell r="D13">
            <v>-412.51128906268463</v>
          </cell>
          <cell r="E13">
            <v>18.102798444514189</v>
          </cell>
          <cell r="F13">
            <v>-222.48833301046318</v>
          </cell>
          <cell r="G13">
            <v>-216.42508037114879</v>
          </cell>
          <cell r="H13">
            <v>2.8015480594561826</v>
          </cell>
          <cell r="I13">
            <v>-709.67570929303292</v>
          </cell>
          <cell r="J13">
            <v>-628.93636943383342</v>
          </cell>
          <cell r="K13">
            <v>12.837441716382347</v>
          </cell>
        </row>
        <row r="14">
          <cell r="B14" t="str">
            <v>Despesas Adm., P&amp;D, TI e Projetos</v>
          </cell>
          <cell r="C14">
            <v>-136.63900377594271</v>
          </cell>
          <cell r="D14">
            <v>-118.3561742916315</v>
          </cell>
          <cell r="E14">
            <v>15.447296766505847</v>
          </cell>
          <cell r="F14">
            <v>-50.796191352990121</v>
          </cell>
          <cell r="G14">
            <v>-63.152249155199087</v>
          </cell>
          <cell r="H14">
            <v>-19.565507115737834</v>
          </cell>
          <cell r="I14">
            <v>-187.43519512893283</v>
          </cell>
          <cell r="J14">
            <v>-181.50842344683059</v>
          </cell>
          <cell r="K14">
            <v>3.2652874007460975</v>
          </cell>
        </row>
        <row r="15">
          <cell r="B15" t="str">
            <v>Outras Receitas / (Despesas) Operacionais, Líquidas</v>
          </cell>
          <cell r="C15">
            <v>-0.70741310863187401</v>
          </cell>
          <cell r="D15">
            <v>1.3096870442104422</v>
          </cell>
          <cell r="E15">
            <v>-154.01390444832148</v>
          </cell>
          <cell r="F15">
            <v>-2.335914908442124</v>
          </cell>
          <cell r="G15">
            <v>0.13315165092176906</v>
          </cell>
          <cell r="H15" t="str">
            <v>`-</v>
          </cell>
          <cell r="I15">
            <v>-3.043328017073998</v>
          </cell>
          <cell r="J15">
            <v>1.4428386951322114</v>
          </cell>
          <cell r="K15" t="str">
            <v>`-</v>
          </cell>
        </row>
        <row r="16">
          <cell r="B16" t="str">
            <v>Depreciação</v>
          </cell>
          <cell r="C16">
            <v>17.015688123245972</v>
          </cell>
          <cell r="D16">
            <v>12.889473358232777</v>
          </cell>
          <cell r="E16">
            <v>32.012283592468862</v>
          </cell>
          <cell r="F16">
            <v>5.1616001612933307</v>
          </cell>
          <cell r="G16">
            <v>6.0128318012245243</v>
          </cell>
          <cell r="H16">
            <v>-14.156917540215218</v>
          </cell>
          <cell r="I16">
            <v>22.177288284539301</v>
          </cell>
          <cell r="J16">
            <v>18.902305159457303</v>
          </cell>
          <cell r="K16">
            <v>17.325839877489457</v>
          </cell>
        </row>
        <row r="17">
          <cell r="B17" t="str">
            <v>EBITDA</v>
          </cell>
          <cell r="C17">
            <v>161.69075704223872</v>
          </cell>
          <cell r="D17">
            <v>116.23164828603805</v>
          </cell>
          <cell r="E17">
            <v>39.110783875600674</v>
          </cell>
          <cell r="F17">
            <v>87.46958973511255</v>
          </cell>
          <cell r="G17">
            <v>104.0409898576177</v>
          </cell>
          <cell r="H17">
            <v>-15.927760919214117</v>
          </cell>
          <cell r="I17">
            <v>249.16034677735109</v>
          </cell>
          <cell r="J17">
            <v>220.27263814365571</v>
          </cell>
          <cell r="K17">
            <v>13.114524290055307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 xml:space="preserve">Margem Bruta </v>
          </cell>
          <cell r="C19">
            <v>0.66169963868474579</v>
          </cell>
          <cell r="D19">
            <v>0.66541794982083624</v>
          </cell>
          <cell r="E19">
            <v>-0.37183111360904464</v>
          </cell>
          <cell r="F19">
            <v>0.69151369185218192</v>
          </cell>
          <cell r="G19">
            <v>0.67271501226596664</v>
          </cell>
          <cell r="H19">
            <v>1.8798679586215283</v>
          </cell>
          <cell r="I19">
            <v>0.67088481668215094</v>
          </cell>
          <cell r="J19">
            <v>0.6681255136440537</v>
          </cell>
          <cell r="K19">
            <v>0.27593030380972383</v>
          </cell>
        </row>
        <row r="20">
          <cell r="B20" t="str">
            <v>Despesas Vendas, Marketing e Logística/Receita Líquida</v>
          </cell>
          <cell r="C20">
            <v>0.4190951596470896</v>
          </cell>
          <cell r="D20">
            <v>0.43370585778866427</v>
          </cell>
          <cell r="E20">
            <v>-1.4610698141574674</v>
          </cell>
          <cell r="F20">
            <v>0.4298449526634886</v>
          </cell>
          <cell r="G20">
            <v>0.38570349860774361</v>
          </cell>
          <cell r="H20">
            <v>4.4141454055744989</v>
          </cell>
          <cell r="I20">
            <v>0.42240697913491199</v>
          </cell>
          <cell r="J20">
            <v>0.41589465607226855</v>
          </cell>
          <cell r="K20">
            <v>0.65123230626434325</v>
          </cell>
        </row>
        <row r="21">
          <cell r="B21" t="str">
            <v>Despesas Adm., P&amp;D, TI e Projetos/Receita Líquida</v>
          </cell>
          <cell r="C21">
            <v>0.11754152075624454</v>
          </cell>
          <cell r="D21">
            <v>0.12443723955379168</v>
          </cell>
          <cell r="E21">
            <v>-0.68957187975471479</v>
          </cell>
          <cell r="F21">
            <v>9.8137669387745902E-2</v>
          </cell>
          <cell r="G21">
            <v>0.11254723067371138</v>
          </cell>
          <cell r="H21">
            <v>-1.4409561285965475</v>
          </cell>
          <cell r="I21">
            <v>0.11156354024973891</v>
          </cell>
          <cell r="J21">
            <v>0.12002547000357715</v>
          </cell>
          <cell r="K21">
            <v>-0.84619297538382354</v>
          </cell>
        </row>
        <row r="22">
          <cell r="B22" t="str">
            <v>Margem EBITDA</v>
          </cell>
          <cell r="C22">
            <v>0.13909189140560294</v>
          </cell>
          <cell r="D22">
            <v>0.12220355674781588</v>
          </cell>
          <cell r="E22">
            <v>1.6888334657787052</v>
          </cell>
          <cell r="F22">
            <v>0.16899026187326438</v>
          </cell>
          <cell r="G22">
            <v>0.18541739117240236</v>
          </cell>
          <cell r="H22">
            <v>-1.6427129299137977</v>
          </cell>
          <cell r="I22">
            <v>0.14830304605926747</v>
          </cell>
          <cell r="J22">
            <v>0.14565895301197829</v>
          </cell>
          <cell r="K22">
            <v>0.26440930472891866</v>
          </cell>
        </row>
      </sheetData>
      <sheetData sheetId="7"/>
      <sheetData sheetId="8">
        <row r="9">
          <cell r="B9" t="str">
            <v>Receita Bruta</v>
          </cell>
          <cell r="C9">
            <v>3708.9778533200006</v>
          </cell>
          <cell r="D9">
            <v>3626.5129516800007</v>
          </cell>
          <cell r="E9">
            <v>2.2739447711553673</v>
          </cell>
          <cell r="F9">
            <v>2158.08589398</v>
          </cell>
          <cell r="G9">
            <v>1931.4178995000011</v>
          </cell>
          <cell r="H9">
            <v>11.735833790226224</v>
          </cell>
          <cell r="I9">
            <v>5867.0637473000006</v>
          </cell>
          <cell r="J9">
            <v>5557.9308511800018</v>
          </cell>
          <cell r="K9">
            <v>5.5620140731755807</v>
          </cell>
        </row>
        <row r="10">
          <cell r="B10" t="str">
            <v>Receita  Líquida</v>
          </cell>
          <cell r="C10">
            <v>2603.0677667637201</v>
          </cell>
          <cell r="D10">
            <v>2503.7319667456832</v>
          </cell>
          <cell r="E10">
            <v>3.9675093555302743</v>
          </cell>
          <cell r="F10">
            <v>1529.0242337290229</v>
          </cell>
          <cell r="G10">
            <v>1397.570621462472</v>
          </cell>
          <cell r="H10">
            <v>9.4058654530811978</v>
          </cell>
          <cell r="I10">
            <v>4132.092000492743</v>
          </cell>
          <cell r="J10">
            <v>3901.3025882081552</v>
          </cell>
          <cell r="K10">
            <v>5.9157014116812734</v>
          </cell>
        </row>
        <row r="11">
          <cell r="B11" t="str">
            <v>CMV</v>
          </cell>
          <cell r="C11">
            <v>-828.84533171500561</v>
          </cell>
          <cell r="D11">
            <v>-774.1917896606634</v>
          </cell>
          <cell r="E11">
            <v>7.0594318855147664</v>
          </cell>
          <cell r="F11">
            <v>-454.66756429729429</v>
          </cell>
          <cell r="G11">
            <v>-429.15422036940311</v>
          </cell>
          <cell r="H11">
            <v>5.9450292498417046</v>
          </cell>
          <cell r="I11">
            <v>-1283.5128960123</v>
          </cell>
          <cell r="J11">
            <v>-1203.3460100300665</v>
          </cell>
          <cell r="K11">
            <v>6.6619979053431644</v>
          </cell>
        </row>
        <row r="12">
          <cell r="B12" t="str">
            <v>Lucro Bruto</v>
          </cell>
          <cell r="C12">
            <v>1774.2224350487145</v>
          </cell>
          <cell r="D12">
            <v>1729.5401770850199</v>
          </cell>
          <cell r="E12">
            <v>2.5834761490769464</v>
          </cell>
          <cell r="F12">
            <v>1074.3566694317285</v>
          </cell>
          <cell r="G12">
            <v>968.41640109306888</v>
          </cell>
          <cell r="H12">
            <v>10.939536775614588</v>
          </cell>
          <cell r="I12">
            <v>2848.5791044804428</v>
          </cell>
          <cell r="J12">
            <v>2697.9565781780884</v>
          </cell>
          <cell r="K12">
            <v>5.5828373043745882</v>
          </cell>
        </row>
        <row r="13">
          <cell r="B13" t="str">
            <v>Despesas com Vendas, Marketing e Logística</v>
          </cell>
          <cell r="C13">
            <v>-1064.6044659618806</v>
          </cell>
          <cell r="D13">
            <v>-1088.3543651968289</v>
          </cell>
          <cell r="E13">
            <v>-2.1821844055959772</v>
          </cell>
          <cell r="F13">
            <v>-656.64955294570802</v>
          </cell>
          <cell r="G13">
            <v>-538.07976829995766</v>
          </cell>
          <cell r="H13">
            <v>22.035726230771878</v>
          </cell>
          <cell r="I13">
            <v>-1721.2540189075887</v>
          </cell>
          <cell r="J13">
            <v>-1626.4341334967864</v>
          </cell>
          <cell r="K13">
            <v>5.8299247081676997</v>
          </cell>
        </row>
        <row r="14">
          <cell r="B14" t="str">
            <v>Despesas Adm., P&amp;D, TI e Projetos</v>
          </cell>
          <cell r="C14">
            <v>-397.18880450881352</v>
          </cell>
          <cell r="D14">
            <v>-350.80252625810158</v>
          </cell>
          <cell r="E14">
            <v>13.222903137414521</v>
          </cell>
          <cell r="F14">
            <v>-154.06086143783432</v>
          </cell>
          <cell r="G14">
            <v>-206.59747374189843</v>
          </cell>
          <cell r="H14">
            <v>-25.429455332884633</v>
          </cell>
          <cell r="I14">
            <v>-551.24966594664784</v>
          </cell>
          <cell r="J14">
            <v>-557.4</v>
          </cell>
          <cell r="K14">
            <v>-1.1033968520545612</v>
          </cell>
        </row>
        <row r="15">
          <cell r="B15" t="str">
            <v>Outras Receitas / (Despesas) Operacionais, Líquidas</v>
          </cell>
          <cell r="C15">
            <v>1.3821500300000125</v>
          </cell>
          <cell r="D15">
            <v>191.90000000000003</v>
          </cell>
          <cell r="E15">
            <v>-99.27975506513809</v>
          </cell>
          <cell r="F15">
            <v>23.309076939999969</v>
          </cell>
          <cell r="G15">
            <v>88.2</v>
          </cell>
          <cell r="H15">
            <v>-73.57247512471659</v>
          </cell>
          <cell r="I15">
            <v>24.691226969999981</v>
          </cell>
          <cell r="J15">
            <v>280.10000000000002</v>
          </cell>
          <cell r="K15">
            <v>-91.18485292038558</v>
          </cell>
        </row>
        <row r="16">
          <cell r="B16" t="str">
            <v>Depreciação</v>
          </cell>
          <cell r="C16">
            <v>128.30634977391739</v>
          </cell>
          <cell r="D16">
            <v>99.865140709999991</v>
          </cell>
          <cell r="E16">
            <v>28.479616472486914</v>
          </cell>
          <cell r="F16">
            <v>63.934935973827685</v>
          </cell>
          <cell r="G16">
            <v>50.307718819999998</v>
          </cell>
          <cell r="H16">
            <v>27.087726244526401</v>
          </cell>
          <cell r="I16">
            <v>192.24128574774508</v>
          </cell>
          <cell r="J16">
            <v>150.17285952999998</v>
          </cell>
          <cell r="K16">
            <v>28.013334999018991</v>
          </cell>
        </row>
        <row r="17">
          <cell r="B17" t="str">
            <v>EBITDA</v>
          </cell>
          <cell r="C17">
            <v>442.11766438193774</v>
          </cell>
          <cell r="D17">
            <v>582.14842634008937</v>
          </cell>
          <cell r="E17">
            <v>-24.054133898207276</v>
          </cell>
          <cell r="F17">
            <v>350.89026796201381</v>
          </cell>
          <cell r="G17">
            <v>362.5594026112127</v>
          </cell>
          <cell r="H17">
            <v>-3.2185442068681347</v>
          </cell>
          <cell r="I17">
            <v>793.00793234395121</v>
          </cell>
          <cell r="J17">
            <v>944.35773934167003</v>
          </cell>
          <cell r="K17">
            <v>-16.026745023896105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 xml:space="preserve">Margem Bruta </v>
          </cell>
          <cell r="C19">
            <v>0.6815890303365123</v>
          </cell>
          <cell r="D19">
            <v>0.6907848763592106</v>
          </cell>
          <cell r="E19">
            <v>-0.91958460226982952</v>
          </cell>
          <cell r="F19">
            <v>0.70264201556280137</v>
          </cell>
          <cell r="G19">
            <v>0.69292841894435397</v>
          </cell>
          <cell r="H19">
            <v>0.97135966184473954</v>
          </cell>
          <cell r="I19">
            <v>0.68937940010550491</v>
          </cell>
          <cell r="J19">
            <v>0.69155276146299738</v>
          </cell>
          <cell r="K19">
            <v>-0.21733613574924648</v>
          </cell>
        </row>
        <row r="20">
          <cell r="B20" t="str">
            <v>Despesas Vendas, Marketing e Logística/Receita Líquida</v>
          </cell>
          <cell r="C20">
            <v>-0.40898069560649841</v>
          </cell>
          <cell r="D20">
            <v>-0.43469284238578348</v>
          </cell>
          <cell r="E20">
            <v>2.5712146779285074</v>
          </cell>
          <cell r="F20">
            <v>0.4294566027539371</v>
          </cell>
          <cell r="G20">
            <v>0.38501078946328321</v>
          </cell>
          <cell r="H20">
            <v>4.4445813290653895</v>
          </cell>
          <cell r="I20">
            <v>0.41655752551064518</v>
          </cell>
          <cell r="J20">
            <v>0.4168951514842118</v>
          </cell>
          <cell r="K20">
            <v>-3.3762597356662427E-2</v>
          </cell>
        </row>
        <row r="21">
          <cell r="B21" t="str">
            <v>Despesas Adm., P&amp;D, TI e Projetos/Receita Líquida</v>
          </cell>
          <cell r="C21">
            <v>-0.15258488833067183</v>
          </cell>
          <cell r="D21">
            <v>-0.14011185339222632</v>
          </cell>
          <cell r="E21">
            <v>-1.2473034938445511</v>
          </cell>
          <cell r="F21">
            <v>0.10075763224635545</v>
          </cell>
          <cell r="G21">
            <v>0.14782614242828518</v>
          </cell>
          <cell r="H21">
            <v>-4.7068510181929728</v>
          </cell>
          <cell r="I21">
            <v>0.13340691975902583</v>
          </cell>
          <cell r="J21">
            <v>0.14307078055588418</v>
          </cell>
          <cell r="K21" t="str">
            <v>(0.9) pp</v>
          </cell>
        </row>
        <row r="22">
          <cell r="B22" t="str">
            <v>Margem EBITDA</v>
          </cell>
          <cell r="C22">
            <v>0.16984485384013004</v>
          </cell>
          <cell r="D22">
            <v>0.23251227929831403</v>
          </cell>
          <cell r="E22">
            <v>-6.2667425458183992</v>
          </cell>
          <cell r="F22">
            <v>0.22948640068722376</v>
          </cell>
          <cell r="G22">
            <v>0.25942116773449098</v>
          </cell>
          <cell r="H22">
            <v>-2.9934767047267217</v>
          </cell>
          <cell r="I22">
            <v>0.19191439402834853</v>
          </cell>
          <cell r="J22">
            <v>0.24206216205736758</v>
          </cell>
          <cell r="K22">
            <v>-5.0147768029019044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brand"/>
      <sheetName val="By brand (Adjusted) "/>
      <sheetName val="Brazil"/>
      <sheetName val="Brasil (Ajustado)"/>
      <sheetName val="Latam"/>
      <sheetName val="Latam (Adjusted)"/>
      <sheetName val="Gráficos CD "/>
      <sheetName val="Financial Income"/>
      <sheetName val="Free cash flow"/>
      <sheetName val="Debt"/>
      <sheetName val="Sustainability"/>
      <sheetName val="DRE"/>
      <sheetName val="Fluxo de Caixa"/>
      <sheetName val="Balanço"/>
      <sheetName val="Lojas"/>
      <sheetName val="Planilha2"/>
      <sheetName val="Planilha1"/>
    </sheetNames>
    <sheetDataSet>
      <sheetData sheetId="0">
        <row r="10">
          <cell r="B10" t="str">
            <v>Receita Bruta</v>
          </cell>
          <cell r="C10">
            <v>6111.9652618866303</v>
          </cell>
          <cell r="D10">
            <v>5350.1201828656558</v>
          </cell>
          <cell r="E10">
            <v>14.23977505142533</v>
          </cell>
          <cell r="F10">
            <v>3631.6412434139738</v>
          </cell>
          <cell r="G10">
            <v>3173.9</v>
          </cell>
          <cell r="H10">
            <v>14.422043650208693</v>
          </cell>
          <cell r="I10">
            <v>2082.9564581279346</v>
          </cell>
          <cell r="J10">
            <v>1900.1</v>
          </cell>
          <cell r="K10">
            <v>9.6235176110696763</v>
          </cell>
          <cell r="L10">
            <v>397.36756034472182</v>
          </cell>
          <cell r="M10">
            <v>276.2</v>
          </cell>
          <cell r="N10">
            <v>43.869500486865263</v>
          </cell>
          <cell r="O10">
            <v>18561.960950414697</v>
          </cell>
          <cell r="P10">
            <v>13750.876415333038</v>
          </cell>
          <cell r="Q10">
            <v>34.987475632585998</v>
          </cell>
          <cell r="R10">
            <v>11647.27953601469</v>
          </cell>
          <cell r="S10">
            <v>10716.2</v>
          </cell>
          <cell r="T10">
            <v>8.68852331997061</v>
          </cell>
          <cell r="U10">
            <v>1174.4400031027526</v>
          </cell>
          <cell r="V10">
            <v>779.7</v>
          </cell>
          <cell r="W10">
            <v>50.627164691901051</v>
          </cell>
          <cell r="X10">
            <v>5740.2414112972547</v>
          </cell>
          <cell r="Y10">
            <v>2254.9</v>
          </cell>
          <cell r="Z10">
            <v>154.56744916835578</v>
          </cell>
        </row>
        <row r="11">
          <cell r="B11" t="str">
            <v>Receita Líquida</v>
          </cell>
          <cell r="C11">
            <v>4335.5604333828269</v>
          </cell>
          <cell r="D11">
            <v>3732.8605596140187</v>
          </cell>
          <cell r="E11">
            <v>16.145791254284838</v>
          </cell>
          <cell r="F11">
            <v>2629.3371917905888</v>
          </cell>
          <cell r="G11">
            <v>2271.6</v>
          </cell>
          <cell r="H11">
            <v>15.748247569580421</v>
          </cell>
          <cell r="I11">
            <v>1346.2082319199196</v>
          </cell>
          <cell r="J11">
            <v>1211</v>
          </cell>
          <cell r="K11">
            <v>11.165006764650665</v>
          </cell>
          <cell r="L11">
            <v>360.015009672318</v>
          </cell>
          <cell r="M11">
            <v>250.2</v>
          </cell>
          <cell r="N11">
            <v>43.890891156002397</v>
          </cell>
          <cell r="O11">
            <v>13397.418184250157</v>
          </cell>
          <cell r="P11">
            <v>9852.7000000000007</v>
          </cell>
          <cell r="Q11">
            <v>35.977124892163118</v>
          </cell>
          <cell r="R11">
            <v>8447.3732595742495</v>
          </cell>
          <cell r="S11">
            <v>7689.7</v>
          </cell>
          <cell r="T11">
            <v>9.8530925728474337</v>
          </cell>
          <cell r="U11">
            <v>1064.0426428110939</v>
          </cell>
          <cell r="V11">
            <v>706.4</v>
          </cell>
          <cell r="W11">
            <v>50.628913195228463</v>
          </cell>
          <cell r="X11">
            <v>3886.0022818648135</v>
          </cell>
          <cell r="Y11">
            <v>1456.6</v>
          </cell>
          <cell r="Z11">
            <v>166.78582190476544</v>
          </cell>
        </row>
        <row r="12">
          <cell r="B12" t="str">
            <v>CMV</v>
          </cell>
          <cell r="C12">
            <v>-1263.9752958858362</v>
          </cell>
          <cell r="D12">
            <v>-1096.5170106884261</v>
          </cell>
          <cell r="E12">
            <v>15.271836511890925</v>
          </cell>
          <cell r="F12">
            <v>-885.19385469027031</v>
          </cell>
          <cell r="G12">
            <v>-753.2</v>
          </cell>
          <cell r="H12">
            <v>17.524409810179264</v>
          </cell>
          <cell r="I12">
            <v>-337.21865897250495</v>
          </cell>
          <cell r="J12">
            <v>-310.89999999999998</v>
          </cell>
          <cell r="K12">
            <v>8.4653132751704607</v>
          </cell>
          <cell r="L12">
            <v>-41.562782223060978</v>
          </cell>
          <cell r="M12">
            <v>-32.4</v>
          </cell>
          <cell r="N12">
            <v>28.280192046484508</v>
          </cell>
          <cell r="O12">
            <v>-3782.8429558117737</v>
          </cell>
          <cell r="P12">
            <v>-2911.1</v>
          </cell>
          <cell r="Q12">
            <v>29.945483006828134</v>
          </cell>
          <cell r="R12">
            <v>-2723.33641911524</v>
          </cell>
          <cell r="S12">
            <v>-2460.5</v>
          </cell>
          <cell r="T12">
            <v>10.68223609490917</v>
          </cell>
          <cell r="U12">
            <v>-116.05371616270435</v>
          </cell>
          <cell r="V12">
            <v>-80.099999999999994</v>
          </cell>
          <cell r="W12">
            <v>44.886037656310052</v>
          </cell>
          <cell r="X12">
            <v>-943.45282053382914</v>
          </cell>
          <cell r="Y12">
            <v>-370.5</v>
          </cell>
          <cell r="Z12">
            <v>154.64313644637761</v>
          </cell>
        </row>
        <row r="13">
          <cell r="B13" t="str">
            <v>Lucro Bruto</v>
          </cell>
          <cell r="C13">
            <v>3071.5851374969907</v>
          </cell>
          <cell r="D13">
            <v>2636.3435489255926</v>
          </cell>
          <cell r="E13">
            <v>16.509289494867808</v>
          </cell>
          <cell r="F13">
            <v>1744.1433371003186</v>
          </cell>
          <cell r="G13">
            <v>1518.4</v>
          </cell>
          <cell r="H13">
            <v>14.867185003972505</v>
          </cell>
          <cell r="I13">
            <v>1008.9895729474147</v>
          </cell>
          <cell r="J13">
            <v>900.1</v>
          </cell>
          <cell r="K13">
            <v>12.097497272238055</v>
          </cell>
          <cell r="L13">
            <v>318.45222744925701</v>
          </cell>
          <cell r="M13">
            <v>217.79999999999998</v>
          </cell>
          <cell r="N13">
            <v>46.213143916095966</v>
          </cell>
          <cell r="O13">
            <v>9614.5752284383834</v>
          </cell>
          <cell r="P13">
            <v>6941.5999999999995</v>
          </cell>
          <cell r="Q13">
            <v>38.506615599262183</v>
          </cell>
          <cell r="R13">
            <v>5724.0368404590099</v>
          </cell>
          <cell r="S13">
            <v>5229.2</v>
          </cell>
          <cell r="T13">
            <v>9.4629549540849567</v>
          </cell>
          <cell r="U13">
            <v>947.98892664838945</v>
          </cell>
          <cell r="V13">
            <v>626.4</v>
          </cell>
          <cell r="W13">
            <v>51.339228392143909</v>
          </cell>
          <cell r="X13">
            <v>2942.5494613309843</v>
          </cell>
          <cell r="Y13">
            <v>1086</v>
          </cell>
          <cell r="Z13">
            <v>170.95298907283464</v>
          </cell>
        </row>
        <row r="14">
          <cell r="B14" t="str">
            <v>Despesas com Vendas, Marketing e Logística</v>
          </cell>
          <cell r="C14">
            <v>-1785.8738696003638</v>
          </cell>
          <cell r="D14">
            <v>-1534.6</v>
          </cell>
          <cell r="E14">
            <v>16.373900013056431</v>
          </cell>
          <cell r="F14">
            <v>-1042.0171316054398</v>
          </cell>
          <cell r="G14">
            <v>-870.3</v>
          </cell>
          <cell r="H14">
            <v>19.730797610644579</v>
          </cell>
          <cell r="I14">
            <v>-627.43550531403775</v>
          </cell>
          <cell r="J14">
            <v>-558.29999999999995</v>
          </cell>
          <cell r="K14">
            <v>12.383217860296947</v>
          </cell>
          <cell r="L14">
            <v>-116.42123268088625</v>
          </cell>
          <cell r="M14">
            <v>-106</v>
          </cell>
          <cell r="N14">
            <v>9.8313515857417535</v>
          </cell>
          <cell r="O14">
            <v>-6066.5969929569255</v>
          </cell>
          <cell r="P14">
            <v>-4198.7</v>
          </cell>
          <cell r="Q14">
            <v>44.487507870458145</v>
          </cell>
          <cell r="R14">
            <v>-3492.4981957522632</v>
          </cell>
          <cell r="S14">
            <v>-3138.3</v>
          </cell>
          <cell r="T14">
            <v>11.286307738338053</v>
          </cell>
          <cell r="U14">
            <v>-476.31693423641229</v>
          </cell>
          <cell r="V14">
            <v>-360.2</v>
          </cell>
          <cell r="W14">
            <v>32.23679462421218</v>
          </cell>
          <cell r="X14">
            <v>-2097.7818629682502</v>
          </cell>
          <cell r="Y14">
            <v>-700.3</v>
          </cell>
          <cell r="Z14">
            <v>199.55474267717412</v>
          </cell>
        </row>
        <row r="15">
          <cell r="B15" t="str">
            <v>Despesas Adm., P&amp;D, TI e Projetos</v>
          </cell>
          <cell r="C15">
            <v>-703.59362907435457</v>
          </cell>
          <cell r="D15">
            <v>-562.1</v>
          </cell>
          <cell r="E15">
            <v>25.172323265318376</v>
          </cell>
          <cell r="F15">
            <v>-365.94484066431312</v>
          </cell>
          <cell r="G15">
            <v>-348.8</v>
          </cell>
          <cell r="H15">
            <v>4.9153786308237191</v>
          </cell>
          <cell r="I15">
            <v>-200.04242779964184</v>
          </cell>
          <cell r="J15">
            <v>-155.6</v>
          </cell>
          <cell r="K15">
            <v>28.561971593600166</v>
          </cell>
          <cell r="L15">
            <v>-137.60636061039963</v>
          </cell>
          <cell r="M15">
            <v>-57.7</v>
          </cell>
          <cell r="N15">
            <v>138.48589360554527</v>
          </cell>
          <cell r="O15">
            <v>-2149.5267514431562</v>
          </cell>
          <cell r="P15">
            <v>-1501.7</v>
          </cell>
          <cell r="Q15">
            <v>43.139558596467744</v>
          </cell>
          <cell r="R15">
            <v>-1110.9312139911544</v>
          </cell>
          <cell r="S15">
            <v>-1095.3</v>
          </cell>
          <cell r="T15">
            <v>1.4271171360498824</v>
          </cell>
          <cell r="U15">
            <v>-378.31580609193588</v>
          </cell>
          <cell r="V15">
            <v>-204.9</v>
          </cell>
          <cell r="W15">
            <v>84.634361196650019</v>
          </cell>
          <cell r="X15">
            <v>-660.27973136006608</v>
          </cell>
          <cell r="Y15">
            <v>-201.5</v>
          </cell>
          <cell r="Z15">
            <v>227.68224881392857</v>
          </cell>
        </row>
        <row r="16">
          <cell r="B16" t="str">
            <v>Despesas Corporativas(d)</v>
          </cell>
          <cell r="C16">
            <v>-39.69938179138574</v>
          </cell>
          <cell r="D16">
            <v>-12.6</v>
          </cell>
          <cell r="E16">
            <v>215.0744586617916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>
            <v>-102.03917687226503</v>
          </cell>
          <cell r="P16">
            <v>-34.700000000000003</v>
          </cell>
          <cell r="Q16">
            <v>194.06102845033146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  <cell r="Z16" t="str">
            <v>-</v>
          </cell>
        </row>
        <row r="17">
          <cell r="B17" t="str">
            <v>Outras Receitas / (Despesas) Operacionais, Líquidas</v>
          </cell>
          <cell r="C17">
            <v>37.266905210130247</v>
          </cell>
          <cell r="D17">
            <v>-42.4</v>
          </cell>
          <cell r="E17" t="str">
            <v>-</v>
          </cell>
          <cell r="F17">
            <v>32.91339389055134</v>
          </cell>
          <cell r="G17">
            <v>-22.2</v>
          </cell>
          <cell r="H17" t="str">
            <v>-</v>
          </cell>
          <cell r="I17">
            <v>2.0950138531221683</v>
          </cell>
          <cell r="J17">
            <v>-21.4</v>
          </cell>
          <cell r="K17" t="str">
            <v>-</v>
          </cell>
          <cell r="L17">
            <v>2.2584974664567365</v>
          </cell>
          <cell r="M17">
            <v>1.1000000000000001</v>
          </cell>
          <cell r="N17">
            <v>105.31795149606693</v>
          </cell>
          <cell r="O17">
            <v>58.74632809264709</v>
          </cell>
          <cell r="P17">
            <v>239.35246893125537</v>
          </cell>
          <cell r="Q17">
            <v>-75.456142836145261</v>
          </cell>
          <cell r="R17">
            <v>54.561292843477311</v>
          </cell>
          <cell r="S17">
            <v>259.39999999999998</v>
          </cell>
          <cell r="T17">
            <v>-78.966348171365723</v>
          </cell>
          <cell r="U17">
            <v>1.9264483159523529</v>
          </cell>
          <cell r="V17">
            <v>1.3</v>
          </cell>
          <cell r="W17">
            <v>48.188331996334831</v>
          </cell>
          <cell r="X17">
            <v>2.2585869332174155</v>
          </cell>
          <cell r="Y17">
            <v>-21.4</v>
          </cell>
          <cell r="Z17" t="str">
            <v>-</v>
          </cell>
        </row>
        <row r="18">
          <cell r="B18" t="str">
            <v>Despesas com Aquisição(c)</v>
          </cell>
          <cell r="C18" t="str">
            <v>-</v>
          </cell>
          <cell r="D18">
            <v>-22.5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-87.3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</row>
        <row r="19">
          <cell r="B19" t="str">
            <v>Custos de Transformação</v>
          </cell>
          <cell r="C19">
            <v>-36.104530214635375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>
            <v>-36.104530214635375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>
            <v>-98.465154093535816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>
            <v>-98.465154093535816</v>
          </cell>
          <cell r="Y19" t="str">
            <v>-</v>
          </cell>
          <cell r="Z19" t="str">
            <v>-</v>
          </cell>
        </row>
        <row r="20">
          <cell r="B20" t="str">
            <v>Depreciação</v>
          </cell>
          <cell r="C20">
            <v>171.02724354056721</v>
          </cell>
          <cell r="D20">
            <v>166.3</v>
          </cell>
          <cell r="E20">
            <v>2.8425998439971067</v>
          </cell>
          <cell r="F20">
            <v>90.558328775017529</v>
          </cell>
          <cell r="G20">
            <v>100</v>
          </cell>
          <cell r="H20">
            <v>-9.441671224982473</v>
          </cell>
          <cell r="I20">
            <v>61.261150196851652</v>
          </cell>
          <cell r="J20">
            <v>52.7</v>
          </cell>
          <cell r="K20">
            <v>16.245066787194773</v>
          </cell>
          <cell r="L20">
            <v>19.207764568698046</v>
          </cell>
          <cell r="M20">
            <v>13.6</v>
          </cell>
          <cell r="N20">
            <v>41.233563005132702</v>
          </cell>
          <cell r="O20">
            <v>589.91101297101341</v>
          </cell>
          <cell r="P20">
            <v>383.3</v>
          </cell>
          <cell r="Q20">
            <v>53.903212358730343</v>
          </cell>
          <cell r="R20">
            <v>305.32589965314867</v>
          </cell>
          <cell r="S20">
            <v>269.60000000000002</v>
          </cell>
          <cell r="T20">
            <v>13.251446458883031</v>
          </cell>
          <cell r="U20">
            <v>67.018589388751494</v>
          </cell>
          <cell r="V20">
            <v>48</v>
          </cell>
          <cell r="W20">
            <v>39.62206122656562</v>
          </cell>
          <cell r="X20">
            <v>217.56652392911329</v>
          </cell>
          <cell r="Y20">
            <v>65.7</v>
          </cell>
          <cell r="Z20">
            <v>231.15148238830025</v>
          </cell>
        </row>
        <row r="21">
          <cell r="B21" t="str">
            <v>EBITDA</v>
          </cell>
          <cell r="C21">
            <v>714.60787556694811</v>
          </cell>
          <cell r="D21">
            <v>628.44354892559272</v>
          </cell>
          <cell r="E21">
            <v>13.710750438709196</v>
          </cell>
          <cell r="F21">
            <v>459.65308749613456</v>
          </cell>
          <cell r="G21">
            <v>377.2</v>
          </cell>
          <cell r="H21">
            <v>21.859249071085518</v>
          </cell>
          <cell r="I21">
            <v>208.76327366907356</v>
          </cell>
          <cell r="J21">
            <v>217.50000000000006</v>
          </cell>
          <cell r="K21">
            <v>-4.0168856693914901</v>
          </cell>
          <cell r="L21">
            <v>85.890896193125911</v>
          </cell>
          <cell r="M21">
            <v>68.7</v>
          </cell>
          <cell r="N21">
            <v>25.023138563502044</v>
          </cell>
          <cell r="O21">
            <v>1846.6044941361599</v>
          </cell>
          <cell r="P21">
            <v>1741.9</v>
          </cell>
          <cell r="Q21">
            <v>6.0109359972535747</v>
          </cell>
          <cell r="R21">
            <v>1480.4946232122184</v>
          </cell>
          <cell r="S21">
            <v>1524.7</v>
          </cell>
          <cell r="T21">
            <v>-2.8992835828544394</v>
          </cell>
          <cell r="U21">
            <v>162.30122402474512</v>
          </cell>
          <cell r="V21">
            <v>110.6</v>
          </cell>
          <cell r="W21">
            <v>46.746133837925072</v>
          </cell>
          <cell r="X21">
            <v>305.84782377146297</v>
          </cell>
          <cell r="Y21">
            <v>228.6</v>
          </cell>
          <cell r="Z21">
            <v>33.791698937647837</v>
          </cell>
        </row>
        <row r="22">
          <cell r="B22" t="str">
            <v>EBITDA sem Custos de Transformação</v>
          </cell>
          <cell r="C22"/>
          <cell r="D22"/>
          <cell r="E22"/>
          <cell r="F22"/>
          <cell r="G22"/>
          <cell r="H22" t="str">
            <v>n/a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 t="str">
            <v>n/a</v>
          </cell>
          <cell r="X22"/>
          <cell r="Y22"/>
          <cell r="Z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</row>
        <row r="24">
          <cell r="B24" t="str">
            <v>Depreciação</v>
          </cell>
          <cell r="C24">
            <v>-171.02724354056721</v>
          </cell>
          <cell r="D24">
            <v>-166.3</v>
          </cell>
          <cell r="E24">
            <v>2.8425998439971067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>
            <v>-589.91101297101341</v>
          </cell>
          <cell r="P24">
            <v>-383.3</v>
          </cell>
          <cell r="Q24">
            <v>53.903212358730343</v>
          </cell>
          <cell r="R24"/>
          <cell r="S24"/>
          <cell r="T24"/>
          <cell r="U24"/>
          <cell r="V24"/>
          <cell r="W24"/>
          <cell r="X24"/>
          <cell r="Y24"/>
          <cell r="Z24"/>
        </row>
        <row r="25">
          <cell r="B25" t="str">
            <v>Receitas / (Despesas) Financeiras, Líquidas</v>
          </cell>
          <cell r="C25">
            <v>-107.60159692149659</v>
          </cell>
          <cell r="D25">
            <v>-113.53209699273698</v>
          </cell>
          <cell r="E25">
            <v>-5.2236329886690802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>
            <v>-583.28806111774315</v>
          </cell>
          <cell r="P25">
            <v>-387.44861878889617</v>
          </cell>
          <cell r="Q25">
            <v>50.545913143531251</v>
          </cell>
          <cell r="R25"/>
          <cell r="S25"/>
          <cell r="T25"/>
          <cell r="U25"/>
          <cell r="V25"/>
          <cell r="W25"/>
          <cell r="X25"/>
          <cell r="Y25"/>
          <cell r="Z25"/>
        </row>
        <row r="26">
          <cell r="B26" t="str">
            <v>Lucro antes do IR/CSLL</v>
          </cell>
          <cell r="C26">
            <v>435.9790351048843</v>
          </cell>
          <cell r="D26">
            <v>348.6</v>
          </cell>
          <cell r="E26">
            <v>25.0657014070236</v>
          </cell>
          <cell r="F26"/>
          <cell r="G26"/>
          <cell r="H26"/>
          <cell r="I26"/>
          <cell r="J26"/>
          <cell r="K26"/>
          <cell r="L26"/>
          <cell r="M26"/>
          <cell r="N26"/>
          <cell r="O26">
            <v>673.40542004740314</v>
          </cell>
          <cell r="P26">
            <v>971.2</v>
          </cell>
          <cell r="Q26">
            <v>-30.6625391219725</v>
          </cell>
          <cell r="R26"/>
          <cell r="S26"/>
          <cell r="T26"/>
          <cell r="U26"/>
          <cell r="V26"/>
          <cell r="W26"/>
          <cell r="X26"/>
          <cell r="Y26"/>
          <cell r="Z26"/>
        </row>
        <row r="27">
          <cell r="B27" t="str">
            <v>Imposto de Renda e Contribuição Social</v>
          </cell>
          <cell r="C27">
            <v>-54.24106592343891</v>
          </cell>
          <cell r="D27">
            <v>-91.7</v>
          </cell>
          <cell r="E27">
            <v>-40.849437379019726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>
            <v>-125.02633402740176</v>
          </cell>
          <cell r="P27">
            <v>-300.89999999999998</v>
          </cell>
          <cell r="Q27">
            <v>-58.449207701096114</v>
          </cell>
          <cell r="R27"/>
          <cell r="S27"/>
          <cell r="T27"/>
          <cell r="U27"/>
          <cell r="V27"/>
          <cell r="W27"/>
          <cell r="X27"/>
          <cell r="Y27"/>
          <cell r="Z27"/>
        </row>
        <row r="28">
          <cell r="B28" t="str">
            <v>Lucro Líquido Consolidado</v>
          </cell>
          <cell r="C28">
            <v>381.73796918144541</v>
          </cell>
          <cell r="D28">
            <v>256.8</v>
          </cell>
          <cell r="E28">
            <v>48.651857157883718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>
            <v>548.37908602000141</v>
          </cell>
          <cell r="P28">
            <v>670.3</v>
          </cell>
          <cell r="Q28">
            <v>-18.189007008801816</v>
          </cell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B30" t="str">
            <v>Margem Bruta</v>
          </cell>
          <cell r="C30">
            <v>0.70846322746339441</v>
          </cell>
          <cell r="D30">
            <v>0.70625288751696447</v>
          </cell>
          <cell r="E30">
            <v>0.221033994642994</v>
          </cell>
          <cell r="F30">
            <v>0.66333954524583061</v>
          </cell>
          <cell r="G30">
            <v>0.66842754005986971</v>
          </cell>
          <cell r="H30">
            <v>-0.50879948140390985</v>
          </cell>
          <cell r="I30">
            <v>0.74950483069653029</v>
          </cell>
          <cell r="J30">
            <v>0.74327002477291493</v>
          </cell>
          <cell r="K30">
            <v>0.62348059236153608</v>
          </cell>
          <cell r="L30">
            <v>0.88455264056659466</v>
          </cell>
          <cell r="M30">
            <v>0.87050359712230208</v>
          </cell>
          <cell r="N30">
            <v>1.4049043444292586</v>
          </cell>
          <cell r="O30">
            <v>0.71764388453151085</v>
          </cell>
          <cell r="P30">
            <v>0.70453784241882922</v>
          </cell>
          <cell r="Q30">
            <v>1.3106042112681626</v>
          </cell>
          <cell r="R30">
            <v>0.67761144968601794</v>
          </cell>
          <cell r="S30">
            <v>0.68002652899332872</v>
          </cell>
          <cell r="T30">
            <v>-0.24150793073107746</v>
          </cell>
          <cell r="U30">
            <v>0.89093132972932165</v>
          </cell>
          <cell r="V30">
            <v>0.88674971687429216</v>
          </cell>
          <cell r="W30">
            <v>0.41816128550294929</v>
          </cell>
          <cell r="X30">
            <v>0.75721763599143199</v>
          </cell>
          <cell r="Y30">
            <v>0.74557187971989569</v>
          </cell>
          <cell r="Z30">
            <v>1.1645756271536301</v>
          </cell>
        </row>
        <row r="31">
          <cell r="B31" t="str">
            <v>Despesas Vendas, Marketing e Logística/Receita Líquida</v>
          </cell>
          <cell r="C31">
            <v>0.41191303801223533</v>
          </cell>
          <cell r="D31">
            <v>0.41110563212644596</v>
          </cell>
          <cell r="E31">
            <v>8.0740588578936956E-2</v>
          </cell>
          <cell r="F31">
            <v>0.39630410844940817</v>
          </cell>
          <cell r="G31">
            <v>0.38312202852614896</v>
          </cell>
          <cell r="H31">
            <v>1.3182079923259205</v>
          </cell>
          <cell r="I31">
            <v>0.46607611693118906</v>
          </cell>
          <cell r="J31">
            <v>0.46102394715111472</v>
          </cell>
          <cell r="K31">
            <v>0.50521697800743337</v>
          </cell>
          <cell r="L31">
            <v>0.32337883019614005</v>
          </cell>
          <cell r="M31">
            <v>0.42366107114308554</v>
          </cell>
          <cell r="N31">
            <v>-10.028224094694549</v>
          </cell>
          <cell r="O31">
            <v>0.45281836466736136</v>
          </cell>
          <cell r="P31">
            <v>0.42614714748241594</v>
          </cell>
          <cell r="Q31">
            <v>2.6671217184945419</v>
          </cell>
          <cell r="R31">
            <v>0.41344191720116868</v>
          </cell>
          <cell r="S31">
            <v>0.40811735178225422</v>
          </cell>
          <cell r="T31">
            <v>0.5324565418914462</v>
          </cell>
          <cell r="U31">
            <v>0.44764835080108328</v>
          </cell>
          <cell r="V31">
            <v>0.50990939977349947</v>
          </cell>
          <cell r="W31">
            <v>-6.2261048972416191</v>
          </cell>
          <cell r="X31">
            <v>0.53983032196305536</v>
          </cell>
          <cell r="Y31">
            <v>0.48077715227241519</v>
          </cell>
          <cell r="Z31">
            <v>5.9053169690640175</v>
          </cell>
        </row>
        <row r="32">
          <cell r="B32" t="str">
            <v>Despesas Adm, P&amp;D, TI e Projetos/Receita Líquida</v>
          </cell>
          <cell r="C32">
            <v>0.16228435513361641</v>
          </cell>
          <cell r="D32">
            <v>0.15058156902011943</v>
          </cell>
          <cell r="E32">
            <v>1.1702786113496981</v>
          </cell>
          <cell r="F32">
            <v>0.13917760027389384</v>
          </cell>
          <cell r="G32">
            <v>0.15354815988730411</v>
          </cell>
          <cell r="H32">
            <v>-1.4370559613410272</v>
          </cell>
          <cell r="I32">
            <v>0.1485969429219339</v>
          </cell>
          <cell r="J32">
            <v>0.12848885218827416</v>
          </cell>
          <cell r="K32">
            <v>2.0108090733659738</v>
          </cell>
          <cell r="L32">
            <v>0.38222395431692568</v>
          </cell>
          <cell r="M32">
            <v>0.23061550759392488</v>
          </cell>
          <cell r="N32">
            <v>15.160844672300081</v>
          </cell>
          <cell r="O32">
            <v>0.16044335721117625</v>
          </cell>
          <cell r="P32">
            <v>0.1524150740406183</v>
          </cell>
          <cell r="Q32">
            <v>0.80282831705579538</v>
          </cell>
          <cell r="R32">
            <v>0.13151203100111925</v>
          </cell>
          <cell r="S32">
            <v>0.14243728624003538</v>
          </cell>
          <cell r="T32">
            <v>-1.0925255238916132</v>
          </cell>
          <cell r="U32">
            <v>0.35554571863065892</v>
          </cell>
          <cell r="V32">
            <v>0.29006228765571918</v>
          </cell>
          <cell r="W32">
            <v>6.5483430974939747</v>
          </cell>
          <cell r="X32">
            <v>0.16991233753038643</v>
          </cell>
          <cell r="Y32">
            <v>0.13833585061101195</v>
          </cell>
          <cell r="Z32">
            <v>3.1576486919374478</v>
          </cell>
        </row>
        <row r="33">
          <cell r="B33" t="str">
            <v>Margem EBITDA</v>
          </cell>
          <cell r="C33">
            <v>0.16482479867299979</v>
          </cell>
          <cell r="D33">
            <v>0.16835441316098193</v>
          </cell>
          <cell r="E33">
            <v>-0.35296144879821412</v>
          </cell>
          <cell r="F33">
            <v>0.17481709418300551</v>
          </cell>
          <cell r="G33">
            <v>0.1660503609790456</v>
          </cell>
          <cell r="H33">
            <v>0.87667332039599033</v>
          </cell>
          <cell r="I33">
            <v>0.15507502384779059</v>
          </cell>
          <cell r="J33">
            <v>0.17960363336085883</v>
          </cell>
          <cell r="K33">
            <v>-2.4528609513068234</v>
          </cell>
          <cell r="L33">
            <v>0.23857587568724684</v>
          </cell>
          <cell r="M33">
            <v>0.27458033573141488</v>
          </cell>
          <cell r="N33">
            <v>-3.6004460044168045</v>
          </cell>
          <cell r="O33">
            <v>0.13783286217840135</v>
          </cell>
          <cell r="P33">
            <v>0.17679417824555704</v>
          </cell>
          <cell r="Q33">
            <v>-3.8961316067155694</v>
          </cell>
          <cell r="R33">
            <v>0.17526094535176676</v>
          </cell>
          <cell r="S33">
            <v>0.19827821631533091</v>
          </cell>
          <cell r="T33">
            <v>-2.3017270963564149</v>
          </cell>
          <cell r="U33">
            <v>0.15253263120729971</v>
          </cell>
          <cell r="V33">
            <v>0.15656851642129105</v>
          </cell>
          <cell r="W33">
            <v>-0.40358852139913415</v>
          </cell>
          <cell r="X33">
            <v>7.8705003648297606E-2</v>
          </cell>
          <cell r="Y33">
            <v>0.1569408210902101</v>
          </cell>
          <cell r="Z33">
            <v>-7.823581744191249</v>
          </cell>
        </row>
        <row r="34">
          <cell r="B34" t="str">
            <v>Margem Líquida</v>
          </cell>
          <cell r="C34">
            <v>8.804812550694717E-2</v>
          </cell>
          <cell r="D34">
            <v>6.8794426124117902E-2</v>
          </cell>
          <cell r="E34">
            <v>1.9253699382829268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>
            <v>4.093169881527392E-2</v>
          </cell>
          <cell r="P34">
            <v>6.8032113024856122E-2</v>
          </cell>
          <cell r="Q34">
            <v>-2.7100414209582202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</row>
      </sheetData>
      <sheetData sheetId="1"/>
      <sheetData sheetId="2">
        <row r="9">
          <cell r="B9" t="str">
            <v>Receita Bruta</v>
          </cell>
          <cell r="C9">
            <v>5867.0637473000006</v>
          </cell>
          <cell r="D9">
            <v>5557.9308511800027</v>
          </cell>
          <cell r="E9">
            <v>5.5620140731755585</v>
          </cell>
          <cell r="F9">
            <v>2673.6993344899997</v>
          </cell>
          <cell r="G9">
            <v>2389.5056353099985</v>
          </cell>
          <cell r="H9">
            <v>11.893409874429196</v>
          </cell>
          <cell r="I9">
            <v>8540.7630817900008</v>
          </cell>
          <cell r="J9">
            <v>7947.4364864900008</v>
          </cell>
          <cell r="K9">
            <v>7.4656349416394541</v>
          </cell>
        </row>
        <row r="10">
          <cell r="B10" t="str">
            <v>Receita Líquida</v>
          </cell>
          <cell r="C10">
            <v>4132.0920004927439</v>
          </cell>
          <cell r="D10">
            <v>3901.3025882081538</v>
          </cell>
          <cell r="E10">
            <v>5.91570141168134</v>
          </cell>
          <cell r="F10">
            <v>1890.1148817897765</v>
          </cell>
          <cell r="G10">
            <v>1673.5683171033495</v>
          </cell>
          <cell r="H10">
            <v>12.939212727283866</v>
          </cell>
          <cell r="I10">
            <v>6022.2068822825204</v>
          </cell>
          <cell r="J10">
            <v>5574.8709053115035</v>
          </cell>
          <cell r="K10">
            <v>8.0241495196743173</v>
          </cell>
        </row>
        <row r="11">
          <cell r="B11" t="str">
            <v>CMV</v>
          </cell>
          <cell r="C11">
            <v>-1283.5128960123002</v>
          </cell>
          <cell r="D11">
            <v>-1203.3460100300663</v>
          </cell>
          <cell r="E11">
            <v>6.6619979053431866</v>
          </cell>
          <cell r="F11">
            <v>-612.35558263952589</v>
          </cell>
          <cell r="G11">
            <v>-546.71770911681972</v>
          </cell>
          <cell r="H11">
            <v>12.005807097183506</v>
          </cell>
          <cell r="I11">
            <v>-1895.8684786518261</v>
          </cell>
          <cell r="J11">
            <v>-1750.0637191468861</v>
          </cell>
          <cell r="K11">
            <v>8.3313971891272764</v>
          </cell>
        </row>
        <row r="12">
          <cell r="B12" t="str">
            <v>Lucro Bruto</v>
          </cell>
          <cell r="C12">
            <v>2848.5791044804437</v>
          </cell>
          <cell r="D12">
            <v>2697.9565781780875</v>
          </cell>
          <cell r="E12">
            <v>5.5828373043746549</v>
          </cell>
          <cell r="F12">
            <v>1277.7592991502506</v>
          </cell>
          <cell r="G12">
            <v>1126.8506079865297</v>
          </cell>
          <cell r="H12">
            <v>13.392076118534145</v>
          </cell>
          <cell r="I12">
            <v>4126.3384036306943</v>
          </cell>
          <cell r="J12">
            <v>3824.8071861646176</v>
          </cell>
          <cell r="K12">
            <v>7.8835664855681609</v>
          </cell>
        </row>
        <row r="13">
          <cell r="B13" t="str">
            <v>Despesas com Vendas, Marketing e Logística</v>
          </cell>
          <cell r="C13">
            <v>-1721.2540189075885</v>
          </cell>
          <cell r="D13">
            <v>-1626.4341334967862</v>
          </cell>
          <cell r="E13">
            <v>5.8299247081676997</v>
          </cell>
          <cell r="F13">
            <v>-734.38596277337138</v>
          </cell>
          <cell r="G13">
            <v>-610.73996199905832</v>
          </cell>
          <cell r="H13">
            <v>20.245277608754829</v>
          </cell>
          <cell r="I13">
            <v>-2455.6399816809599</v>
          </cell>
          <cell r="J13">
            <v>-2237.1740954958445</v>
          </cell>
          <cell r="K13">
            <v>9.7652608540818484</v>
          </cell>
        </row>
        <row r="14">
          <cell r="B14" t="str">
            <v>Despesas Adm., P&amp;D, TI e Projetos</v>
          </cell>
          <cell r="C14">
            <v>-551.24966594664784</v>
          </cell>
          <cell r="D14">
            <v>-557.44858603963189</v>
          </cell>
          <cell r="E14">
            <v>-1.1120164707967062</v>
          </cell>
          <cell r="F14">
            <v>-267.27792692452044</v>
          </cell>
          <cell r="G14">
            <v>-272.04088770270539</v>
          </cell>
          <cell r="H14">
            <v>-1.7508253330617229</v>
          </cell>
          <cell r="I14">
            <v>-818.52759287116828</v>
          </cell>
          <cell r="J14">
            <v>-829.48947374233728</v>
          </cell>
          <cell r="K14">
            <v>-1.3215213957704863</v>
          </cell>
        </row>
        <row r="15">
          <cell r="B15" t="str">
            <v>Outras Receitas/ (Despesas) Operacionais, Líquidas</v>
          </cell>
          <cell r="C15">
            <v>24.691226969999974</v>
          </cell>
          <cell r="D15">
            <v>280.11102117000007</v>
          </cell>
          <cell r="E15">
            <v>-91.185199758700392</v>
          </cell>
          <cell r="F15">
            <v>34.05680842000006</v>
          </cell>
          <cell r="G15">
            <v>-24.291099310000032</v>
          </cell>
          <cell r="H15" t="str">
            <v>-</v>
          </cell>
          <cell r="I15">
            <v>58.748035390000034</v>
          </cell>
          <cell r="J15">
            <v>255.81992186000002</v>
          </cell>
          <cell r="K15">
            <v>-77.03539467807731</v>
          </cell>
        </row>
        <row r="16">
          <cell r="B16" t="str">
            <v>Depreciação</v>
          </cell>
          <cell r="C16">
            <v>192.24128574774505</v>
          </cell>
          <cell r="D16">
            <v>150.17285952999998</v>
          </cell>
          <cell r="E16">
            <v>28.013334999018969</v>
          </cell>
          <cell r="F16">
            <v>81.771521117549824</v>
          </cell>
          <cell r="G16">
            <v>93.103618089999983</v>
          </cell>
          <cell r="H16">
            <v>-12.171489363061937</v>
          </cell>
          <cell r="I16">
            <v>274.01280686529486</v>
          </cell>
          <cell r="J16">
            <v>243.27647761999998</v>
          </cell>
          <cell r="K16">
            <v>12.634320237612663</v>
          </cell>
        </row>
        <row r="17">
          <cell r="B17" t="str">
            <v>EBITDA</v>
          </cell>
          <cell r="C17">
            <v>793.00793234395246</v>
          </cell>
          <cell r="D17">
            <v>944.35773934166946</v>
          </cell>
          <cell r="E17">
            <v>-16.026745023895916</v>
          </cell>
          <cell r="F17">
            <v>391.92373898990866</v>
          </cell>
          <cell r="G17">
            <v>312.8822770647659</v>
          </cell>
          <cell r="H17">
            <v>25.26236470363623</v>
          </cell>
          <cell r="I17">
            <v>1184.931671333861</v>
          </cell>
          <cell r="J17">
            <v>1257.2400164064359</v>
          </cell>
          <cell r="K17">
            <v>-5.7513556782302855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>Margem Bruta</v>
          </cell>
          <cell r="C19">
            <v>0.68937940010550491</v>
          </cell>
          <cell r="D19">
            <v>0.69155276146299738</v>
          </cell>
          <cell r="E19">
            <v>-0.21733613574924648</v>
          </cell>
          <cell r="F19">
            <v>0.6760220299098022</v>
          </cell>
          <cell r="G19">
            <v>0.67332214434897319</v>
          </cell>
          <cell r="H19">
            <v>0.26998855608290073</v>
          </cell>
          <cell r="I19">
            <v>0.68518708910025705</v>
          </cell>
          <cell r="J19">
            <v>0.68607995613324457</v>
          </cell>
          <cell r="K19">
            <v>-8.9286703298752101E-2</v>
          </cell>
        </row>
        <row r="20">
          <cell r="B20" t="str">
            <v>Despesas Vendas, Marketing e Logística/ Receita Líquida</v>
          </cell>
          <cell r="C20">
            <v>-0.41655752551064507</v>
          </cell>
          <cell r="D20">
            <v>-0.41689515148421191</v>
          </cell>
          <cell r="E20">
            <v>3.3762597356684632E-2</v>
          </cell>
          <cell r="F20">
            <v>0.38854038442254418</v>
          </cell>
          <cell r="G20">
            <v>0.36493279405297363</v>
          </cell>
          <cell r="H20">
            <v>2.360759036957055</v>
          </cell>
          <cell r="I20">
            <v>0.40776413525505284</v>
          </cell>
          <cell r="J20">
            <v>0.40129612568505557</v>
          </cell>
          <cell r="K20">
            <v>0.64680095699972684</v>
          </cell>
        </row>
        <row r="21">
          <cell r="B21" t="str">
            <v>Despesas Adm., P&amp;D, TI e Projetos/ Receita Líquida</v>
          </cell>
          <cell r="C21">
            <v>-0.1334069197590258</v>
          </cell>
          <cell r="D21">
            <v>-0.14288781078518312</v>
          </cell>
          <cell r="E21">
            <v>0.94808910261573176</v>
          </cell>
          <cell r="F21">
            <v>0.14140829718849215</v>
          </cell>
          <cell r="G21">
            <v>0.16255140882062108</v>
          </cell>
          <cell r="H21">
            <v>-2.1143111632128924</v>
          </cell>
          <cell r="I21">
            <v>0.13591821218884001</v>
          </cell>
          <cell r="J21">
            <v>0.14879079494953587</v>
          </cell>
          <cell r="K21">
            <v>-1.2872582760695861</v>
          </cell>
        </row>
        <row r="22">
          <cell r="B22" t="str">
            <v xml:space="preserve">Margem EBITDA </v>
          </cell>
          <cell r="C22">
            <v>0.19191439402834878</v>
          </cell>
          <cell r="D22">
            <v>0.24206216205736752</v>
          </cell>
          <cell r="E22">
            <v>-5.0147768029018742</v>
          </cell>
          <cell r="F22">
            <v>0.20735445383022991</v>
          </cell>
          <cell r="G22">
            <v>0.18695518663158595</v>
          </cell>
          <cell r="H22">
            <v>2.039926719864396</v>
          </cell>
          <cell r="I22">
            <v>0.19676037281614467</v>
          </cell>
          <cell r="J22">
            <v>0.22551912640857572</v>
          </cell>
          <cell r="K22">
            <v>-2.8758753592431048</v>
          </cell>
        </row>
      </sheetData>
      <sheetData sheetId="3"/>
      <sheetData sheetId="4">
        <row r="9">
          <cell r="B9" t="str">
            <v>Receita Bruta</v>
          </cell>
          <cell r="C9">
            <v>2141.8138244961842</v>
          </cell>
          <cell r="D9">
            <v>1979.0139799132319</v>
          </cell>
          <cell r="E9">
            <v>8.2263109930173393</v>
          </cell>
          <cell r="F9">
            <v>953.98308528554855</v>
          </cell>
          <cell r="G9">
            <v>782.04328223708376</v>
          </cell>
          <cell r="H9">
            <v>21.985970208275461</v>
          </cell>
          <cell r="I9">
            <v>3095.7969097817327</v>
          </cell>
          <cell r="J9">
            <v>2761.0572621503156</v>
          </cell>
          <cell r="K9">
            <v>12.12360396215475</v>
          </cell>
        </row>
        <row r="10">
          <cell r="B10" t="str">
            <v>Receita Líquida</v>
          </cell>
          <cell r="C10">
            <v>1680.0757192659225</v>
          </cell>
          <cell r="D10">
            <v>1512.2492204481359</v>
          </cell>
          <cell r="E10">
            <v>11.097806932117527</v>
          </cell>
          <cell r="F10">
            <v>735.64118744837344</v>
          </cell>
          <cell r="G10">
            <v>595.97820497808709</v>
          </cell>
          <cell r="H10">
            <v>23.43424328334649</v>
          </cell>
          <cell r="I10">
            <v>2415.7169067142959</v>
          </cell>
          <cell r="J10">
            <v>2108.2274254262229</v>
          </cell>
          <cell r="K10">
            <v>14.585213984962152</v>
          </cell>
        </row>
        <row r="11">
          <cell r="B11" t="str">
            <v>CMV</v>
          </cell>
          <cell r="C11">
            <v>-552.93842833407109</v>
          </cell>
          <cell r="D11">
            <v>-501.87693327840498</v>
          </cell>
          <cell r="E11">
            <v>10.174106771976476</v>
          </cell>
          <cell r="F11">
            <v>-271.88709585260801</v>
          </cell>
          <cell r="G11">
            <v>-205.84456783102209</v>
          </cell>
          <cell r="H11">
            <v>32.083687569448173</v>
          </cell>
          <cell r="I11">
            <v>-824.8255241866791</v>
          </cell>
          <cell r="J11">
            <v>-707.72150110942709</v>
          </cell>
          <cell r="K11">
            <v>16.546625034519824</v>
          </cell>
        </row>
        <row r="12">
          <cell r="B12" t="str">
            <v>Lucro Bruto</v>
          </cell>
          <cell r="C12">
            <v>1127.1372909318516</v>
          </cell>
          <cell r="D12">
            <v>1010.372287169731</v>
          </cell>
          <cell r="E12">
            <v>11.556631673776829</v>
          </cell>
          <cell r="F12">
            <v>463.75409159576543</v>
          </cell>
          <cell r="G12">
            <v>390.13363714706497</v>
          </cell>
          <cell r="H12">
            <v>18.870573423780023</v>
          </cell>
          <cell r="I12">
            <v>1590.8913825276168</v>
          </cell>
          <cell r="J12">
            <v>1400.5059243167957</v>
          </cell>
          <cell r="K12">
            <v>13.594048758036937</v>
          </cell>
        </row>
        <row r="13">
          <cell r="B13" t="str">
            <v>Despesas com Vendas, Marketing e Logística</v>
          </cell>
          <cell r="C13">
            <v>-709.67570929303292</v>
          </cell>
          <cell r="D13">
            <v>-628.93636943383342</v>
          </cell>
          <cell r="E13">
            <v>12.837441716382347</v>
          </cell>
          <cell r="F13">
            <v>-298.7698027856556</v>
          </cell>
          <cell r="G13">
            <v>-253.37013495083454</v>
          </cell>
          <cell r="H13">
            <v>17.918318527805454</v>
          </cell>
          <cell r="I13">
            <v>-1008.4455120786886</v>
          </cell>
          <cell r="J13">
            <v>-882.30650438466796</v>
          </cell>
          <cell r="K13">
            <v>14.296506607076598</v>
          </cell>
        </row>
        <row r="14">
          <cell r="B14" t="str">
            <v>Despesas Adm., P&amp;D, TI e Projetos</v>
          </cell>
          <cell r="C14">
            <v>-187.43519512893283</v>
          </cell>
          <cell r="D14">
            <v>-181.50842344683059</v>
          </cell>
          <cell r="E14">
            <v>3.2652874007460975</v>
          </cell>
          <cell r="F14">
            <v>-94.180159048134442</v>
          </cell>
          <cell r="G14">
            <v>-73.918610971160973</v>
          </cell>
          <cell r="H14">
            <v>27.410617990208742</v>
          </cell>
          <cell r="I14">
            <v>-281.61535417706727</v>
          </cell>
          <cell r="J14">
            <v>-255.42703441799156</v>
          </cell>
          <cell r="K14">
            <v>10.252759586998161</v>
          </cell>
        </row>
        <row r="15">
          <cell r="B15" t="str">
            <v>Outras Receitas/ (Despesas) Operacionais, Líquidas</v>
          </cell>
          <cell r="C15">
            <v>-3.0433280170739976</v>
          </cell>
          <cell r="D15">
            <v>1.442838695132211</v>
          </cell>
          <cell r="E15">
            <v>-310.92642076633035</v>
          </cell>
          <cell r="F15">
            <v>-1.1434145294487226</v>
          </cell>
          <cell r="G15">
            <v>2.1334723213294615</v>
          </cell>
          <cell r="H15" t="str">
            <v>-</v>
          </cell>
          <cell r="I15">
            <v>-4.1867425465227202</v>
          </cell>
          <cell r="J15">
            <v>3.5763110164616725</v>
          </cell>
          <cell r="K15" t="str">
            <v>`-</v>
          </cell>
        </row>
        <row r="16">
          <cell r="B16" t="str">
            <v>Depreciação</v>
          </cell>
          <cell r="C16">
            <v>22.177288284539301</v>
          </cell>
          <cell r="D16">
            <v>18.902305159457303</v>
          </cell>
          <cell r="E16">
            <v>17.325839877489457</v>
          </cell>
          <cell r="F16">
            <v>8.6724974958980425</v>
          </cell>
          <cell r="G16">
            <v>6.7256016280985742</v>
          </cell>
          <cell r="H16">
            <v>28.947534740470271</v>
          </cell>
          <cell r="I16">
            <v>30.849785780437344</v>
          </cell>
          <cell r="J16">
            <v>25.627906787555876</v>
          </cell>
          <cell r="K16">
            <v>20.375753026451051</v>
          </cell>
        </row>
        <row r="17">
          <cell r="B17" t="str">
            <v>EBITDA</v>
          </cell>
          <cell r="C17">
            <v>249.16034677735109</v>
          </cell>
          <cell r="D17">
            <v>220.27263814365648</v>
          </cell>
          <cell r="E17">
            <v>13.114524290054931</v>
          </cell>
          <cell r="F17">
            <v>78.333212728424712</v>
          </cell>
          <cell r="G17">
            <v>71.703965174497498</v>
          </cell>
          <cell r="H17">
            <v>9.2453012016760816</v>
          </cell>
          <cell r="I17">
            <v>327.49355950577552</v>
          </cell>
          <cell r="J17">
            <v>291.97660331815376</v>
          </cell>
          <cell r="K17">
            <v>12.164315833526063</v>
          </cell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</row>
        <row r="19">
          <cell r="B19" t="str">
            <v>Margem Bruta</v>
          </cell>
          <cell r="C19">
            <v>0.67088481668215105</v>
          </cell>
          <cell r="D19">
            <v>0.66812551364405393</v>
          </cell>
          <cell r="E19">
            <v>0.27593030380971273</v>
          </cell>
          <cell r="F19">
            <v>0.63040800258116492</v>
          </cell>
          <cell r="G19">
            <v>0.6546105778505934</v>
          </cell>
          <cell r="H19">
            <v>-2.4202575269428483</v>
          </cell>
          <cell r="I19">
            <v>0.65855869870590333</v>
          </cell>
          <cell r="J19">
            <v>0.66430495468659112</v>
          </cell>
          <cell r="K19">
            <v>-0.57462559806877866</v>
          </cell>
        </row>
        <row r="20">
          <cell r="B20" t="str">
            <v>Despesas Vendas, Marketing e Logística/ Receita Líquida</v>
          </cell>
          <cell r="C20">
            <v>0.42240697913491204</v>
          </cell>
          <cell r="D20">
            <v>0.41589465607226833</v>
          </cell>
          <cell r="E20">
            <v>0.65123230626437101</v>
          </cell>
          <cell r="F20">
            <v>0.40613522989646766</v>
          </cell>
          <cell r="G20">
            <v>0.42513322271600595</v>
          </cell>
          <cell r="H20">
            <v>-1.899799281953829</v>
          </cell>
          <cell r="I20">
            <v>0.41745185840103749</v>
          </cell>
          <cell r="J20">
            <v>0.4185063213501698</v>
          </cell>
          <cell r="K20">
            <v>-0.10544629491323065</v>
          </cell>
        </row>
        <row r="21">
          <cell r="B21" t="str">
            <v>Despesas Adm, P&amp;D, TI e Projetos/ Receita Líquida</v>
          </cell>
          <cell r="C21">
            <v>0.11156354024973893</v>
          </cell>
          <cell r="D21">
            <v>0.12002547000357709</v>
          </cell>
          <cell r="E21">
            <v>-0.84619297538381655</v>
          </cell>
          <cell r="F21">
            <v>0.12802458678911846</v>
          </cell>
          <cell r="G21">
            <v>0.12402905064939214</v>
          </cell>
          <cell r="H21">
            <v>0.39955361397263217</v>
          </cell>
          <cell r="I21">
            <v>0.11657630635209758</v>
          </cell>
          <cell r="J21">
            <v>0.12115724866180012</v>
          </cell>
          <cell r="K21">
            <v>-0.45809423097025459</v>
          </cell>
        </row>
        <row r="22">
          <cell r="B22" t="str">
            <v>Margem EBITDA</v>
          </cell>
          <cell r="C22">
            <v>0.1483030460592675</v>
          </cell>
          <cell r="D22">
            <v>0.14565895301197873</v>
          </cell>
          <cell r="E22">
            <v>0.26440930472887703</v>
          </cell>
          <cell r="F22">
            <v>0.10648290778841425</v>
          </cell>
          <cell r="G22">
            <v>0.12031306610807002</v>
          </cell>
          <cell r="H22">
            <v>-1.383015831965577</v>
          </cell>
          <cell r="I22">
            <v>0.13556785507255956</v>
          </cell>
          <cell r="J22">
            <v>0.13849388343818006</v>
          </cell>
          <cell r="K22">
            <v>-0.29260283656205033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F96B-F016-4EC6-9B90-7786360296AA}">
  <sheetPr>
    <tabColor rgb="FF0A4137"/>
  </sheetPr>
  <dimension ref="A1:AI17"/>
  <sheetViews>
    <sheetView showGridLines="0" zoomScale="90" zoomScaleNormal="90" workbookViewId="0">
      <selection activeCell="C11" sqref="C11:X12"/>
    </sheetView>
  </sheetViews>
  <sheetFormatPr defaultColWidth="0" defaultRowHeight="18.75" customHeight="1" zeroHeight="1"/>
  <cols>
    <col min="1" max="1" width="1.453125" style="248" customWidth="1"/>
    <col min="2" max="4" width="3.1796875" style="248" customWidth="1"/>
    <col min="5" max="26" width="9.1796875" style="248" customWidth="1"/>
    <col min="27" max="30" width="0" style="248" hidden="1" customWidth="1"/>
    <col min="31" max="35" width="9.1796875" style="248" customWidth="1"/>
    <col min="36" max="16384" width="9.1796875" style="248" hidden="1"/>
  </cols>
  <sheetData>
    <row r="1" spans="2:24" ht="18.75" customHeight="1"/>
    <row r="2" spans="2:24" ht="18.75" customHeight="1">
      <c r="B2" s="249" t="s">
        <v>0</v>
      </c>
    </row>
    <row r="3" spans="2:24" ht="18.75" customHeight="1">
      <c r="C3" s="334" t="s">
        <v>1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</row>
    <row r="4" spans="2:24" ht="18.75" customHeight="1"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</row>
    <row r="5" spans="2:24" ht="18.75" customHeight="1"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2:24" ht="18.75" customHeight="1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2:24" ht="18.75" customHeight="1"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</row>
    <row r="8" spans="2:24" ht="18.75" customHeight="1"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</row>
    <row r="9" spans="2:24" ht="18.75" customHeight="1"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</row>
    <row r="10" spans="2:24" ht="18.75" customHeight="1">
      <c r="C10" s="248" t="s">
        <v>2</v>
      </c>
    </row>
    <row r="11" spans="2:24" ht="18.75" customHeight="1">
      <c r="C11" s="334" t="s">
        <v>3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</row>
    <row r="12" spans="2:24" ht="18.75" customHeight="1"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</row>
    <row r="13" spans="2:24" ht="18.75" customHeight="1"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</row>
    <row r="14" spans="2:24" ht="18.75" customHeight="1"/>
    <row r="15" spans="2:24" ht="18.75" customHeight="1"/>
    <row r="16" spans="2:24" ht="18.75" customHeight="1"/>
    <row r="17" ht="18.75" customHeight="1"/>
  </sheetData>
  <mergeCells count="2">
    <mergeCell ref="C11:X12"/>
    <mergeCell ref="C3:X9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EB590"/>
  </sheetPr>
  <dimension ref="B2:Z32"/>
  <sheetViews>
    <sheetView showGridLines="0" showRowColHeaders="0" workbookViewId="0"/>
  </sheetViews>
  <sheetFormatPr defaultColWidth="9.1796875" defaultRowHeight="13"/>
  <cols>
    <col min="1" max="1" width="4.54296875" style="64" customWidth="1"/>
    <col min="2" max="2" width="44.26953125" style="64" customWidth="1"/>
    <col min="3" max="22" width="8.54296875" style="64" customWidth="1"/>
    <col min="23" max="16384" width="9.1796875" style="64"/>
  </cols>
  <sheetData>
    <row r="2" spans="2:26" ht="20.5">
      <c r="B2" s="59">
        <v>2012</v>
      </c>
      <c r="C2" s="61"/>
      <c r="D2" s="61"/>
      <c r="E2" s="61"/>
      <c r="F2" s="62"/>
      <c r="G2" s="61"/>
      <c r="H2" s="63" t="s">
        <v>105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08"/>
    </row>
    <row r="3" spans="2:26">
      <c r="B3" s="65" t="s">
        <v>106</v>
      </c>
      <c r="C3" s="66" t="s">
        <v>107</v>
      </c>
      <c r="D3" s="66"/>
      <c r="E3" s="66"/>
      <c r="F3" s="66"/>
      <c r="G3" s="66"/>
      <c r="H3" s="66" t="s">
        <v>108</v>
      </c>
      <c r="I3" s="66"/>
      <c r="J3" s="66"/>
      <c r="K3" s="66"/>
      <c r="L3" s="66"/>
      <c r="M3" s="66" t="s">
        <v>109</v>
      </c>
      <c r="N3" s="66"/>
      <c r="O3" s="66"/>
      <c r="P3" s="66"/>
      <c r="Q3" s="66"/>
      <c r="R3" s="66" t="s">
        <v>10</v>
      </c>
      <c r="S3" s="66"/>
      <c r="T3" s="66"/>
      <c r="U3" s="66"/>
      <c r="V3" s="102"/>
    </row>
    <row r="4" spans="2:26">
      <c r="B4" s="67"/>
      <c r="C4" s="68" t="s">
        <v>130</v>
      </c>
      <c r="D4" s="69" t="s">
        <v>131</v>
      </c>
      <c r="E4" s="69" t="s">
        <v>132</v>
      </c>
      <c r="F4" s="69" t="s">
        <v>133</v>
      </c>
      <c r="G4" s="67">
        <v>2012</v>
      </c>
      <c r="H4" s="68" t="s">
        <v>130</v>
      </c>
      <c r="I4" s="69" t="s">
        <v>131</v>
      </c>
      <c r="J4" s="69" t="s">
        <v>132</v>
      </c>
      <c r="K4" s="69" t="s">
        <v>133</v>
      </c>
      <c r="L4" s="67">
        <v>2012</v>
      </c>
      <c r="M4" s="68" t="s">
        <v>130</v>
      </c>
      <c r="N4" s="69" t="s">
        <v>131</v>
      </c>
      <c r="O4" s="69" t="s">
        <v>132</v>
      </c>
      <c r="P4" s="69" t="s">
        <v>133</v>
      </c>
      <c r="Q4" s="67">
        <v>2012</v>
      </c>
      <c r="R4" s="68" t="s">
        <v>130</v>
      </c>
      <c r="S4" s="69" t="s">
        <v>131</v>
      </c>
      <c r="T4" s="69" t="s">
        <v>132</v>
      </c>
      <c r="U4" s="69" t="s">
        <v>133</v>
      </c>
      <c r="V4" s="68">
        <v>2012</v>
      </c>
    </row>
    <row r="5" spans="2:26">
      <c r="B5" s="70" t="s">
        <v>114</v>
      </c>
      <c r="C5" s="71">
        <v>1434.8320000000001</v>
      </c>
      <c r="D5" s="71">
        <v>1505.5429999999999</v>
      </c>
      <c r="E5" s="71">
        <v>1518.0320000000002</v>
      </c>
      <c r="F5" s="71">
        <v>1572.8110000000001</v>
      </c>
      <c r="G5" s="72">
        <v>1572.8110000000001</v>
      </c>
      <c r="H5" s="73">
        <v>1178.5999999999999</v>
      </c>
      <c r="I5" s="73">
        <v>1226.01</v>
      </c>
      <c r="J5" s="73">
        <v>1226.6110000000001</v>
      </c>
      <c r="K5" s="73">
        <v>1268.422</v>
      </c>
      <c r="L5" s="72">
        <v>1268.422</v>
      </c>
      <c r="M5" s="71">
        <v>256.23199999999997</v>
      </c>
      <c r="N5" s="71">
        <v>279.53300000000002</v>
      </c>
      <c r="O5" s="71">
        <v>291.42099999999999</v>
      </c>
      <c r="P5" s="71">
        <v>304.38899999999995</v>
      </c>
      <c r="Q5" s="72">
        <v>304.38899999999995</v>
      </c>
      <c r="R5" s="71">
        <v>0</v>
      </c>
      <c r="S5" s="71">
        <v>0</v>
      </c>
      <c r="T5" s="71">
        <v>0</v>
      </c>
      <c r="U5" s="71">
        <v>0</v>
      </c>
      <c r="V5" s="109">
        <v>0</v>
      </c>
    </row>
    <row r="6" spans="2:26">
      <c r="B6" s="70" t="s">
        <v>115</v>
      </c>
      <c r="C6" s="71">
        <v>1418.7710500000001</v>
      </c>
      <c r="D6" s="71">
        <v>1487.7993333333332</v>
      </c>
      <c r="E6" s="71">
        <v>1513.0602500000002</v>
      </c>
      <c r="F6" s="71">
        <v>1555.7808500000001</v>
      </c>
      <c r="G6" s="72">
        <v>1497.7118852124181</v>
      </c>
      <c r="H6" s="73">
        <v>1165.403</v>
      </c>
      <c r="I6" s="73">
        <v>1215.0521999999999</v>
      </c>
      <c r="J6" s="73">
        <v>1226.0178000000001</v>
      </c>
      <c r="K6" s="73">
        <v>1253.7909999999999</v>
      </c>
      <c r="L6" s="72">
        <v>1216.7733888888888</v>
      </c>
      <c r="M6" s="71">
        <v>253.36805000000001</v>
      </c>
      <c r="N6" s="71">
        <v>272.74713333333335</v>
      </c>
      <c r="O6" s="71">
        <v>287.04244999999997</v>
      </c>
      <c r="P6" s="71">
        <v>301.98984999999999</v>
      </c>
      <c r="Q6" s="72">
        <v>280.93849632352936</v>
      </c>
      <c r="R6" s="71">
        <v>0</v>
      </c>
      <c r="S6" s="71">
        <v>0</v>
      </c>
      <c r="T6" s="71">
        <v>0</v>
      </c>
      <c r="U6" s="71">
        <v>0</v>
      </c>
      <c r="V6" s="109">
        <v>2.7427647058823532</v>
      </c>
    </row>
    <row r="7" spans="2:26">
      <c r="B7" s="70" t="s">
        <v>116</v>
      </c>
      <c r="C7" s="71">
        <v>112.480906</v>
      </c>
      <c r="D7" s="71">
        <v>120.87452700000001</v>
      </c>
      <c r="E7" s="71">
        <v>128.92689000000001</v>
      </c>
      <c r="F7" s="71">
        <v>140.175837</v>
      </c>
      <c r="G7" s="72">
        <v>499.45816000000002</v>
      </c>
      <c r="H7" s="73">
        <v>100.644707</v>
      </c>
      <c r="I7" s="73">
        <v>108.22248100000002</v>
      </c>
      <c r="J7" s="73">
        <v>111.78118200000002</v>
      </c>
      <c r="K7" s="73">
        <v>125.150901</v>
      </c>
      <c r="L7" s="72">
        <v>445.79927099999998</v>
      </c>
      <c r="M7" s="71">
        <v>11.836198999999999</v>
      </c>
      <c r="N7" s="71">
        <v>12.652046</v>
      </c>
      <c r="O7" s="71">
        <v>14.145707999999999</v>
      </c>
      <c r="P7" s="71">
        <v>15.024936</v>
      </c>
      <c r="Q7" s="72">
        <v>53.658889000000002</v>
      </c>
      <c r="R7" s="71">
        <v>0</v>
      </c>
      <c r="S7" s="71">
        <v>0</v>
      </c>
      <c r="T7" s="71">
        <v>0</v>
      </c>
      <c r="U7" s="71">
        <v>0</v>
      </c>
      <c r="V7" s="109">
        <v>0</v>
      </c>
    </row>
    <row r="8" spans="2:26">
      <c r="B8" s="75" t="s">
        <v>20</v>
      </c>
      <c r="C8" s="76">
        <v>1712.0707564470906</v>
      </c>
      <c r="D8" s="76">
        <v>2148.6893584874956</v>
      </c>
      <c r="E8" s="76">
        <v>2154.1686186486113</v>
      </c>
      <c r="F8" s="76">
        <v>2551.165231744943</v>
      </c>
      <c r="G8" s="77">
        <v>8566.0939653281403</v>
      </c>
      <c r="H8" s="78">
        <v>1540.06062638</v>
      </c>
      <c r="I8" s="78">
        <v>1928.0386562399999</v>
      </c>
      <c r="J8" s="78">
        <v>1903.5775996700004</v>
      </c>
      <c r="K8" s="78">
        <v>2257.7688331100007</v>
      </c>
      <c r="L8" s="77">
        <v>7629.4457154000011</v>
      </c>
      <c r="M8" s="76">
        <v>167.9055664489216</v>
      </c>
      <c r="N8" s="76">
        <v>216.18090952975831</v>
      </c>
      <c r="O8" s="76">
        <v>247.48390699194795</v>
      </c>
      <c r="P8" s="76">
        <v>287.52178096692541</v>
      </c>
      <c r="Q8" s="77">
        <v>919.09216393755332</v>
      </c>
      <c r="R8" s="76">
        <v>0</v>
      </c>
      <c r="S8" s="76">
        <v>0</v>
      </c>
      <c r="T8" s="76">
        <v>0</v>
      </c>
      <c r="U8" s="76">
        <v>0</v>
      </c>
      <c r="V8" s="110">
        <v>0</v>
      </c>
      <c r="W8" s="111"/>
      <c r="X8" s="111"/>
      <c r="Y8" s="111"/>
      <c r="Z8" s="79"/>
    </row>
    <row r="9" spans="2:26">
      <c r="B9" s="80" t="s">
        <v>117</v>
      </c>
      <c r="C9" s="81">
        <v>1275.8349478319724</v>
      </c>
      <c r="D9" s="81">
        <v>1608.2831056255172</v>
      </c>
      <c r="E9" s="81">
        <v>1586.5325357674883</v>
      </c>
      <c r="F9" s="81">
        <v>1875.0190407924483</v>
      </c>
      <c r="G9" s="82">
        <v>6345.6696300174262</v>
      </c>
      <c r="H9" s="83">
        <v>1140.21176311</v>
      </c>
      <c r="I9" s="83">
        <v>1434.2918172599998</v>
      </c>
      <c r="J9" s="83">
        <v>1391.7752075300004</v>
      </c>
      <c r="K9" s="83">
        <v>1644.9524097614001</v>
      </c>
      <c r="L9" s="82">
        <v>5611.2311976614001</v>
      </c>
      <c r="M9" s="81">
        <v>132.1912753255483</v>
      </c>
      <c r="N9" s="81">
        <v>170.25400345965383</v>
      </c>
      <c r="O9" s="81">
        <v>192.15941002155949</v>
      </c>
      <c r="P9" s="81">
        <v>225.15474332816538</v>
      </c>
      <c r="Q9" s="82">
        <v>719.75943213492712</v>
      </c>
      <c r="R9" s="81">
        <v>0</v>
      </c>
      <c r="S9" s="81">
        <v>0</v>
      </c>
      <c r="T9" s="81">
        <v>0</v>
      </c>
      <c r="U9" s="81">
        <v>0</v>
      </c>
      <c r="V9" s="112">
        <v>0</v>
      </c>
      <c r="W9" s="111"/>
      <c r="X9" s="111"/>
      <c r="Y9" s="111"/>
      <c r="Z9" s="79"/>
    </row>
    <row r="10" spans="2:26">
      <c r="B10" s="84" t="s">
        <v>23</v>
      </c>
      <c r="C10" s="85">
        <v>910.50349330276947</v>
      </c>
      <c r="D10" s="85">
        <v>1136.9716236654358</v>
      </c>
      <c r="E10" s="85">
        <v>1131.5234626240328</v>
      </c>
      <c r="F10" s="85">
        <v>1298.6257644256198</v>
      </c>
      <c r="G10" s="86">
        <v>4477.6243440178587</v>
      </c>
      <c r="H10" s="87">
        <v>820.10541652944289</v>
      </c>
      <c r="I10" s="87">
        <v>1016.8144331792389</v>
      </c>
      <c r="J10" s="87">
        <v>994.93043818831688</v>
      </c>
      <c r="K10" s="87">
        <v>1139.8719192816623</v>
      </c>
      <c r="L10" s="86">
        <v>3971.7222071786609</v>
      </c>
      <c r="M10" s="85">
        <v>87.856217721243624</v>
      </c>
      <c r="N10" s="85">
        <v>117.74090352081797</v>
      </c>
      <c r="O10" s="85">
        <v>134.74556726933554</v>
      </c>
      <c r="P10" s="85">
        <v>155.27133589075427</v>
      </c>
      <c r="Q10" s="86">
        <v>495.61402440215153</v>
      </c>
      <c r="R10" s="85">
        <v>0</v>
      </c>
      <c r="S10" s="85">
        <v>0</v>
      </c>
      <c r="T10" s="85">
        <v>0</v>
      </c>
      <c r="U10" s="85">
        <v>0</v>
      </c>
      <c r="V10" s="113">
        <v>0</v>
      </c>
      <c r="W10" s="111"/>
      <c r="X10" s="111"/>
      <c r="Y10" s="111"/>
      <c r="Z10" s="79"/>
    </row>
    <row r="11" spans="2:26">
      <c r="B11" s="88" t="s">
        <v>24</v>
      </c>
      <c r="C11" s="89">
        <v>-488.27039777053403</v>
      </c>
      <c r="D11" s="89">
        <v>-550.58603338021032</v>
      </c>
      <c r="E11" s="89">
        <v>-535.25730338739504</v>
      </c>
      <c r="F11" s="89">
        <v>-638.09129105835621</v>
      </c>
      <c r="G11" s="90">
        <v>-2212.2050255964955</v>
      </c>
      <c r="H11" s="91">
        <v>-412.95986612000002</v>
      </c>
      <c r="I11" s="91">
        <v>-453.07170738999991</v>
      </c>
      <c r="J11" s="91">
        <v>-435.55655261549998</v>
      </c>
      <c r="K11" s="91">
        <v>-533.69934812850011</v>
      </c>
      <c r="L11" s="90">
        <v>-1835.287474254</v>
      </c>
      <c r="M11" s="89">
        <v>-71.836018961515137</v>
      </c>
      <c r="N11" s="89">
        <v>-93.752907549645499</v>
      </c>
      <c r="O11" s="89">
        <v>-96.33814627861527</v>
      </c>
      <c r="P11" s="89">
        <v>-99.726015839972391</v>
      </c>
      <c r="Q11" s="90">
        <v>-361.65308862974831</v>
      </c>
      <c r="R11" s="89">
        <v>0</v>
      </c>
      <c r="S11" s="89">
        <v>0</v>
      </c>
      <c r="T11" s="89">
        <v>0</v>
      </c>
      <c r="U11" s="89">
        <v>0</v>
      </c>
      <c r="V11" s="114">
        <v>0</v>
      </c>
      <c r="W11" s="111"/>
      <c r="X11" s="111"/>
      <c r="Y11" s="111"/>
      <c r="Z11" s="79"/>
    </row>
    <row r="12" spans="2:26">
      <c r="B12" s="70" t="s">
        <v>118</v>
      </c>
      <c r="C12" s="71">
        <v>-164.975958753399</v>
      </c>
      <c r="D12" s="71">
        <v>-194.40926495567055</v>
      </c>
      <c r="E12" s="71">
        <v>-203.84505533313254</v>
      </c>
      <c r="F12" s="71">
        <v>-208.30804935440565</v>
      </c>
      <c r="G12" s="72">
        <v>-771.53832839660777</v>
      </c>
      <c r="H12" s="73">
        <v>-140.11270024258883</v>
      </c>
      <c r="I12" s="73">
        <v>-164.42146568902257</v>
      </c>
      <c r="J12" s="73">
        <v>-170.94035618147518</v>
      </c>
      <c r="K12" s="73">
        <v>-168.99044540219882</v>
      </c>
      <c r="L12" s="72">
        <v>-644.46496751528537</v>
      </c>
      <c r="M12" s="71">
        <v>-24.77725191303734</v>
      </c>
      <c r="N12" s="71">
        <v>-29.832986300793372</v>
      </c>
      <c r="O12" s="71">
        <v>-32.634344464345787</v>
      </c>
      <c r="P12" s="71">
        <v>-36.320645428228971</v>
      </c>
      <c r="Q12" s="72">
        <v>-123.56522810640547</v>
      </c>
      <c r="R12" s="71">
        <v>0</v>
      </c>
      <c r="S12" s="71">
        <v>0</v>
      </c>
      <c r="T12" s="71">
        <v>0</v>
      </c>
      <c r="U12" s="71">
        <v>0</v>
      </c>
      <c r="V12" s="109">
        <v>0</v>
      </c>
      <c r="W12" s="111"/>
      <c r="X12" s="111"/>
      <c r="Y12" s="111"/>
      <c r="Z12" s="79"/>
    </row>
    <row r="13" spans="2:26">
      <c r="B13" s="70" t="s">
        <v>119</v>
      </c>
      <c r="C13" s="71">
        <v>-12.568449711186002</v>
      </c>
      <c r="D13" s="71">
        <v>-29.040665091185993</v>
      </c>
      <c r="E13" s="71">
        <v>-28.106120811186003</v>
      </c>
      <c r="F13" s="71">
        <v>-21.083202321186015</v>
      </c>
      <c r="G13" s="72">
        <v>-90.798437934744015</v>
      </c>
      <c r="H13" s="73">
        <v>-8.4594951600000012</v>
      </c>
      <c r="I13" s="73">
        <v>-24.93171053999999</v>
      </c>
      <c r="J13" s="73">
        <v>-23.99716626</v>
      </c>
      <c r="K13" s="73">
        <v>-16.974247770000012</v>
      </c>
      <c r="L13" s="72">
        <v>-74.362619730000006</v>
      </c>
      <c r="M13" s="71">
        <v>-2.5421651983459999</v>
      </c>
      <c r="N13" s="71">
        <v>-2.5421651983459999</v>
      </c>
      <c r="O13" s="71">
        <v>-2.5421651983459999</v>
      </c>
      <c r="P13" s="71">
        <v>-5.3785326041060006</v>
      </c>
      <c r="Q13" s="72">
        <v>-13.005028199144</v>
      </c>
      <c r="R13" s="71">
        <v>0</v>
      </c>
      <c r="S13" s="71">
        <v>0</v>
      </c>
      <c r="T13" s="71">
        <v>0</v>
      </c>
      <c r="U13" s="71">
        <v>0</v>
      </c>
      <c r="V13" s="109">
        <v>0</v>
      </c>
      <c r="W13" s="111"/>
      <c r="X13" s="111"/>
      <c r="Y13" s="111"/>
      <c r="Z13" s="79"/>
    </row>
    <row r="14" spans="2:26">
      <c r="B14" s="92" t="s">
        <v>120</v>
      </c>
      <c r="C14" s="93">
        <v>-3.9780000000000002</v>
      </c>
      <c r="D14" s="93">
        <v>-6.3500358600000002</v>
      </c>
      <c r="E14" s="93">
        <v>-5.22652714</v>
      </c>
      <c r="F14" s="93">
        <v>-5.1848539999999996</v>
      </c>
      <c r="G14" s="94">
        <v>-20.739417</v>
      </c>
      <c r="H14" s="95">
        <v>-3.9780000000000002</v>
      </c>
      <c r="I14" s="95">
        <v>-6.3500358600000002</v>
      </c>
      <c r="J14" s="95">
        <v>-5.22652714</v>
      </c>
      <c r="K14" s="95">
        <v>-5.1848539999999996</v>
      </c>
      <c r="L14" s="94">
        <v>-20.739417</v>
      </c>
      <c r="M14" s="71">
        <v>0</v>
      </c>
      <c r="N14" s="71">
        <v>0</v>
      </c>
      <c r="O14" s="71">
        <v>0</v>
      </c>
      <c r="P14" s="71">
        <v>0</v>
      </c>
      <c r="Q14" s="94">
        <v>0</v>
      </c>
      <c r="R14" s="71">
        <v>0</v>
      </c>
      <c r="S14" s="71">
        <v>0</v>
      </c>
      <c r="T14" s="71">
        <v>0</v>
      </c>
      <c r="U14" s="71">
        <v>0</v>
      </c>
      <c r="V14" s="115">
        <v>0</v>
      </c>
      <c r="W14" s="111"/>
      <c r="X14" s="111"/>
      <c r="Y14" s="111"/>
      <c r="Z14" s="79"/>
    </row>
    <row r="15" spans="2:26">
      <c r="B15" s="70" t="s">
        <v>121</v>
      </c>
      <c r="C15" s="71">
        <v>-2.0620274285139111</v>
      </c>
      <c r="D15" s="71">
        <v>0.42265731074528368</v>
      </c>
      <c r="E15" s="71">
        <v>-9.4938803661491633</v>
      </c>
      <c r="F15" s="71">
        <v>-0.50348582384113305</v>
      </c>
      <c r="G15" s="72">
        <v>-11.636736307758925</v>
      </c>
      <c r="H15" s="73">
        <v>-1.2861845989206007</v>
      </c>
      <c r="I15" s="73">
        <v>1.1583100168194367</v>
      </c>
      <c r="J15" s="73">
        <v>-8.5175542100000037</v>
      </c>
      <c r="K15" s="73">
        <v>2.7464708094978016</v>
      </c>
      <c r="L15" s="72">
        <v>-5.898957982603366</v>
      </c>
      <c r="M15" s="71">
        <v>-0.77584282959331052</v>
      </c>
      <c r="N15" s="71">
        <v>-0.731652706074153</v>
      </c>
      <c r="O15" s="71">
        <v>-0.77664499811563181</v>
      </c>
      <c r="P15" s="71">
        <v>-2.2626764073564347</v>
      </c>
      <c r="Q15" s="72">
        <v>-4.5468169411395305</v>
      </c>
      <c r="R15" s="71">
        <v>0</v>
      </c>
      <c r="S15" s="71">
        <v>0</v>
      </c>
      <c r="T15" s="71">
        <v>0</v>
      </c>
      <c r="U15" s="71">
        <v>0</v>
      </c>
      <c r="V15" s="109">
        <v>0</v>
      </c>
      <c r="W15" s="111"/>
      <c r="X15" s="111"/>
      <c r="Y15" s="111"/>
      <c r="Z15" s="79"/>
    </row>
    <row r="16" spans="2:26">
      <c r="B16" s="96" t="s">
        <v>122</v>
      </c>
      <c r="C16" s="97">
        <v>-15.21582870534241</v>
      </c>
      <c r="D16" s="97">
        <v>-39.759812669216252</v>
      </c>
      <c r="E16" s="97">
        <v>0.42453376489202399</v>
      </c>
      <c r="F16" s="97">
        <v>-17.797013528051512</v>
      </c>
      <c r="G16" s="98">
        <v>-72.348121137718152</v>
      </c>
      <c r="H16" s="99">
        <v>-16.405592636879998</v>
      </c>
      <c r="I16" s="99">
        <v>-40.824181627393202</v>
      </c>
      <c r="J16" s="99">
        <v>-0.91572748999998055</v>
      </c>
      <c r="K16" s="99">
        <v>-11.672277170000044</v>
      </c>
      <c r="L16" s="98">
        <v>-69.817778924273227</v>
      </c>
      <c r="M16" s="97">
        <v>1.1897639315375863</v>
      </c>
      <c r="N16" s="97">
        <v>1.0643689581769475</v>
      </c>
      <c r="O16" s="97">
        <v>1.3402612548920045</v>
      </c>
      <c r="P16" s="97">
        <v>-6.124736358051468</v>
      </c>
      <c r="Q16" s="98">
        <v>-2.5303422134449294</v>
      </c>
      <c r="R16" s="97">
        <v>0</v>
      </c>
      <c r="S16" s="97">
        <v>0</v>
      </c>
      <c r="T16" s="97">
        <v>0</v>
      </c>
      <c r="U16" s="97">
        <v>0</v>
      </c>
      <c r="V16" s="116">
        <v>0</v>
      </c>
      <c r="W16" s="111"/>
      <c r="X16" s="111"/>
      <c r="Y16" s="111"/>
      <c r="Z16" s="79"/>
    </row>
    <row r="17" spans="2:26">
      <c r="B17" s="88" t="s">
        <v>41</v>
      </c>
      <c r="C17" s="89">
        <v>-71.945371563901759</v>
      </c>
      <c r="D17" s="89">
        <v>-102.15725789567458</v>
      </c>
      <c r="E17" s="89">
        <v>-112.69908425790568</v>
      </c>
      <c r="F17" s="89">
        <v>-137.17350173525296</v>
      </c>
      <c r="G17" s="90">
        <v>-423.97521545273497</v>
      </c>
      <c r="H17" s="91">
        <v>-71.768532009110174</v>
      </c>
      <c r="I17" s="91">
        <v>-101.44609484</v>
      </c>
      <c r="J17" s="91">
        <v>-108.83035002088982</v>
      </c>
      <c r="K17" s="91">
        <v>-129.16975785000002</v>
      </c>
      <c r="L17" s="90">
        <v>-411.21473472000002</v>
      </c>
      <c r="M17" s="89">
        <v>-0.17683955479159125</v>
      </c>
      <c r="N17" s="89">
        <v>-0.71116305567457228</v>
      </c>
      <c r="O17" s="89">
        <v>-3.8687342370158611</v>
      </c>
      <c r="P17" s="89">
        <v>-8.0037438852529519</v>
      </c>
      <c r="Q17" s="90">
        <v>-12.760480732734976</v>
      </c>
      <c r="R17" s="89">
        <v>0</v>
      </c>
      <c r="S17" s="89">
        <v>0</v>
      </c>
      <c r="T17" s="89">
        <v>0</v>
      </c>
      <c r="U17" s="89">
        <v>0</v>
      </c>
      <c r="V17" s="114">
        <v>0</v>
      </c>
      <c r="W17" s="111"/>
      <c r="X17" s="111"/>
      <c r="Y17" s="111"/>
      <c r="Z17" s="79"/>
    </row>
    <row r="18" spans="2:26">
      <c r="B18" s="70" t="s">
        <v>123</v>
      </c>
      <c r="C18" s="71">
        <v>0</v>
      </c>
      <c r="D18" s="71">
        <v>0</v>
      </c>
      <c r="E18" s="71">
        <v>0</v>
      </c>
      <c r="F18" s="71">
        <v>0</v>
      </c>
      <c r="G18" s="72">
        <v>0</v>
      </c>
      <c r="H18" s="73">
        <v>0</v>
      </c>
      <c r="I18" s="73">
        <v>0</v>
      </c>
      <c r="J18" s="73">
        <v>0</v>
      </c>
      <c r="K18" s="73">
        <v>0</v>
      </c>
      <c r="L18" s="72">
        <v>0</v>
      </c>
      <c r="M18" s="71">
        <v>0</v>
      </c>
      <c r="N18" s="71">
        <v>0</v>
      </c>
      <c r="O18" s="71">
        <v>0</v>
      </c>
      <c r="P18" s="71">
        <v>0</v>
      </c>
      <c r="Q18" s="72">
        <v>0</v>
      </c>
      <c r="R18" s="71">
        <v>0</v>
      </c>
      <c r="S18" s="71">
        <v>0</v>
      </c>
      <c r="T18" s="71">
        <v>0</v>
      </c>
      <c r="U18" s="71">
        <v>0</v>
      </c>
      <c r="V18" s="109">
        <v>0</v>
      </c>
      <c r="W18" s="111"/>
      <c r="X18" s="111"/>
      <c r="Y18" s="111"/>
      <c r="Z18" s="79"/>
    </row>
    <row r="19" spans="2:26">
      <c r="B19" s="84" t="s">
        <v>124</v>
      </c>
      <c r="C19" s="85">
        <v>151.48745936989241</v>
      </c>
      <c r="D19" s="85">
        <v>215.09121112422329</v>
      </c>
      <c r="E19" s="85">
        <v>237.32402509315591</v>
      </c>
      <c r="F19" s="85">
        <v>270.48436660452626</v>
      </c>
      <c r="G19" s="86">
        <v>874.3870621917988</v>
      </c>
      <c r="H19" s="87">
        <v>165.13504576194333</v>
      </c>
      <c r="I19" s="87">
        <v>226.9275472496426</v>
      </c>
      <c r="J19" s="87">
        <v>240.94620427045194</v>
      </c>
      <c r="K19" s="87">
        <v>276.92745977046116</v>
      </c>
      <c r="L19" s="86">
        <v>909.93625705249929</v>
      </c>
      <c r="M19" s="85">
        <v>-11.062136804502179</v>
      </c>
      <c r="N19" s="85">
        <v>-8.7656023315386928</v>
      </c>
      <c r="O19" s="85">
        <v>-7.4206652211001867E-2</v>
      </c>
      <c r="P19" s="85">
        <v>-2.5450146322139453</v>
      </c>
      <c r="Q19" s="86">
        <v>-22.446960420465704</v>
      </c>
      <c r="R19" s="85">
        <v>0</v>
      </c>
      <c r="S19" s="85">
        <v>0</v>
      </c>
      <c r="T19" s="85">
        <v>0</v>
      </c>
      <c r="U19" s="85">
        <v>0</v>
      </c>
      <c r="V19" s="113">
        <v>0</v>
      </c>
      <c r="W19" s="111"/>
      <c r="X19" s="111"/>
      <c r="Y19" s="111"/>
      <c r="Z19" s="79"/>
    </row>
    <row r="20" spans="2:26">
      <c r="B20" s="80" t="s">
        <v>125</v>
      </c>
      <c r="C20" s="81">
        <v>272.13898035472204</v>
      </c>
      <c r="D20" s="81">
        <v>391.59582442202304</v>
      </c>
      <c r="E20" s="81">
        <v>385.01156753968644</v>
      </c>
      <c r="F20" s="81">
        <v>463.14165938966443</v>
      </c>
      <c r="G20" s="100">
        <v>1511.8880317060969</v>
      </c>
      <c r="H20" s="83">
        <v>284.84522439584742</v>
      </c>
      <c r="I20" s="83">
        <v>401.91649075358896</v>
      </c>
      <c r="J20" s="83">
        <v>383.82785436006736</v>
      </c>
      <c r="K20" s="83">
        <v>453.13686061336631</v>
      </c>
      <c r="L20" s="100">
        <v>1523.7264301228704</v>
      </c>
      <c r="M20" s="81">
        <v>-10.209808753784902</v>
      </c>
      <c r="N20" s="81">
        <v>-7.3451731958232953</v>
      </c>
      <c r="O20" s="81">
        <v>4.6107451110645989</v>
      </c>
      <c r="P20" s="81">
        <v>13.774669964878164</v>
      </c>
      <c r="Q20" s="100">
        <v>0.83043312633468247</v>
      </c>
      <c r="R20" s="81">
        <v>0</v>
      </c>
      <c r="S20" s="81">
        <v>0</v>
      </c>
      <c r="T20" s="81">
        <v>0</v>
      </c>
      <c r="U20" s="81">
        <v>0</v>
      </c>
      <c r="V20" s="117">
        <v>0</v>
      </c>
      <c r="W20" s="111"/>
      <c r="X20" s="111"/>
      <c r="Y20" s="111"/>
      <c r="Z20" s="79"/>
    </row>
    <row r="21" spans="2:26">
      <c r="B21" s="101"/>
      <c r="C21" s="102"/>
      <c r="D21" s="103"/>
      <c r="E21" s="103"/>
      <c r="F21" s="104"/>
      <c r="G21" s="66"/>
      <c r="H21" s="102"/>
      <c r="I21" s="103"/>
      <c r="J21" s="103"/>
      <c r="K21" s="104"/>
      <c r="L21" s="66"/>
      <c r="M21" s="102"/>
      <c r="N21" s="103"/>
      <c r="O21" s="103"/>
      <c r="P21" s="104"/>
      <c r="Q21" s="66"/>
      <c r="R21" s="102"/>
      <c r="S21" s="103"/>
      <c r="T21" s="103"/>
      <c r="U21" s="104"/>
      <c r="V21" s="102"/>
    </row>
    <row r="22" spans="2:26">
      <c r="B22" s="67"/>
      <c r="C22" s="68"/>
      <c r="D22" s="69"/>
      <c r="E22" s="69"/>
      <c r="F22" s="105"/>
      <c r="G22" s="67"/>
      <c r="H22" s="68"/>
      <c r="I22" s="69"/>
      <c r="J22" s="69"/>
      <c r="K22" s="105"/>
      <c r="L22" s="67"/>
      <c r="M22" s="68"/>
      <c r="N22" s="69"/>
      <c r="O22" s="69"/>
      <c r="P22" s="105"/>
      <c r="Q22" s="67"/>
      <c r="R22" s="68"/>
      <c r="S22" s="69"/>
      <c r="T22" s="69"/>
      <c r="U22" s="105"/>
      <c r="V22" s="68"/>
    </row>
    <row r="23" spans="2:26">
      <c r="B23" s="118" t="s">
        <v>126</v>
      </c>
      <c r="C23" s="106">
        <v>0.71365304332663793</v>
      </c>
      <c r="D23" s="106">
        <v>0.70694743959473971</v>
      </c>
      <c r="E23" s="106">
        <v>0.71320533119521312</v>
      </c>
      <c r="F23" s="106">
        <v>0.6925933743460948</v>
      </c>
      <c r="G23" s="106">
        <v>0.70561888738061551</v>
      </c>
      <c r="H23" s="106">
        <v>0.71925710912905627</v>
      </c>
      <c r="I23" s="106">
        <v>0.70893134921574807</v>
      </c>
      <c r="J23" s="106">
        <v>0.71486432062116656</v>
      </c>
      <c r="K23" s="106">
        <v>0.69295130516693815</v>
      </c>
      <c r="L23" s="106">
        <v>0.707816532106886</v>
      </c>
      <c r="M23" s="106">
        <v>0.66461434391096952</v>
      </c>
      <c r="N23" s="106">
        <v>0.6915602636546504</v>
      </c>
      <c r="O23" s="106">
        <v>0.70121763620224287</v>
      </c>
      <c r="P23" s="106">
        <v>0.68962054094700853</v>
      </c>
      <c r="Q23" s="106">
        <v>0.68858288238346144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</row>
    <row r="24" spans="2:26">
      <c r="B24" s="118" t="s">
        <v>127</v>
      </c>
      <c r="C24" s="106">
        <v>0.38270655510750229</v>
      </c>
      <c r="D24" s="106">
        <v>0.34234397629021185</v>
      </c>
      <c r="E24" s="106">
        <v>0.33737556042521577</v>
      </c>
      <c r="F24" s="106">
        <v>0.34031189933339379</v>
      </c>
      <c r="G24" s="106">
        <v>0.34861648251146354</v>
      </c>
      <c r="H24" s="106">
        <v>0.36217821941568623</v>
      </c>
      <c r="I24" s="106">
        <v>0.31588530446720786</v>
      </c>
      <c r="J24" s="106">
        <v>0.31295036027296913</v>
      </c>
      <c r="K24" s="106">
        <v>0.32444668001423399</v>
      </c>
      <c r="L24" s="106">
        <v>0.32707393611207736</v>
      </c>
      <c r="M24" s="106">
        <v>0.54342481214894178</v>
      </c>
      <c r="N24" s="106">
        <v>0.55066492208427109</v>
      </c>
      <c r="O24" s="106">
        <v>0.5013449316263332</v>
      </c>
      <c r="P24" s="106">
        <v>0.44292211821014443</v>
      </c>
      <c r="Q24" s="106">
        <v>0.50246384067107619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</row>
    <row r="25" spans="2:26">
      <c r="B25" s="118" t="s">
        <v>128</v>
      </c>
      <c r="C25" s="106">
        <v>0.1293082299036743</v>
      </c>
      <c r="D25" s="106">
        <v>0.12088000195715419</v>
      </c>
      <c r="E25" s="106">
        <v>0.12848463598291232</v>
      </c>
      <c r="F25" s="106">
        <v>0.11109649812748965</v>
      </c>
      <c r="G25" s="106">
        <v>0.12158501362045994</v>
      </c>
      <c r="H25" s="106">
        <v>0.12288305100486119</v>
      </c>
      <c r="I25" s="106">
        <v>0.11463599227884129</v>
      </c>
      <c r="J25" s="106">
        <v>0.12282181436817301</v>
      </c>
      <c r="K25" s="106">
        <v>0.10273272612592534</v>
      </c>
      <c r="L25" s="106">
        <v>0.11485268469848112</v>
      </c>
      <c r="M25" s="106">
        <v>0.18743485038644375</v>
      </c>
      <c r="N25" s="106">
        <v>0.17522634237416382</v>
      </c>
      <c r="O25" s="106">
        <v>0.16982954132032538</v>
      </c>
      <c r="P25" s="106">
        <v>0.16131414728976529</v>
      </c>
      <c r="Q25" s="106">
        <v>0.17167573301525246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</row>
    <row r="26" spans="2:26">
      <c r="B26" s="118" t="s">
        <v>51</v>
      </c>
      <c r="C26" s="106">
        <v>0.11873593808299043</v>
      </c>
      <c r="D26" s="106">
        <v>0.13373964470053104</v>
      </c>
      <c r="E26" s="106">
        <v>0.14958661089061748</v>
      </c>
      <c r="F26" s="106">
        <v>0.14425686391441131</v>
      </c>
      <c r="G26" s="106">
        <v>0.13779271742348767</v>
      </c>
      <c r="H26" s="106">
        <v>0.14482840039426273</v>
      </c>
      <c r="I26" s="106">
        <v>0.1582157441873675</v>
      </c>
      <c r="J26" s="106">
        <v>0.17312149474056371</v>
      </c>
      <c r="K26" s="106">
        <v>0.16834983074715784</v>
      </c>
      <c r="L26" s="106">
        <v>0.16216338714251063</v>
      </c>
      <c r="M26" s="106">
        <v>-8.3682805671247085E-2</v>
      </c>
      <c r="N26" s="106">
        <v>-5.1485440303410741E-2</v>
      </c>
      <c r="O26" s="106">
        <v>-3.8617235660057546E-4</v>
      </c>
      <c r="P26" s="106">
        <v>-1.1303402249467869E-2</v>
      </c>
      <c r="Q26" s="106">
        <v>-3.118675409905259E-2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</row>
    <row r="27" spans="2:26">
      <c r="B27" s="118" t="s">
        <v>49</v>
      </c>
      <c r="C27" s="106">
        <v>0.21330265393432599</v>
      </c>
      <c r="D27" s="106">
        <v>0.24348687308365266</v>
      </c>
      <c r="E27" s="106">
        <v>0.24267486412022199</v>
      </c>
      <c r="F27" s="106">
        <v>0.24700637663600719</v>
      </c>
      <c r="G27" s="106">
        <v>0.23825508100111178</v>
      </c>
      <c r="H27" s="106">
        <v>0.24981782648769907</v>
      </c>
      <c r="I27" s="106">
        <v>0.28021946853283342</v>
      </c>
      <c r="J27" s="106">
        <v>0.27578293698825912</v>
      </c>
      <c r="K27" s="106">
        <v>0.27547110659517116</v>
      </c>
      <c r="L27" s="106">
        <v>0.27154939378686016</v>
      </c>
      <c r="M27" s="106">
        <v>-7.7235118041195538E-2</v>
      </c>
      <c r="N27" s="106">
        <v>-4.3142440392386586E-2</v>
      </c>
      <c r="O27" s="106">
        <v>2.399437587025945E-2</v>
      </c>
      <c r="P27" s="106">
        <v>6.1178679877072095E-2</v>
      </c>
      <c r="Q27" s="106">
        <v>1.1537648403876816E-3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</row>
    <row r="28" spans="2:26">
      <c r="B28" s="101"/>
      <c r="C28" s="102"/>
      <c r="D28" s="103"/>
      <c r="E28" s="103"/>
      <c r="F28" s="104"/>
      <c r="G28" s="66"/>
      <c r="H28" s="102"/>
      <c r="I28" s="103"/>
      <c r="J28" s="103"/>
      <c r="K28" s="104"/>
      <c r="L28" s="66"/>
      <c r="M28" s="102"/>
      <c r="N28" s="103"/>
      <c r="O28" s="103"/>
      <c r="P28" s="104"/>
      <c r="Q28" s="66"/>
      <c r="R28" s="102"/>
      <c r="S28" s="103"/>
      <c r="T28" s="103"/>
      <c r="U28" s="104"/>
      <c r="V28" s="102"/>
    </row>
    <row r="29" spans="2:26">
      <c r="B29" s="64" t="s">
        <v>129</v>
      </c>
      <c r="C29" s="119"/>
    </row>
    <row r="32" spans="2:26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</sheetData>
  <sheetProtection password="F4EB" sheet="1" objects="1" scenarios="1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B590"/>
  </sheetPr>
  <dimension ref="B2:Z32"/>
  <sheetViews>
    <sheetView showGridLines="0" showRowColHeaders="0" workbookViewId="0"/>
  </sheetViews>
  <sheetFormatPr defaultColWidth="9.1796875" defaultRowHeight="13"/>
  <cols>
    <col min="1" max="1" width="4.54296875" style="64" customWidth="1"/>
    <col min="2" max="2" width="44.26953125" style="64" customWidth="1"/>
    <col min="3" max="22" width="8.54296875" style="64" customWidth="1"/>
    <col min="23" max="16384" width="9.1796875" style="64"/>
  </cols>
  <sheetData>
    <row r="2" spans="2:26" ht="20.5">
      <c r="B2" s="59">
        <v>2013</v>
      </c>
      <c r="C2" s="61"/>
      <c r="D2" s="61"/>
      <c r="E2" s="61"/>
      <c r="F2" s="62"/>
      <c r="G2" s="60"/>
      <c r="H2" s="63" t="s">
        <v>105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08"/>
    </row>
    <row r="3" spans="2:26">
      <c r="B3" s="65" t="s">
        <v>106</v>
      </c>
      <c r="C3" s="66" t="s">
        <v>107</v>
      </c>
      <c r="D3" s="66"/>
      <c r="E3" s="66"/>
      <c r="F3" s="66"/>
      <c r="G3" s="66"/>
      <c r="H3" s="66" t="s">
        <v>108</v>
      </c>
      <c r="I3" s="66"/>
      <c r="J3" s="66"/>
      <c r="K3" s="66"/>
      <c r="L3" s="66"/>
      <c r="M3" s="66" t="s">
        <v>109</v>
      </c>
      <c r="N3" s="66"/>
      <c r="O3" s="66"/>
      <c r="P3" s="66"/>
      <c r="Q3" s="66"/>
      <c r="R3" s="66" t="s">
        <v>10</v>
      </c>
      <c r="S3" s="66"/>
      <c r="T3" s="66"/>
      <c r="U3" s="66"/>
      <c r="V3" s="102"/>
    </row>
    <row r="4" spans="2:26">
      <c r="B4" s="67"/>
      <c r="C4" s="68" t="s">
        <v>134</v>
      </c>
      <c r="D4" s="69" t="s">
        <v>135</v>
      </c>
      <c r="E4" s="69" t="s">
        <v>136</v>
      </c>
      <c r="F4" s="69" t="s">
        <v>137</v>
      </c>
      <c r="G4" s="67">
        <v>2013</v>
      </c>
      <c r="H4" s="68" t="s">
        <v>134</v>
      </c>
      <c r="I4" s="69" t="s">
        <v>135</v>
      </c>
      <c r="J4" s="69" t="s">
        <v>136</v>
      </c>
      <c r="K4" s="69" t="s">
        <v>137</v>
      </c>
      <c r="L4" s="67">
        <v>2013</v>
      </c>
      <c r="M4" s="68" t="s">
        <v>134</v>
      </c>
      <c r="N4" s="69" t="s">
        <v>135</v>
      </c>
      <c r="O4" s="69" t="s">
        <v>136</v>
      </c>
      <c r="P4" s="69" t="s">
        <v>137</v>
      </c>
      <c r="Q4" s="67">
        <v>2013</v>
      </c>
      <c r="R4" s="68" t="s">
        <v>134</v>
      </c>
      <c r="S4" s="69" t="s">
        <v>135</v>
      </c>
      <c r="T4" s="69" t="s">
        <v>136</v>
      </c>
      <c r="U4" s="69" t="s">
        <v>137</v>
      </c>
      <c r="V4" s="68">
        <v>2013</v>
      </c>
    </row>
    <row r="5" spans="2:26">
      <c r="B5" s="70" t="s">
        <v>114</v>
      </c>
      <c r="C5" s="71">
        <v>1556.835</v>
      </c>
      <c r="D5" s="71">
        <v>1574.7909999999999</v>
      </c>
      <c r="E5" s="71">
        <v>1604.078</v>
      </c>
      <c r="F5" s="71">
        <v>1656.4830000000002</v>
      </c>
      <c r="G5" s="72">
        <v>1656.4830000000002</v>
      </c>
      <c r="H5" s="73">
        <v>1257.566</v>
      </c>
      <c r="I5" s="73">
        <v>1248.8869999999999</v>
      </c>
      <c r="J5" s="73">
        <v>1257.722</v>
      </c>
      <c r="K5" s="73">
        <v>1289.93</v>
      </c>
      <c r="L5" s="72">
        <v>1289.93</v>
      </c>
      <c r="M5" s="71">
        <v>299.26900000000001</v>
      </c>
      <c r="N5" s="71">
        <v>325.904</v>
      </c>
      <c r="O5" s="71">
        <v>346.35599999999999</v>
      </c>
      <c r="P5" s="71">
        <v>366.55300000000005</v>
      </c>
      <c r="Q5" s="72">
        <v>366.55300000000005</v>
      </c>
      <c r="R5" s="71">
        <v>0</v>
      </c>
      <c r="S5" s="71">
        <v>0</v>
      </c>
      <c r="T5" s="71">
        <v>0</v>
      </c>
      <c r="U5" s="71">
        <v>0</v>
      </c>
      <c r="V5" s="109">
        <v>0</v>
      </c>
    </row>
    <row r="6" spans="2:26">
      <c r="B6" s="70" t="s">
        <v>115</v>
      </c>
      <c r="C6" s="71">
        <v>1557.1759166666666</v>
      </c>
      <c r="D6" s="71">
        <v>1571.1140499999999</v>
      </c>
      <c r="E6" s="71">
        <v>1596.7398000000003</v>
      </c>
      <c r="F6" s="71">
        <v>1642.8992333333333</v>
      </c>
      <c r="G6" s="72">
        <v>1596.1532144822841</v>
      </c>
      <c r="H6" s="73">
        <v>1256.2262499999999</v>
      </c>
      <c r="I6" s="73">
        <v>1256.337</v>
      </c>
      <c r="J6" s="73">
        <v>1256.3708000000001</v>
      </c>
      <c r="K6" s="73">
        <v>1283.1928333333333</v>
      </c>
      <c r="L6" s="72">
        <v>1264.8023157894736</v>
      </c>
      <c r="M6" s="71">
        <v>300.94966666666664</v>
      </c>
      <c r="N6" s="71">
        <v>314.77705000000003</v>
      </c>
      <c r="O6" s="71">
        <v>340.36899999999997</v>
      </c>
      <c r="P6" s="71">
        <v>359.70640000000003</v>
      </c>
      <c r="Q6" s="72">
        <v>331.35089869281046</v>
      </c>
      <c r="R6" s="71">
        <v>0</v>
      </c>
      <c r="S6" s="71">
        <v>0</v>
      </c>
      <c r="T6" s="71">
        <v>0</v>
      </c>
      <c r="U6" s="71">
        <v>0</v>
      </c>
      <c r="V6" s="109">
        <v>0</v>
      </c>
    </row>
    <row r="7" spans="2:26">
      <c r="B7" s="70" t="s">
        <v>116</v>
      </c>
      <c r="C7" s="71">
        <v>111.59892199999999</v>
      </c>
      <c r="D7" s="71">
        <v>128.312308</v>
      </c>
      <c r="E7" s="71">
        <v>146.38114199999998</v>
      </c>
      <c r="F7" s="71">
        <v>170.03847823069236</v>
      </c>
      <c r="G7" s="72">
        <v>556.33085023069236</v>
      </c>
      <c r="H7" s="73">
        <v>98.207472999999993</v>
      </c>
      <c r="I7" s="73">
        <v>111.382302</v>
      </c>
      <c r="J7" s="73">
        <v>126.24715499999999</v>
      </c>
      <c r="K7" s="73">
        <v>144.05990499999996</v>
      </c>
      <c r="L7" s="72">
        <v>479.8968349999999</v>
      </c>
      <c r="M7" s="71">
        <v>13.391449000000001</v>
      </c>
      <c r="N7" s="71">
        <v>16.930006000000002</v>
      </c>
      <c r="O7" s="71">
        <v>20.133987000000001</v>
      </c>
      <c r="P7" s="71">
        <v>25.97857323069243</v>
      </c>
      <c r="Q7" s="72">
        <v>76.434015230692438</v>
      </c>
      <c r="R7" s="71">
        <v>0</v>
      </c>
      <c r="S7" s="71">
        <v>0</v>
      </c>
      <c r="T7" s="71">
        <v>0</v>
      </c>
      <c r="U7" s="71">
        <v>2.0268502306924279</v>
      </c>
      <c r="V7" s="109">
        <v>2.0268502306924279</v>
      </c>
    </row>
    <row r="8" spans="2:26">
      <c r="B8" s="75" t="s">
        <v>20</v>
      </c>
      <c r="C8" s="76">
        <v>1832.3544614249524</v>
      </c>
      <c r="D8" s="76">
        <v>2313.3311801311356</v>
      </c>
      <c r="E8" s="76">
        <v>2396.4113296803603</v>
      </c>
      <c r="F8" s="76">
        <v>2909.6027269190599</v>
      </c>
      <c r="G8" s="77">
        <v>9451.6996981555076</v>
      </c>
      <c r="H8" s="78">
        <v>1596.6526345099994</v>
      </c>
      <c r="I8" s="78">
        <v>1981.9081834780166</v>
      </c>
      <c r="J8" s="78">
        <v>2007.5359684819844</v>
      </c>
      <c r="K8" s="78">
        <v>2454.1797170571463</v>
      </c>
      <c r="L8" s="77">
        <v>8040.2765035271468</v>
      </c>
      <c r="M8" s="76">
        <v>222.10012325196257</v>
      </c>
      <c r="N8" s="76">
        <v>298.85379000643684</v>
      </c>
      <c r="O8" s="76">
        <v>347.20753298335921</v>
      </c>
      <c r="P8" s="76">
        <v>389.53320790556648</v>
      </c>
      <c r="Q8" s="77">
        <v>1257.6946541473251</v>
      </c>
      <c r="R8" s="76">
        <v>10.51351709489999</v>
      </c>
      <c r="S8" s="76">
        <v>28.550823545540297</v>
      </c>
      <c r="T8" s="76">
        <v>38.62322745927608</v>
      </c>
      <c r="U8" s="76">
        <v>60.219509886161561</v>
      </c>
      <c r="V8" s="110">
        <v>137.90707798587795</v>
      </c>
      <c r="W8" s="111"/>
      <c r="X8" s="111"/>
      <c r="Y8" s="79"/>
      <c r="Z8" s="79"/>
    </row>
    <row r="9" spans="2:26">
      <c r="B9" s="80" t="s">
        <v>117</v>
      </c>
      <c r="C9" s="81">
        <v>1351.2634035165199</v>
      </c>
      <c r="D9" s="81">
        <v>1715.8384991712981</v>
      </c>
      <c r="E9" s="81">
        <v>1777.7223362571567</v>
      </c>
      <c r="F9" s="81">
        <v>2165.5837458860997</v>
      </c>
      <c r="G9" s="82">
        <v>7010.3079848310736</v>
      </c>
      <c r="H9" s="83">
        <v>1164.517305039356</v>
      </c>
      <c r="I9" s="83">
        <v>1450.6912821744429</v>
      </c>
      <c r="J9" s="83">
        <v>1467.3405072820215</v>
      </c>
      <c r="K9" s="83">
        <v>1797.6753771909864</v>
      </c>
      <c r="L9" s="82">
        <v>5880.2244716868072</v>
      </c>
      <c r="M9" s="81">
        <v>173.64954239720549</v>
      </c>
      <c r="N9" s="81">
        <v>233.23654134517366</v>
      </c>
      <c r="O9" s="81">
        <v>269.11294869731148</v>
      </c>
      <c r="P9" s="81">
        <v>302.94781191032934</v>
      </c>
      <c r="Q9" s="82">
        <v>978.94684435001989</v>
      </c>
      <c r="R9" s="81">
        <v>10.51351709489999</v>
      </c>
      <c r="S9" s="81">
        <v>28.550823545540297</v>
      </c>
      <c r="T9" s="81">
        <v>38.62322745927608</v>
      </c>
      <c r="U9" s="81">
        <v>60.219509886161561</v>
      </c>
      <c r="V9" s="112">
        <v>137.90707798587795</v>
      </c>
      <c r="W9" s="111"/>
      <c r="X9" s="111"/>
      <c r="Y9" s="79"/>
      <c r="Z9" s="79"/>
    </row>
    <row r="10" spans="2:26">
      <c r="B10" s="84" t="s">
        <v>23</v>
      </c>
      <c r="C10" s="85">
        <v>947.32440619489932</v>
      </c>
      <c r="D10" s="85">
        <v>1212.2224942971823</v>
      </c>
      <c r="E10" s="85">
        <v>1257.52222840442</v>
      </c>
      <c r="F10" s="85">
        <v>1482.2188622824447</v>
      </c>
      <c r="G10" s="86">
        <v>4899.1879911789456</v>
      </c>
      <c r="H10" s="87">
        <v>816.47573578661286</v>
      </c>
      <c r="I10" s="87">
        <v>1019.1693980199718</v>
      </c>
      <c r="J10" s="87">
        <v>1033.0735247038087</v>
      </c>
      <c r="K10" s="87">
        <v>1213.212167504342</v>
      </c>
      <c r="L10" s="86">
        <v>4081.9308260147359</v>
      </c>
      <c r="M10" s="85">
        <v>120.17965313834907</v>
      </c>
      <c r="N10" s="85">
        <v>165.84472292381463</v>
      </c>
      <c r="O10" s="85">
        <v>189.11370908200757</v>
      </c>
      <c r="P10" s="85">
        <v>214.25958772098403</v>
      </c>
      <c r="Q10" s="86">
        <v>689.3976728651553</v>
      </c>
      <c r="R10" s="85">
        <v>8.8554993349434952</v>
      </c>
      <c r="S10" s="85">
        <v>24.842629138321307</v>
      </c>
      <c r="T10" s="85">
        <v>33.300236698063195</v>
      </c>
      <c r="U10" s="85">
        <v>51.156043889838642</v>
      </c>
      <c r="V10" s="113">
        <v>118.15440906116666</v>
      </c>
      <c r="W10" s="111"/>
      <c r="X10" s="111"/>
      <c r="Y10" s="79"/>
      <c r="Z10" s="79"/>
    </row>
    <row r="11" spans="2:26">
      <c r="B11" s="88" t="s">
        <v>24</v>
      </c>
      <c r="C11" s="89">
        <v>-503.45676803114685</v>
      </c>
      <c r="D11" s="89">
        <v>-616.99933941907568</v>
      </c>
      <c r="E11" s="89">
        <v>-619.97795958973768</v>
      </c>
      <c r="F11" s="89">
        <v>-710.42831419548304</v>
      </c>
      <c r="G11" s="90">
        <v>-2434.2023812354432</v>
      </c>
      <c r="H11" s="91">
        <v>-414.59096723663663</v>
      </c>
      <c r="I11" s="91">
        <v>-500.14297631072895</v>
      </c>
      <c r="J11" s="91">
        <v>-484.13011283998026</v>
      </c>
      <c r="K11" s="91">
        <v>-548.52583910776184</v>
      </c>
      <c r="L11" s="90">
        <v>-1934.3550761636845</v>
      </c>
      <c r="M11" s="89">
        <v>-84.531346657088719</v>
      </c>
      <c r="N11" s="89">
        <v>-109.56808882776102</v>
      </c>
      <c r="O11" s="89">
        <v>-127.57068598858521</v>
      </c>
      <c r="P11" s="89">
        <v>-149.32082070018325</v>
      </c>
      <c r="Q11" s="90">
        <v>-470.99094217361824</v>
      </c>
      <c r="R11" s="89">
        <v>-1.2090001525624257</v>
      </c>
      <c r="S11" s="89">
        <v>-3.7453251100480665</v>
      </c>
      <c r="T11" s="89">
        <v>-4.9810944589182595</v>
      </c>
      <c r="U11" s="89">
        <v>-6.9178933137453882</v>
      </c>
      <c r="V11" s="114">
        <v>-16.853313035274141</v>
      </c>
      <c r="W11" s="111"/>
      <c r="X11" s="111"/>
      <c r="Y11" s="79"/>
      <c r="Z11" s="79"/>
    </row>
    <row r="12" spans="2:26">
      <c r="B12" s="70" t="s">
        <v>118</v>
      </c>
      <c r="C12" s="71">
        <v>-223.75708054604678</v>
      </c>
      <c r="D12" s="71">
        <v>-250.04311261999032</v>
      </c>
      <c r="E12" s="71">
        <v>-289.05882313851384</v>
      </c>
      <c r="F12" s="71">
        <v>-284.74426020669961</v>
      </c>
      <c r="G12" s="72">
        <v>-978.30327651125049</v>
      </c>
      <c r="H12" s="73">
        <v>-171.42177759412152</v>
      </c>
      <c r="I12" s="73">
        <v>-185.04051710695254</v>
      </c>
      <c r="J12" s="73">
        <v>-208.67035528898833</v>
      </c>
      <c r="K12" s="73">
        <v>-202.07750935853699</v>
      </c>
      <c r="L12" s="72">
        <v>-702.6635789300226</v>
      </c>
      <c r="M12" s="71">
        <v>-36.669530511142142</v>
      </c>
      <c r="N12" s="71">
        <v>-39.408857293027957</v>
      </c>
      <c r="O12" s="71">
        <v>-46.620373217457427</v>
      </c>
      <c r="P12" s="71">
        <v>-48.573015834529016</v>
      </c>
      <c r="Q12" s="72">
        <v>-171.27177685615652</v>
      </c>
      <c r="R12" s="71">
        <v>-12.174847694872659</v>
      </c>
      <c r="S12" s="71">
        <v>-20.424500506627098</v>
      </c>
      <c r="T12" s="71">
        <v>-30.421113452811966</v>
      </c>
      <c r="U12" s="71">
        <v>-32.189123236394721</v>
      </c>
      <c r="V12" s="109">
        <v>-95.209584890706452</v>
      </c>
      <c r="W12" s="111"/>
      <c r="X12" s="111"/>
      <c r="Y12" s="79"/>
      <c r="Z12" s="79"/>
    </row>
    <row r="13" spans="2:26">
      <c r="B13" s="70" t="s">
        <v>119</v>
      </c>
      <c r="C13" s="71" t="s">
        <v>138</v>
      </c>
      <c r="D13" s="71" t="s">
        <v>138</v>
      </c>
      <c r="E13" s="71" t="s">
        <v>138</v>
      </c>
      <c r="F13" s="71">
        <v>7.7561932807357286</v>
      </c>
      <c r="G13" s="72">
        <v>-61</v>
      </c>
      <c r="H13" s="73" t="s">
        <v>138</v>
      </c>
      <c r="I13" s="71" t="s">
        <v>138</v>
      </c>
      <c r="J13" s="71" t="s">
        <v>138</v>
      </c>
      <c r="K13" s="73">
        <v>6.4222786899999509</v>
      </c>
      <c r="L13" s="72">
        <v>-53.981121060000021</v>
      </c>
      <c r="M13" s="71">
        <v>-1.7849999999999999</v>
      </c>
      <c r="N13" s="71">
        <v>-3.2059812315593712</v>
      </c>
      <c r="O13" s="71">
        <v>-0.97332866216294267</v>
      </c>
      <c r="P13" s="71">
        <v>1.1021720075718284</v>
      </c>
      <c r="Q13" s="72">
        <v>-4.8621378861504851</v>
      </c>
      <c r="R13" s="71">
        <v>0</v>
      </c>
      <c r="S13" s="71">
        <v>0</v>
      </c>
      <c r="T13" s="71">
        <v>0</v>
      </c>
      <c r="U13" s="71">
        <v>0</v>
      </c>
      <c r="V13" s="109">
        <v>0</v>
      </c>
      <c r="W13" s="111"/>
      <c r="X13" s="111"/>
      <c r="Y13" s="79"/>
      <c r="Z13" s="79"/>
    </row>
    <row r="14" spans="2:26">
      <c r="B14" s="92" t="s">
        <v>120</v>
      </c>
      <c r="C14" s="71" t="s">
        <v>138</v>
      </c>
      <c r="D14" s="71" t="s">
        <v>138</v>
      </c>
      <c r="E14" s="71" t="s">
        <v>138</v>
      </c>
      <c r="F14" s="93">
        <v>-1.3759999999999999</v>
      </c>
      <c r="G14" s="94">
        <v>-18.600000000000001</v>
      </c>
      <c r="H14" s="73" t="s">
        <v>138</v>
      </c>
      <c r="I14" s="71" t="s">
        <v>138</v>
      </c>
      <c r="J14" s="71" t="s">
        <v>138</v>
      </c>
      <c r="K14" s="95">
        <v>-1.3759999999999999</v>
      </c>
      <c r="L14" s="94">
        <v>-18.553999999999998</v>
      </c>
      <c r="M14" s="71">
        <v>0</v>
      </c>
      <c r="N14" s="71">
        <v>0</v>
      </c>
      <c r="O14" s="71">
        <v>0</v>
      </c>
      <c r="P14" s="71">
        <v>0</v>
      </c>
      <c r="Q14" s="94">
        <v>0</v>
      </c>
      <c r="R14" s="71">
        <v>0</v>
      </c>
      <c r="S14" s="71">
        <v>0</v>
      </c>
      <c r="T14" s="71">
        <v>0</v>
      </c>
      <c r="U14" s="71">
        <v>0</v>
      </c>
      <c r="V14" s="115">
        <v>0</v>
      </c>
      <c r="W14" s="111"/>
      <c r="X14" s="111"/>
      <c r="Y14" s="79"/>
      <c r="Z14" s="79"/>
    </row>
    <row r="15" spans="2:26">
      <c r="B15" s="70" t="s">
        <v>121</v>
      </c>
      <c r="C15" s="71">
        <v>-0.30969413669600193</v>
      </c>
      <c r="D15" s="71">
        <v>17.600428953824338</v>
      </c>
      <c r="E15" s="71">
        <v>-3.124817496997272</v>
      </c>
      <c r="F15" s="71">
        <v>-5.5050106985514091</v>
      </c>
      <c r="G15" s="72">
        <v>8.8609066215796535</v>
      </c>
      <c r="H15" s="73">
        <v>-0.33128979049999852</v>
      </c>
      <c r="I15" s="73">
        <v>17.76247016583611</v>
      </c>
      <c r="J15" s="73">
        <v>-2.8601475558361207</v>
      </c>
      <c r="K15" s="73">
        <v>-2.9391876900000247</v>
      </c>
      <c r="L15" s="72">
        <v>11.631845129499965</v>
      </c>
      <c r="M15" s="71">
        <v>0.66628165313680054</v>
      </c>
      <c r="N15" s="71">
        <v>-0.40178625246428123</v>
      </c>
      <c r="O15" s="71">
        <v>0.57821055175871106</v>
      </c>
      <c r="P15" s="71">
        <v>-1.7148108487360398</v>
      </c>
      <c r="Q15" s="72">
        <v>-0.87210489630480947</v>
      </c>
      <c r="R15" s="71">
        <v>-0.32634875415620396</v>
      </c>
      <c r="S15" s="71">
        <v>0.68142964045251064</v>
      </c>
      <c r="T15" s="71">
        <v>-0.2891303629198626</v>
      </c>
      <c r="U15" s="71">
        <v>6.0462660184655029E-2</v>
      </c>
      <c r="V15" s="109">
        <v>0.1264131835610991</v>
      </c>
      <c r="W15" s="111"/>
      <c r="X15" s="111"/>
      <c r="Y15" s="79"/>
      <c r="Z15" s="79"/>
    </row>
    <row r="16" spans="2:26">
      <c r="B16" s="96" t="s">
        <v>122</v>
      </c>
      <c r="C16" s="97">
        <v>-37.792542429438484</v>
      </c>
      <c r="D16" s="97">
        <v>-11.410723390620486</v>
      </c>
      <c r="E16" s="97">
        <v>-84.982841609864892</v>
      </c>
      <c r="F16" s="97">
        <v>-24.066618789818286</v>
      </c>
      <c r="G16" s="98">
        <v>-158.25272621974216</v>
      </c>
      <c r="H16" s="99">
        <v>-37.28234273999999</v>
      </c>
      <c r="I16" s="99">
        <v>-8.0486679200000317</v>
      </c>
      <c r="J16" s="99">
        <v>-83.699851913822329</v>
      </c>
      <c r="K16" s="99">
        <v>-19.315626650000016</v>
      </c>
      <c r="L16" s="98">
        <v>-148.34648922382235</v>
      </c>
      <c r="M16" s="97">
        <v>-0.43947604951222002</v>
      </c>
      <c r="N16" s="97">
        <v>-3.665500896968064</v>
      </c>
      <c r="O16" s="97">
        <v>-1.874697446321288</v>
      </c>
      <c r="P16" s="97">
        <v>-6.7992182709610347</v>
      </c>
      <c r="Q16" s="98">
        <v>-12.778892663762607</v>
      </c>
      <c r="R16" s="97">
        <v>-7.0723639926281084E-2</v>
      </c>
      <c r="S16" s="97">
        <v>0.30344542634761029</v>
      </c>
      <c r="T16" s="97">
        <v>0.59170775027872624</v>
      </c>
      <c r="U16" s="97">
        <v>2.0482261311427647</v>
      </c>
      <c r="V16" s="116">
        <v>2.8726556678428201</v>
      </c>
      <c r="W16" s="111"/>
      <c r="X16" s="111"/>
      <c r="Y16" s="79"/>
      <c r="Z16" s="79"/>
    </row>
    <row r="17" spans="2:26">
      <c r="B17" s="88" t="s">
        <v>41</v>
      </c>
      <c r="C17" s="89">
        <v>-57.395621135276322</v>
      </c>
      <c r="D17" s="89">
        <v>-110.66879130688179</v>
      </c>
      <c r="E17" s="89">
        <v>-77.222270320406764</v>
      </c>
      <c r="F17" s="89">
        <v>-164.64174302679538</v>
      </c>
      <c r="G17" s="90">
        <v>-409.92842578936023</v>
      </c>
      <c r="H17" s="91">
        <v>-55.848570206415545</v>
      </c>
      <c r="I17" s="91">
        <v>-102.68201068270535</v>
      </c>
      <c r="J17" s="91">
        <v>-70.356544878971491</v>
      </c>
      <c r="K17" s="91">
        <v>-154.67363993684356</v>
      </c>
      <c r="L17" s="90">
        <v>-383.56076570493599</v>
      </c>
      <c r="M17" s="89">
        <v>-1.4845130752743738</v>
      </c>
      <c r="N17" s="89">
        <v>-7.650724045925716</v>
      </c>
      <c r="O17" s="89">
        <v>-6.5065538836564549</v>
      </c>
      <c r="P17" s="89">
        <v>-9.1455333870588689</v>
      </c>
      <c r="Q17" s="90">
        <v>-24.787324391915412</v>
      </c>
      <c r="R17" s="89">
        <v>-6.2537853586407635E-2</v>
      </c>
      <c r="S17" s="89">
        <v>-0.33605657825072394</v>
      </c>
      <c r="T17" s="89">
        <v>-0.35917155777881854</v>
      </c>
      <c r="U17" s="89">
        <v>-0.8225697028929746</v>
      </c>
      <c r="V17" s="114">
        <v>-1.5803356925089247</v>
      </c>
      <c r="W17" s="111"/>
      <c r="X17" s="111"/>
      <c r="Y17" s="79"/>
      <c r="Z17" s="79"/>
    </row>
    <row r="18" spans="2:26">
      <c r="B18" s="70" t="s">
        <v>123</v>
      </c>
      <c r="C18" s="71">
        <v>-0.17875648694383023</v>
      </c>
      <c r="D18" s="71">
        <v>-0.48652279438063123</v>
      </c>
      <c r="E18" s="71">
        <v>0.63278313990210444</v>
      </c>
      <c r="F18" s="71">
        <v>-5.165675417147261</v>
      </c>
      <c r="G18" s="72">
        <v>-5.1981715585696175</v>
      </c>
      <c r="H18" s="73">
        <v>0</v>
      </c>
      <c r="I18" s="73">
        <v>0</v>
      </c>
      <c r="J18" s="73">
        <v>0</v>
      </c>
      <c r="K18" s="73">
        <v>0</v>
      </c>
      <c r="L18" s="72">
        <v>0</v>
      </c>
      <c r="M18" s="71">
        <v>0</v>
      </c>
      <c r="N18" s="71">
        <v>0</v>
      </c>
      <c r="O18" s="71">
        <v>0</v>
      </c>
      <c r="P18" s="71">
        <v>0</v>
      </c>
      <c r="Q18" s="72">
        <v>0</v>
      </c>
      <c r="R18" s="71">
        <v>-0.17875648694383023</v>
      </c>
      <c r="S18" s="71">
        <v>-0.48652279438063123</v>
      </c>
      <c r="T18" s="71">
        <v>0.63278313990210444</v>
      </c>
      <c r="U18" s="71">
        <v>-5.165675417147261</v>
      </c>
      <c r="V18" s="109">
        <v>-5.1981715585696175</v>
      </c>
      <c r="W18" s="111"/>
      <c r="X18" s="111"/>
      <c r="Y18" s="79"/>
      <c r="Z18" s="79"/>
    </row>
    <row r="19" spans="2:26">
      <c r="B19" s="84" t="s">
        <v>124</v>
      </c>
      <c r="C19" s="85">
        <v>124.63394342935106</v>
      </c>
      <c r="D19" s="85">
        <v>240.21443372005771</v>
      </c>
      <c r="E19" s="85">
        <v>183.66329938880193</v>
      </c>
      <c r="F19" s="85">
        <v>294.04743322868552</v>
      </c>
      <c r="G19" s="86">
        <v>842.58410976689447</v>
      </c>
      <c r="H19" s="87">
        <v>137.00078821893914</v>
      </c>
      <c r="I19" s="87">
        <v>241.01769616542111</v>
      </c>
      <c r="J19" s="87">
        <v>183.35651222621033</v>
      </c>
      <c r="K19" s="87">
        <v>290.72664345119961</v>
      </c>
      <c r="L19" s="86">
        <v>852.10164006177058</v>
      </c>
      <c r="M19" s="85">
        <v>-4.0639315015315773</v>
      </c>
      <c r="N19" s="85">
        <v>1.9437843761082148</v>
      </c>
      <c r="O19" s="85">
        <v>6.1462804355829519</v>
      </c>
      <c r="P19" s="85">
        <v>-0.19163931291235059</v>
      </c>
      <c r="Q19" s="86">
        <v>3.8344939972473</v>
      </c>
      <c r="R19" s="85">
        <v>-5.1667152471043121</v>
      </c>
      <c r="S19" s="85">
        <v>0.83509921581490687</v>
      </c>
      <c r="T19" s="85">
        <v>-1.525782244184879</v>
      </c>
      <c r="U19" s="85">
        <v>8.1694710109857187</v>
      </c>
      <c r="V19" s="113">
        <v>2.3120727355114443</v>
      </c>
      <c r="W19" s="111"/>
      <c r="X19" s="111"/>
      <c r="Y19" s="79"/>
      <c r="Z19" s="79"/>
    </row>
    <row r="20" spans="2:26">
      <c r="B20" s="80" t="s">
        <v>125</v>
      </c>
      <c r="C20" s="81">
        <v>262.06914965905753</v>
      </c>
      <c r="D20" s="81">
        <v>409.88389829135519</v>
      </c>
      <c r="E20" s="81">
        <v>398.31687988091051</v>
      </c>
      <c r="F20" s="81">
        <v>538.66684751254411</v>
      </c>
      <c r="G20" s="100">
        <v>1608.9617753438656</v>
      </c>
      <c r="H20" s="83">
        <v>269.54050040722819</v>
      </c>
      <c r="I20" s="83">
        <v>395.60354689812652</v>
      </c>
      <c r="J20" s="83">
        <v>385.90650232900413</v>
      </c>
      <c r="K20" s="83">
        <v>506.03283390804319</v>
      </c>
      <c r="L20" s="100">
        <v>1557.0833835424023</v>
      </c>
      <c r="M20" s="81">
        <v>-5.9402654677889188E-2</v>
      </c>
      <c r="N20" s="81">
        <v>15.533352851979664</v>
      </c>
      <c r="O20" s="81">
        <v>17.202900240760492</v>
      </c>
      <c r="P20" s="81">
        <v>20.388062199793566</v>
      </c>
      <c r="Q20" s="100">
        <v>53.06491263785589</v>
      </c>
      <c r="R20" s="81">
        <v>-4.4033438818248696</v>
      </c>
      <c r="S20" s="81">
        <v>2.1893323779135603</v>
      </c>
      <c r="T20" s="81">
        <v>-0.65219016434557386</v>
      </c>
      <c r="U20" s="81">
        <v>16.617836682546546</v>
      </c>
      <c r="V20" s="117">
        <v>13.751635014289672</v>
      </c>
      <c r="W20" s="111"/>
      <c r="X20" s="111"/>
      <c r="Y20" s="79"/>
      <c r="Z20" s="79"/>
    </row>
    <row r="21" spans="2:26">
      <c r="B21" s="101"/>
      <c r="C21" s="102"/>
      <c r="D21" s="103"/>
      <c r="E21" s="103"/>
      <c r="F21" s="104"/>
      <c r="G21" s="66"/>
      <c r="H21" s="102"/>
      <c r="I21" s="103"/>
      <c r="J21" s="103"/>
      <c r="K21" s="104"/>
      <c r="L21" s="66"/>
      <c r="M21" s="102"/>
      <c r="N21" s="103"/>
      <c r="O21" s="103"/>
      <c r="P21" s="104"/>
      <c r="Q21" s="66"/>
      <c r="R21" s="102"/>
      <c r="S21" s="103"/>
      <c r="T21" s="103"/>
      <c r="U21" s="104"/>
      <c r="V21" s="102"/>
    </row>
    <row r="22" spans="2:26">
      <c r="B22" s="67"/>
      <c r="C22" s="68"/>
      <c r="D22" s="69"/>
      <c r="E22" s="69"/>
      <c r="F22" s="105"/>
      <c r="G22" s="67"/>
      <c r="H22" s="68"/>
      <c r="I22" s="69"/>
      <c r="J22" s="69"/>
      <c r="K22" s="105"/>
      <c r="L22" s="67"/>
      <c r="M22" s="68"/>
      <c r="N22" s="69"/>
      <c r="O22" s="69"/>
      <c r="P22" s="105"/>
      <c r="Q22" s="67"/>
      <c r="R22" s="68"/>
      <c r="S22" s="69"/>
      <c r="T22" s="69"/>
      <c r="U22" s="105"/>
      <c r="V22" s="68"/>
    </row>
    <row r="23" spans="2:26">
      <c r="B23" s="118" t="s">
        <v>126</v>
      </c>
      <c r="C23" s="106">
        <v>0.70106568691906246</v>
      </c>
      <c r="D23" s="106">
        <v>0.7064898560573456</v>
      </c>
      <c r="E23" s="106">
        <v>0.70737831367525383</v>
      </c>
      <c r="F23" s="106">
        <v>0.68444310458931701</v>
      </c>
      <c r="G23" s="106">
        <v>0.69885488651566008</v>
      </c>
      <c r="H23" s="106">
        <v>0.70112804013592511</v>
      </c>
      <c r="I23" s="106">
        <v>0.70254051330089862</v>
      </c>
      <c r="J23" s="106">
        <v>0.70404484819776936</v>
      </c>
      <c r="K23" s="106">
        <v>0.67487833615437531</v>
      </c>
      <c r="L23" s="106">
        <v>0.69417942217498185</v>
      </c>
      <c r="M23" s="106">
        <v>0.69208159998170604</v>
      </c>
      <c r="N23" s="106">
        <v>0.71105806134543947</v>
      </c>
      <c r="O23" s="106">
        <v>0.70272987605184256</v>
      </c>
      <c r="P23" s="106">
        <v>0.70724916733976451</v>
      </c>
      <c r="Q23" s="106">
        <v>0.70422380627100012</v>
      </c>
      <c r="R23" s="106">
        <v>0.84229656498482475</v>
      </c>
      <c r="S23" s="106">
        <v>0.87011952908103707</v>
      </c>
      <c r="T23" s="106">
        <v>0.86218161683082051</v>
      </c>
      <c r="U23" s="106">
        <v>0.84949286346806185</v>
      </c>
      <c r="V23" s="106">
        <v>0.85676827315031634</v>
      </c>
    </row>
    <row r="24" spans="2:26">
      <c r="B24" s="118" t="s">
        <v>127</v>
      </c>
      <c r="C24" s="106">
        <v>0.37258225651708904</v>
      </c>
      <c r="D24" s="106">
        <v>0.35959056736229494</v>
      </c>
      <c r="E24" s="106">
        <v>0.34874847828882466</v>
      </c>
      <c r="F24" s="106">
        <v>0.32805395568057077</v>
      </c>
      <c r="G24" s="106">
        <v>0.34723187433456248</v>
      </c>
      <c r="H24" s="106">
        <v>0.35601958463178451</v>
      </c>
      <c r="I24" s="106">
        <v>0.34476182662452071</v>
      </c>
      <c r="J24" s="106">
        <v>0.32993712804721947</v>
      </c>
      <c r="K24" s="106">
        <v>0.30513064041900489</v>
      </c>
      <c r="L24" s="106">
        <v>0.32895939355335418</v>
      </c>
      <c r="M24" s="106">
        <v>0.48679279824263483</v>
      </c>
      <c r="N24" s="106">
        <v>0.46977239585116276</v>
      </c>
      <c r="O24" s="106">
        <v>0.47404142612279915</v>
      </c>
      <c r="P24" s="106">
        <v>0.49289288395448549</v>
      </c>
      <c r="Q24" s="106">
        <v>0.48112003720318103</v>
      </c>
      <c r="R24" s="106">
        <v>0.11499483395037237</v>
      </c>
      <c r="S24" s="106">
        <v>0.13118098341625928</v>
      </c>
      <c r="T24" s="106">
        <v>0.12896629273590024</v>
      </c>
      <c r="U24" s="106">
        <v>0.11487794116595956</v>
      </c>
      <c r="V24" s="106">
        <v>0.1222077451093552</v>
      </c>
    </row>
    <row r="25" spans="2:26">
      <c r="B25" s="118" t="s">
        <v>128</v>
      </c>
      <c r="C25" s="106">
        <v>0.16559101649888738</v>
      </c>
      <c r="D25" s="106">
        <v>0.14572648459674623</v>
      </c>
      <c r="E25" s="106">
        <v>0.16260065885604083</v>
      </c>
      <c r="F25" s="106">
        <v>0.13148614582447826</v>
      </c>
      <c r="G25" s="106">
        <v>0.13955211078145299</v>
      </c>
      <c r="H25" s="106">
        <v>0.1472041478922704</v>
      </c>
      <c r="I25" s="106">
        <v>0.12755333914297401</v>
      </c>
      <c r="J25" s="106">
        <v>0.14220990578084142</v>
      </c>
      <c r="K25" s="106">
        <v>0.11241045626062893</v>
      </c>
      <c r="L25" s="106">
        <v>0.11949604684537762</v>
      </c>
      <c r="M25" s="106">
        <v>0.21116975031966601</v>
      </c>
      <c r="N25" s="106">
        <v>0.16896519330007395</v>
      </c>
      <c r="O25" s="106">
        <v>0.17323719814721489</v>
      </c>
      <c r="P25" s="106">
        <v>0.16033459864996921</v>
      </c>
      <c r="Q25" s="106">
        <v>0.17495513453529121</v>
      </c>
      <c r="R25" s="106">
        <v>1.1580185379427941</v>
      </c>
      <c r="S25" s="106">
        <v>0.71537342781194313</v>
      </c>
      <c r="T25" s="106">
        <v>0.78763778829430198</v>
      </c>
      <c r="U25" s="106">
        <v>0.53452981097396446</v>
      </c>
      <c r="V25" s="106">
        <v>0.69038940046613251</v>
      </c>
    </row>
    <row r="26" spans="2:26">
      <c r="B26" s="118" t="s">
        <v>51</v>
      </c>
      <c r="C26" s="106">
        <v>9.2235120928313777E-2</v>
      </c>
      <c r="D26" s="106">
        <v>0.13999827713160332</v>
      </c>
      <c r="E26" s="106">
        <v>0.10331382783629157</v>
      </c>
      <c r="F26" s="106">
        <v>0.13578206513014304</v>
      </c>
      <c r="G26" s="106">
        <v>0.1201921672471567</v>
      </c>
      <c r="H26" s="106">
        <v>0.11764598741991994</v>
      </c>
      <c r="I26" s="106">
        <v>0.1661398942193679</v>
      </c>
      <c r="J26" s="106">
        <v>0.12495839330834296</v>
      </c>
      <c r="K26" s="106">
        <v>0.16172366109029293</v>
      </c>
      <c r="L26" s="106">
        <v>0.14490971291395885</v>
      </c>
      <c r="M26" s="106">
        <v>-2.340306484790931E-2</v>
      </c>
      <c r="N26" s="106">
        <v>8.3339615863688814E-3</v>
      </c>
      <c r="O26" s="106">
        <v>2.2839036416995549E-2</v>
      </c>
      <c r="P26" s="106">
        <v>-6.3258193450519004E-4</v>
      </c>
      <c r="Q26" s="106">
        <v>3.9169583306571101E-3</v>
      </c>
      <c r="R26" s="106">
        <v>-0.49143547306454066</v>
      </c>
      <c r="S26" s="106">
        <v>2.9249566636243361E-2</v>
      </c>
      <c r="T26" s="106">
        <v>-3.9504265815011125E-2</v>
      </c>
      <c r="U26" s="106">
        <v>0.13566153272301976</v>
      </c>
      <c r="V26" s="106">
        <v>1.6765439231104632E-2</v>
      </c>
    </row>
    <row r="27" spans="2:26">
      <c r="B27" s="118" t="s">
        <v>49</v>
      </c>
      <c r="C27" s="106">
        <v>0.19394379288083308</v>
      </c>
      <c r="D27" s="106">
        <v>0.23888256295060264</v>
      </c>
      <c r="E27" s="106">
        <v>0.22406023244301068</v>
      </c>
      <c r="F27" s="106">
        <v>0.24873979061573342</v>
      </c>
      <c r="G27" s="106">
        <v>0.22951370736140869</v>
      </c>
      <c r="H27" s="106">
        <v>0.23146113779573144</v>
      </c>
      <c r="I27" s="106">
        <v>0.27270002360885209</v>
      </c>
      <c r="J27" s="106">
        <v>0.26299723916422441</v>
      </c>
      <c r="K27" s="106">
        <v>0.2814928881646922</v>
      </c>
      <c r="L27" s="106">
        <v>0.26479999038127466</v>
      </c>
      <c r="M27" s="106">
        <v>-3.4208356588704227E-4</v>
      </c>
      <c r="N27" s="106">
        <v>6.6599139064540472E-2</v>
      </c>
      <c r="O27" s="106">
        <v>6.3924461175258018E-2</v>
      </c>
      <c r="P27" s="106">
        <v>6.7298925419630715E-2</v>
      </c>
      <c r="Q27" s="106">
        <v>5.420612257357936E-2</v>
      </c>
      <c r="R27" s="106">
        <v>-0.41882691035532638</v>
      </c>
      <c r="S27" s="106">
        <v>7.668193439048937E-2</v>
      </c>
      <c r="T27" s="106">
        <v>-1.6885957162260358E-2</v>
      </c>
      <c r="U27" s="106">
        <v>0.27595436618399521</v>
      </c>
      <c r="V27" s="106">
        <v>9.9716673104319392E-2</v>
      </c>
    </row>
    <row r="28" spans="2:26">
      <c r="B28" s="101"/>
      <c r="C28" s="102"/>
      <c r="D28" s="103"/>
      <c r="E28" s="103"/>
      <c r="F28" s="104"/>
      <c r="G28" s="66"/>
      <c r="H28" s="102"/>
      <c r="I28" s="103"/>
      <c r="J28" s="103"/>
      <c r="K28" s="104"/>
      <c r="L28" s="66"/>
      <c r="M28" s="102"/>
      <c r="N28" s="103"/>
      <c r="O28" s="103"/>
      <c r="P28" s="104"/>
      <c r="Q28" s="66"/>
      <c r="R28" s="102"/>
      <c r="S28" s="103"/>
      <c r="T28" s="103"/>
      <c r="U28" s="104"/>
      <c r="V28" s="102"/>
    </row>
    <row r="29" spans="2:26">
      <c r="B29" s="64" t="s">
        <v>129</v>
      </c>
      <c r="C29" s="119"/>
    </row>
    <row r="32" spans="2:26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</sheetData>
  <sheetProtection password="F4EB" sheet="1" objects="1" scenarios="1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EB590"/>
  </sheetPr>
  <dimension ref="B1:Z32"/>
  <sheetViews>
    <sheetView showGridLines="0" showRowColHeaders="0" workbookViewId="0">
      <selection activeCell="H11" sqref="H11"/>
    </sheetView>
  </sheetViews>
  <sheetFormatPr defaultColWidth="9.1796875" defaultRowHeight="13"/>
  <cols>
    <col min="1" max="1" width="4.54296875" style="64" customWidth="1"/>
    <col min="2" max="2" width="44.26953125" style="64" customWidth="1"/>
    <col min="3" max="22" width="8.54296875" style="64" customWidth="1"/>
    <col min="23" max="16384" width="9.1796875" style="64"/>
  </cols>
  <sheetData>
    <row r="1" spans="2:26">
      <c r="G1" s="120"/>
    </row>
    <row r="2" spans="2:26" ht="20.5">
      <c r="B2" s="59">
        <v>2014</v>
      </c>
      <c r="C2" s="121"/>
      <c r="D2" s="122"/>
      <c r="E2" s="122"/>
      <c r="F2" s="123"/>
      <c r="G2" s="124"/>
      <c r="H2" s="63" t="s">
        <v>105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6">
      <c r="B3" s="65" t="s">
        <v>106</v>
      </c>
      <c r="C3" s="66" t="s">
        <v>107</v>
      </c>
      <c r="D3" s="66"/>
      <c r="E3" s="66"/>
      <c r="F3" s="66"/>
      <c r="G3" s="66"/>
      <c r="H3" s="66" t="s">
        <v>108</v>
      </c>
      <c r="I3" s="66"/>
      <c r="J3" s="66"/>
      <c r="K3" s="66"/>
      <c r="L3" s="66"/>
      <c r="M3" s="66" t="s">
        <v>109</v>
      </c>
      <c r="N3" s="66"/>
      <c r="O3" s="66"/>
      <c r="P3" s="66"/>
      <c r="Q3" s="66"/>
      <c r="R3" s="66" t="s">
        <v>10</v>
      </c>
      <c r="S3" s="66"/>
      <c r="T3" s="66"/>
      <c r="U3" s="66"/>
      <c r="V3" s="66"/>
    </row>
    <row r="4" spans="2:26">
      <c r="B4" s="67"/>
      <c r="C4" s="68" t="s">
        <v>139</v>
      </c>
      <c r="D4" s="69" t="s">
        <v>140</v>
      </c>
      <c r="E4" s="69" t="s">
        <v>141</v>
      </c>
      <c r="F4" s="69" t="s">
        <v>142</v>
      </c>
      <c r="G4" s="68">
        <v>2014</v>
      </c>
      <c r="H4" s="68" t="s">
        <v>139</v>
      </c>
      <c r="I4" s="69" t="s">
        <v>140</v>
      </c>
      <c r="J4" s="69" t="s">
        <v>141</v>
      </c>
      <c r="K4" s="69" t="s">
        <v>142</v>
      </c>
      <c r="L4" s="68">
        <v>2014</v>
      </c>
      <c r="M4" s="68" t="s">
        <v>139</v>
      </c>
      <c r="N4" s="69" t="s">
        <v>140</v>
      </c>
      <c r="O4" s="69" t="s">
        <v>141</v>
      </c>
      <c r="P4" s="69" t="s">
        <v>142</v>
      </c>
      <c r="Q4" s="68">
        <v>2014</v>
      </c>
      <c r="R4" s="68" t="s">
        <v>139</v>
      </c>
      <c r="S4" s="69" t="s">
        <v>140</v>
      </c>
      <c r="T4" s="69" t="s">
        <v>141</v>
      </c>
      <c r="U4" s="69" t="s">
        <v>142</v>
      </c>
      <c r="V4" s="68">
        <v>2014</v>
      </c>
    </row>
    <row r="5" spans="2:26">
      <c r="B5" s="70" t="s">
        <v>114</v>
      </c>
      <c r="C5" s="71">
        <v>1650.5179999999998</v>
      </c>
      <c r="D5" s="71">
        <v>1698.971</v>
      </c>
      <c r="E5" s="71">
        <v>1728.761</v>
      </c>
      <c r="F5" s="71">
        <v>1742.8</v>
      </c>
      <c r="G5" s="109">
        <f>F5</f>
        <v>1742.8</v>
      </c>
      <c r="H5" s="71">
        <v>1276.356</v>
      </c>
      <c r="I5" s="71">
        <v>1300.6849999999999</v>
      </c>
      <c r="J5" s="71">
        <v>1314.2370000000001</v>
      </c>
      <c r="K5" s="71">
        <v>1318.5309999999999</v>
      </c>
      <c r="L5" s="109">
        <f>K5</f>
        <v>1318.5309999999999</v>
      </c>
      <c r="M5" s="71">
        <v>374.16199999999998</v>
      </c>
      <c r="N5" s="71">
        <v>396.7</v>
      </c>
      <c r="O5" s="71">
        <v>413</v>
      </c>
      <c r="P5" s="71">
        <v>422.5</v>
      </c>
      <c r="Q5" s="109">
        <f>P5</f>
        <v>422.5</v>
      </c>
      <c r="R5" s="125">
        <v>0</v>
      </c>
      <c r="S5" s="125">
        <v>0</v>
      </c>
      <c r="T5" s="125">
        <v>0</v>
      </c>
      <c r="U5" s="125">
        <v>0</v>
      </c>
      <c r="V5" s="126">
        <f>U5</f>
        <v>0</v>
      </c>
    </row>
    <row r="6" spans="2:26">
      <c r="B6" s="70" t="s">
        <v>115</v>
      </c>
      <c r="C6" s="71">
        <v>1636.64175</v>
      </c>
      <c r="D6" s="71">
        <v>1691.9815999999998</v>
      </c>
      <c r="E6" s="71">
        <v>1712.2729500000003</v>
      </c>
      <c r="F6" s="71">
        <v>1745.5</v>
      </c>
      <c r="G6" s="109">
        <v>1699.3</v>
      </c>
      <c r="H6" s="71">
        <v>1261.0715</v>
      </c>
      <c r="I6" s="71">
        <v>1303.17625</v>
      </c>
      <c r="J6" s="71">
        <v>1303.3878</v>
      </c>
      <c r="K6" s="71">
        <v>1323.8388</v>
      </c>
      <c r="L6" s="109">
        <v>1299.5999999999999</v>
      </c>
      <c r="M6" s="71">
        <v>375.57025000000004</v>
      </c>
      <c r="N6" s="71">
        <v>387.2</v>
      </c>
      <c r="O6" s="71">
        <v>407.4</v>
      </c>
      <c r="P6" s="71">
        <v>421.6</v>
      </c>
      <c r="Q6" s="109">
        <v>399.7</v>
      </c>
      <c r="R6" s="125">
        <v>0</v>
      </c>
      <c r="S6" s="125">
        <v>0</v>
      </c>
      <c r="T6" s="125">
        <v>0</v>
      </c>
      <c r="U6" s="125">
        <v>0</v>
      </c>
      <c r="V6" s="126">
        <f>AVERAGE(R6:U6)</f>
        <v>0</v>
      </c>
    </row>
    <row r="7" spans="2:26">
      <c r="B7" s="70" t="s">
        <v>116</v>
      </c>
      <c r="C7" s="71">
        <v>129.12184095434353</v>
      </c>
      <c r="D7" s="71">
        <v>131.5605569639628</v>
      </c>
      <c r="E7" s="71">
        <v>130.64230418314193</v>
      </c>
      <c r="F7" s="71">
        <v>143.4</v>
      </c>
      <c r="G7" s="109">
        <f t="shared" ref="G7:G18" si="0">SUM(C7:F7)</f>
        <v>534.7247021014482</v>
      </c>
      <c r="H7" s="71">
        <v>110.171184</v>
      </c>
      <c r="I7" s="71">
        <v>111.54147399999999</v>
      </c>
      <c r="J7" s="71">
        <v>107.58416500000001</v>
      </c>
      <c r="K7" s="71">
        <v>117.57352599999999</v>
      </c>
      <c r="L7" s="109">
        <f t="shared" ref="L7:L18" si="1">SUM(H7:K7)</f>
        <v>446.87034900000003</v>
      </c>
      <c r="M7" s="71">
        <v>18.170000000000002</v>
      </c>
      <c r="N7" s="71">
        <v>19</v>
      </c>
      <c r="O7" s="71">
        <v>22.06</v>
      </c>
      <c r="P7" s="71">
        <v>24.3</v>
      </c>
      <c r="Q7" s="109">
        <f t="shared" ref="Q7:Q18" si="2">SUM(M7:P7)</f>
        <v>83.53</v>
      </c>
      <c r="R7" s="71">
        <v>0.62674495434355026</v>
      </c>
      <c r="S7" s="71">
        <v>0.80099796396278122</v>
      </c>
      <c r="T7" s="71">
        <v>0.75173918314191424</v>
      </c>
      <c r="U7" s="71">
        <v>1.2</v>
      </c>
      <c r="V7" s="109">
        <f t="shared" ref="V7:V18" si="3">SUM(R7:U7)</f>
        <v>3.3794821014482457</v>
      </c>
    </row>
    <row r="8" spans="2:26">
      <c r="B8" s="75" t="s">
        <v>20</v>
      </c>
      <c r="C8" s="76">
        <v>2085.3000000000002</v>
      </c>
      <c r="D8" s="76">
        <v>2421.5500000000002</v>
      </c>
      <c r="E8" s="76">
        <v>2512.4699999999998</v>
      </c>
      <c r="F8" s="76">
        <v>2931.0015053025518</v>
      </c>
      <c r="G8" s="110">
        <f t="shared" si="0"/>
        <v>9950.3215053025524</v>
      </c>
      <c r="H8" s="76">
        <v>1734.7385122757146</v>
      </c>
      <c r="I8" s="76">
        <v>2017.3875413374667</v>
      </c>
      <c r="J8" s="76">
        <v>2059.6295123168979</v>
      </c>
      <c r="K8" s="76">
        <v>2373.8573636868414</v>
      </c>
      <c r="L8" s="110">
        <f t="shared" si="1"/>
        <v>8185.6129296169211</v>
      </c>
      <c r="M8" s="76">
        <v>296.79435016522569</v>
      </c>
      <c r="N8" s="76">
        <v>343.86011846702144</v>
      </c>
      <c r="O8" s="76">
        <v>387.10748074245544</v>
      </c>
      <c r="P8" s="76">
        <v>456.37058825817365</v>
      </c>
      <c r="Q8" s="110">
        <f t="shared" si="2"/>
        <v>1484.1325376328762</v>
      </c>
      <c r="R8" s="76">
        <v>50.63114012237908</v>
      </c>
      <c r="S8" s="76">
        <v>56.121090435266957</v>
      </c>
      <c r="T8" s="76">
        <v>62.581743657238675</v>
      </c>
      <c r="U8" s="76">
        <v>95.835562299919246</v>
      </c>
      <c r="V8" s="110">
        <f t="shared" si="3"/>
        <v>265.16953651480401</v>
      </c>
      <c r="W8" s="79"/>
      <c r="X8" s="79"/>
      <c r="Y8" s="79"/>
      <c r="Z8" s="79"/>
    </row>
    <row r="9" spans="2:26">
      <c r="B9" s="80" t="s">
        <v>117</v>
      </c>
      <c r="C9" s="81">
        <v>1556.19</v>
      </c>
      <c r="D9" s="81">
        <v>1802.64</v>
      </c>
      <c r="E9" s="81">
        <v>1867.4</v>
      </c>
      <c r="F9" s="81">
        <v>2182.1999999999998</v>
      </c>
      <c r="G9" s="112">
        <f t="shared" si="0"/>
        <v>7408.4299999999994</v>
      </c>
      <c r="H9" s="81">
        <v>1270.4960074275205</v>
      </c>
      <c r="I9" s="81">
        <v>1476.805230945336</v>
      </c>
      <c r="J9" s="81">
        <v>1506.8767916362835</v>
      </c>
      <c r="K9" s="81">
        <v>1735.0196743866904</v>
      </c>
      <c r="L9" s="112">
        <f t="shared" si="1"/>
        <v>5989.1977043958304</v>
      </c>
      <c r="M9" s="81">
        <v>236.86052679580533</v>
      </c>
      <c r="N9" s="81">
        <v>271.0463060841135</v>
      </c>
      <c r="O9" s="81">
        <v>300.59186678035843</v>
      </c>
      <c r="P9" s="81">
        <v>355.5</v>
      </c>
      <c r="Q9" s="112">
        <f t="shared" si="2"/>
        <v>1163.9986996602772</v>
      </c>
      <c r="R9" s="81">
        <v>46.280749654825485</v>
      </c>
      <c r="S9" s="81">
        <v>51.298985772638915</v>
      </c>
      <c r="T9" s="81">
        <v>57.22076574797812</v>
      </c>
      <c r="U9" s="81">
        <v>87.6</v>
      </c>
      <c r="V9" s="112">
        <f t="shared" si="3"/>
        <v>242.40050117544251</v>
      </c>
      <c r="W9" s="79"/>
      <c r="X9" s="79"/>
      <c r="Y9" s="79"/>
      <c r="Z9" s="79"/>
    </row>
    <row r="10" spans="2:26">
      <c r="B10" s="84" t="s">
        <v>23</v>
      </c>
      <c r="C10" s="85">
        <v>1082.4000000000001</v>
      </c>
      <c r="D10" s="85">
        <v>1230.5</v>
      </c>
      <c r="E10" s="85">
        <v>1316.6</v>
      </c>
      <c r="F10" s="85">
        <v>1504.5</v>
      </c>
      <c r="G10" s="113">
        <f t="shared" si="0"/>
        <v>5134</v>
      </c>
      <c r="H10" s="85">
        <v>873.7</v>
      </c>
      <c r="I10" s="85">
        <v>992.1</v>
      </c>
      <c r="J10" s="85">
        <v>1062.4000000000001</v>
      </c>
      <c r="K10" s="85">
        <v>1185.5999999999999</v>
      </c>
      <c r="L10" s="113">
        <f t="shared" si="1"/>
        <v>4113.8</v>
      </c>
      <c r="M10" s="85">
        <v>165.11702869283914</v>
      </c>
      <c r="N10" s="85">
        <v>190.95031085086282</v>
      </c>
      <c r="O10" s="85">
        <v>202.4</v>
      </c>
      <c r="P10" s="85">
        <v>240.9</v>
      </c>
      <c r="Q10" s="113">
        <f t="shared" si="2"/>
        <v>799.36733954370197</v>
      </c>
      <c r="R10" s="85">
        <v>41.766173333689636</v>
      </c>
      <c r="S10" s="85">
        <v>44.760879038043072</v>
      </c>
      <c r="T10" s="85">
        <v>49.858351802222387</v>
      </c>
      <c r="U10" s="85">
        <v>75.05100618782447</v>
      </c>
      <c r="V10" s="113">
        <f t="shared" si="3"/>
        <v>211.43641036177956</v>
      </c>
      <c r="W10" s="79"/>
      <c r="X10" s="79"/>
      <c r="Y10" s="79"/>
      <c r="Z10" s="79"/>
    </row>
    <row r="11" spans="2:26">
      <c r="B11" s="88" t="s">
        <v>24</v>
      </c>
      <c r="C11" s="89">
        <v>-602.7352746361862</v>
      </c>
      <c r="D11" s="89">
        <v>-660.66729365404649</v>
      </c>
      <c r="E11" s="89">
        <v>-664.64799339031492</v>
      </c>
      <c r="F11" s="89">
        <v>-752.4933640083932</v>
      </c>
      <c r="G11" s="114">
        <f t="shared" si="0"/>
        <v>-2680.5439256889408</v>
      </c>
      <c r="H11" s="89">
        <v>-471.20817459802561</v>
      </c>
      <c r="I11" s="89">
        <v>-517.35993851972489</v>
      </c>
      <c r="J11" s="89">
        <v>-508.64119328915615</v>
      </c>
      <c r="K11" s="89">
        <v>-579.75958738546922</v>
      </c>
      <c r="L11" s="114">
        <f t="shared" si="1"/>
        <v>-2076.9688937923761</v>
      </c>
      <c r="M11" s="89">
        <v>-120.71837287100524</v>
      </c>
      <c r="N11" s="89">
        <v>-134.77988900653025</v>
      </c>
      <c r="O11" s="89">
        <v>-145.86780817167022</v>
      </c>
      <c r="P11" s="89">
        <v>-160.69999999999999</v>
      </c>
      <c r="Q11" s="114">
        <f t="shared" si="2"/>
        <v>-562.06607004920579</v>
      </c>
      <c r="R11" s="89">
        <v>-7.2241903654446427</v>
      </c>
      <c r="S11" s="89">
        <v>-4.5633138788534078</v>
      </c>
      <c r="T11" s="89">
        <v>-6.2205076571785414</v>
      </c>
      <c r="U11" s="89">
        <v>-8.4</v>
      </c>
      <c r="V11" s="114">
        <f t="shared" si="3"/>
        <v>-26.408011901476591</v>
      </c>
      <c r="W11" s="79"/>
      <c r="X11" s="79"/>
      <c r="Y11" s="79"/>
      <c r="Z11" s="79"/>
    </row>
    <row r="12" spans="2:26">
      <c r="B12" s="70" t="s">
        <v>118</v>
      </c>
      <c r="C12" s="71">
        <v>-263.77685488040322</v>
      </c>
      <c r="D12" s="71">
        <v>-257.97478159145049</v>
      </c>
      <c r="E12" s="71">
        <v>-278.06645118879919</v>
      </c>
      <c r="F12" s="71">
        <v>-308.78422563136803</v>
      </c>
      <c r="G12" s="109">
        <f t="shared" si="0"/>
        <v>-1108.6023132920209</v>
      </c>
      <c r="H12" s="71">
        <v>-189.1536837867373</v>
      </c>
      <c r="I12" s="71">
        <v>-176.95674578802067</v>
      </c>
      <c r="J12" s="71">
        <v>-190.37872014291338</v>
      </c>
      <c r="K12" s="71">
        <v>-208.21674605265764</v>
      </c>
      <c r="L12" s="109">
        <f t="shared" si="1"/>
        <v>-764.70589577032899</v>
      </c>
      <c r="M12" s="71">
        <v>-40.434627768257258</v>
      </c>
      <c r="N12" s="71">
        <v>-42.338498279363563</v>
      </c>
      <c r="O12" s="71">
        <v>-43.656053398209409</v>
      </c>
      <c r="P12" s="71">
        <v>-55.8</v>
      </c>
      <c r="Q12" s="109">
        <f t="shared" si="2"/>
        <v>-182.22917944583023</v>
      </c>
      <c r="R12" s="71">
        <v>-31.745608723418385</v>
      </c>
      <c r="S12" s="71">
        <v>-35.991579457417856</v>
      </c>
      <c r="T12" s="71">
        <v>-41.505643704177217</v>
      </c>
      <c r="U12" s="71">
        <v>-41.8</v>
      </c>
      <c r="V12" s="109">
        <f t="shared" si="3"/>
        <v>-151.04283188501347</v>
      </c>
      <c r="W12" s="79"/>
      <c r="X12" s="79"/>
      <c r="Y12" s="79"/>
      <c r="Z12" s="79"/>
    </row>
    <row r="13" spans="2:26">
      <c r="B13" s="70" t="s">
        <v>121</v>
      </c>
      <c r="C13" s="71">
        <v>11.258361831562448</v>
      </c>
      <c r="D13" s="71">
        <v>4.1977651844441706</v>
      </c>
      <c r="E13" s="71">
        <v>1.5092709668031541</v>
      </c>
      <c r="F13" s="71">
        <v>2.8206388439950825</v>
      </c>
      <c r="G13" s="109">
        <f t="shared" si="0"/>
        <v>19.786036826804853</v>
      </c>
      <c r="H13" s="71">
        <v>5.5853200999999988</v>
      </c>
      <c r="I13" s="71">
        <v>4.3584762799999952</v>
      </c>
      <c r="J13" s="71">
        <v>1.356518800000015</v>
      </c>
      <c r="K13" s="71">
        <v>3.105772949999964</v>
      </c>
      <c r="L13" s="109">
        <f t="shared" si="1"/>
        <v>14.406088129999972</v>
      </c>
      <c r="M13" s="71">
        <v>-0.55882832313126318</v>
      </c>
      <c r="N13" s="71">
        <v>-0.21365088138317451</v>
      </c>
      <c r="O13" s="71">
        <v>0.33860042722982531</v>
      </c>
      <c r="P13" s="71">
        <v>-0.33815706873035034</v>
      </c>
      <c r="Q13" s="109">
        <f t="shared" si="2"/>
        <v>-0.77203584601496278</v>
      </c>
      <c r="R13" s="71">
        <v>6.2318700546937116</v>
      </c>
      <c r="S13" s="71">
        <v>5.2939785827349858E-2</v>
      </c>
      <c r="T13" s="71">
        <v>-0.18584826042668617</v>
      </c>
      <c r="U13" s="71">
        <v>0.1</v>
      </c>
      <c r="V13" s="109">
        <f t="shared" si="3"/>
        <v>6.1989615800943749</v>
      </c>
      <c r="W13" s="79"/>
      <c r="X13" s="79"/>
      <c r="Y13" s="79"/>
      <c r="Z13" s="79"/>
    </row>
    <row r="14" spans="2:26">
      <c r="B14" s="96" t="s">
        <v>122</v>
      </c>
      <c r="C14" s="97">
        <v>-51.892255767260124</v>
      </c>
      <c r="D14" s="97">
        <v>-61.170012759829042</v>
      </c>
      <c r="E14" s="97">
        <v>-63.657057511390825</v>
      </c>
      <c r="F14" s="97">
        <v>-91.559809081128151</v>
      </c>
      <c r="G14" s="116">
        <f t="shared" si="0"/>
        <v>-268.27913511960816</v>
      </c>
      <c r="H14" s="97">
        <v>-51.914331249999982</v>
      </c>
      <c r="I14" s="97">
        <v>-58.973704100000035</v>
      </c>
      <c r="J14" s="97">
        <v>-61.947635879999979</v>
      </c>
      <c r="K14" s="97">
        <v>-94.221377550000042</v>
      </c>
      <c r="L14" s="116">
        <f t="shared" si="1"/>
        <v>-267.05704878000006</v>
      </c>
      <c r="M14" s="97">
        <v>0.11957005582622116</v>
      </c>
      <c r="N14" s="97">
        <v>-0.39196333764782088</v>
      </c>
      <c r="O14" s="97">
        <v>-0.21102198792272819</v>
      </c>
      <c r="P14" s="97">
        <v>-0.8</v>
      </c>
      <c r="Q14" s="116">
        <f t="shared" si="2"/>
        <v>-1.283415269744328</v>
      </c>
      <c r="R14" s="97">
        <v>-9.7494573086367553E-2</v>
      </c>
      <c r="S14" s="97">
        <v>-1.8043453221811834</v>
      </c>
      <c r="T14" s="97">
        <v>-1.4983996434681215</v>
      </c>
      <c r="U14" s="97">
        <v>3.5</v>
      </c>
      <c r="V14" s="116">
        <f t="shared" si="3"/>
        <v>9.9760461264327471E-2</v>
      </c>
      <c r="W14" s="79"/>
      <c r="X14" s="79"/>
      <c r="Y14" s="79"/>
      <c r="Z14" s="79"/>
    </row>
    <row r="15" spans="2:26">
      <c r="B15" s="88" t="s">
        <v>41</v>
      </c>
      <c r="C15" s="89">
        <v>-57.125354369947019</v>
      </c>
      <c r="D15" s="89">
        <v>-78.369559192422884</v>
      </c>
      <c r="E15" s="89">
        <v>-98.210925584345333</v>
      </c>
      <c r="F15" s="89">
        <v>-121.46628001706985</v>
      </c>
      <c r="G15" s="114">
        <f t="shared" si="0"/>
        <v>-355.17211916378506</v>
      </c>
      <c r="H15" s="89">
        <v>-52.2058165517373</v>
      </c>
      <c r="I15" s="89">
        <v>-70.717838719167929</v>
      </c>
      <c r="J15" s="89">
        <v>-81.525933265670986</v>
      </c>
      <c r="K15" s="89">
        <v>-101.79072950238243</v>
      </c>
      <c r="L15" s="114">
        <f t="shared" si="1"/>
        <v>-306.24031803895866</v>
      </c>
      <c r="M15" s="89">
        <v>-4.6579893096418106</v>
      </c>
      <c r="N15" s="89">
        <v>-5.0994366243929266</v>
      </c>
      <c r="O15" s="89">
        <v>-12.971036775357261</v>
      </c>
      <c r="P15" s="89">
        <v>-13.4</v>
      </c>
      <c r="Q15" s="114">
        <f t="shared" si="2"/>
        <v>-36.128462709391997</v>
      </c>
      <c r="R15" s="89">
        <v>-0.26154850856791079</v>
      </c>
      <c r="S15" s="89">
        <v>-2.5522838488620336</v>
      </c>
      <c r="T15" s="89">
        <v>-3.7139555433170877</v>
      </c>
      <c r="U15" s="89">
        <v>-6.3</v>
      </c>
      <c r="V15" s="114">
        <f t="shared" si="3"/>
        <v>-12.827787900747033</v>
      </c>
      <c r="W15" s="79"/>
      <c r="X15" s="79"/>
      <c r="Y15" s="79"/>
      <c r="Z15" s="79"/>
    </row>
    <row r="16" spans="2:26">
      <c r="B16" s="70" t="s">
        <v>123</v>
      </c>
      <c r="C16" s="71">
        <v>-0.94616339046833842</v>
      </c>
      <c r="D16" s="71">
        <v>-0.6944552273840483</v>
      </c>
      <c r="E16" s="71">
        <v>1.059615401263033</v>
      </c>
      <c r="F16" s="71">
        <v>-7.8212298719222604</v>
      </c>
      <c r="G16" s="109">
        <f t="shared" si="0"/>
        <v>-8.4022330885116148</v>
      </c>
      <c r="H16" s="71">
        <v>0</v>
      </c>
      <c r="I16" s="71">
        <v>0</v>
      </c>
      <c r="J16" s="71">
        <v>0</v>
      </c>
      <c r="K16" s="71">
        <v>0</v>
      </c>
      <c r="L16" s="109">
        <f t="shared" si="1"/>
        <v>0</v>
      </c>
      <c r="M16" s="71">
        <v>0</v>
      </c>
      <c r="N16" s="71">
        <v>0</v>
      </c>
      <c r="O16" s="71">
        <v>0</v>
      </c>
      <c r="P16" s="71">
        <v>0</v>
      </c>
      <c r="Q16" s="109">
        <f t="shared" si="2"/>
        <v>0</v>
      </c>
      <c r="R16" s="71">
        <v>-0.94616339046833842</v>
      </c>
      <c r="S16" s="71">
        <v>-0.6944552273840483</v>
      </c>
      <c r="T16" s="71">
        <v>1.059615401263033</v>
      </c>
      <c r="U16" s="71">
        <v>-7.8</v>
      </c>
      <c r="V16" s="109">
        <f t="shared" si="3"/>
        <v>-8.3810032165893542</v>
      </c>
      <c r="W16" s="79"/>
      <c r="X16" s="79"/>
      <c r="Y16" s="79"/>
      <c r="Z16" s="79"/>
    </row>
    <row r="17" spans="2:26">
      <c r="B17" s="84" t="s">
        <v>124</v>
      </c>
      <c r="C17" s="85">
        <v>117.2</v>
      </c>
      <c r="D17" s="85">
        <v>175.84876181670245</v>
      </c>
      <c r="E17" s="85">
        <v>214.63334847779095</v>
      </c>
      <c r="F17" s="85">
        <v>225.18015065608776</v>
      </c>
      <c r="G17" s="113">
        <f t="shared" si="0"/>
        <v>732.86226095058112</v>
      </c>
      <c r="H17" s="85">
        <v>114.8</v>
      </c>
      <c r="I17" s="85">
        <v>172.5</v>
      </c>
      <c r="J17" s="85">
        <v>221.2</v>
      </c>
      <c r="K17" s="85">
        <v>204.8</v>
      </c>
      <c r="L17" s="113">
        <f t="shared" si="1"/>
        <v>713.3</v>
      </c>
      <c r="M17" s="85">
        <v>-1.1332195233702818</v>
      </c>
      <c r="N17" s="85">
        <v>8.12687272154505</v>
      </c>
      <c r="O17" s="85">
        <v>5.9586018628132287E-2</v>
      </c>
      <c r="P17" s="85">
        <v>9.7960988471944042</v>
      </c>
      <c r="Q17" s="113">
        <f t="shared" si="2"/>
        <v>16.849338063997305</v>
      </c>
      <c r="R17" s="85">
        <v>7.7230378273977074</v>
      </c>
      <c r="S17" s="85">
        <v>-0.7921589108281013</v>
      </c>
      <c r="T17" s="85">
        <v>-2.2063876050822384</v>
      </c>
      <c r="U17" s="85">
        <v>14.4</v>
      </c>
      <c r="V17" s="113">
        <f t="shared" si="3"/>
        <v>19.124491311487368</v>
      </c>
      <c r="W17" s="79"/>
      <c r="X17" s="79"/>
      <c r="Y17" s="79"/>
      <c r="Z17" s="79"/>
    </row>
    <row r="18" spans="2:26">
      <c r="B18" s="80" t="s">
        <v>125</v>
      </c>
      <c r="C18" s="81">
        <v>283.61592528870142</v>
      </c>
      <c r="D18" s="81">
        <v>352.33376829000736</v>
      </c>
      <c r="E18" s="81">
        <v>427.0904753427842</v>
      </c>
      <c r="F18" s="81">
        <v>491.42662916844108</v>
      </c>
      <c r="G18" s="117">
        <f t="shared" si="0"/>
        <v>1554.4667980899339</v>
      </c>
      <c r="H18" s="81">
        <v>269.89999999999998</v>
      </c>
      <c r="I18" s="81">
        <v>331.94</v>
      </c>
      <c r="J18" s="81">
        <v>409.14</v>
      </c>
      <c r="K18" s="81">
        <v>440.74</v>
      </c>
      <c r="L18" s="117">
        <f t="shared" si="1"/>
        <v>1451.7199999999998</v>
      </c>
      <c r="M18" s="81">
        <v>5.8439602063747831</v>
      </c>
      <c r="N18" s="81">
        <v>16.388381119087278</v>
      </c>
      <c r="O18" s="81">
        <v>15.814938520595557</v>
      </c>
      <c r="P18" s="81">
        <v>26.631276686561939</v>
      </c>
      <c r="Q18" s="117">
        <f t="shared" si="2"/>
        <v>64.678556532619552</v>
      </c>
      <c r="R18" s="81">
        <v>11.766064656231251</v>
      </c>
      <c r="S18" s="81">
        <v>7.6566219488615737</v>
      </c>
      <c r="T18" s="81">
        <v>6.2309025501279418</v>
      </c>
      <c r="U18" s="81">
        <v>27.4</v>
      </c>
      <c r="V18" s="117">
        <f t="shared" si="3"/>
        <v>53.053589155220763</v>
      </c>
      <c r="W18" s="79"/>
      <c r="X18" s="79"/>
      <c r="Y18" s="79"/>
      <c r="Z18" s="79"/>
    </row>
    <row r="19" spans="2:26">
      <c r="B19" s="101"/>
      <c r="C19" s="102"/>
      <c r="D19" s="103"/>
      <c r="E19" s="103"/>
      <c r="F19" s="104"/>
      <c r="G19" s="102"/>
      <c r="H19" s="102"/>
      <c r="I19" s="103"/>
      <c r="J19" s="103"/>
      <c r="K19" s="104"/>
      <c r="L19" s="102"/>
      <c r="M19" s="102"/>
      <c r="N19" s="103"/>
      <c r="O19" s="103"/>
      <c r="P19" s="104"/>
      <c r="Q19" s="102"/>
      <c r="R19" s="102"/>
      <c r="S19" s="103"/>
      <c r="T19" s="103"/>
      <c r="U19" s="104"/>
      <c r="V19" s="102"/>
      <c r="W19" s="79"/>
      <c r="X19" s="79"/>
      <c r="Y19" s="79"/>
      <c r="Z19" s="79"/>
    </row>
    <row r="20" spans="2:26">
      <c r="B20" s="67"/>
      <c r="C20" s="68"/>
      <c r="D20" s="69"/>
      <c r="E20" s="69"/>
      <c r="F20" s="105"/>
      <c r="G20" s="68"/>
      <c r="H20" s="68"/>
      <c r="I20" s="69"/>
      <c r="J20" s="69"/>
      <c r="K20" s="105"/>
      <c r="L20" s="68"/>
      <c r="M20" s="68"/>
      <c r="N20" s="69"/>
      <c r="O20" s="69"/>
      <c r="P20" s="105"/>
      <c r="Q20" s="68"/>
      <c r="R20" s="68"/>
      <c r="S20" s="69"/>
      <c r="T20" s="69"/>
      <c r="U20" s="105"/>
      <c r="V20" s="68"/>
      <c r="W20" s="79"/>
      <c r="X20" s="79"/>
      <c r="Y20" s="79"/>
      <c r="Z20" s="79"/>
    </row>
    <row r="21" spans="2:26">
      <c r="B21" s="118" t="s">
        <v>126</v>
      </c>
      <c r="C21" s="106">
        <v>0.69599999999999995</v>
      </c>
      <c r="D21" s="106">
        <v>0.68300000000000005</v>
      </c>
      <c r="E21" s="106">
        <v>0.70850731223137886</v>
      </c>
      <c r="F21" s="106">
        <v>0.68899999999999995</v>
      </c>
      <c r="G21" s="106">
        <v>0.69299999999999995</v>
      </c>
      <c r="H21" s="106">
        <v>0.68799999999999994</v>
      </c>
      <c r="I21" s="106">
        <v>0.67200000000000004</v>
      </c>
      <c r="J21" s="106">
        <v>0.70499999999999996</v>
      </c>
      <c r="K21" s="106">
        <v>0.68300000000000005</v>
      </c>
      <c r="L21" s="106">
        <v>0.68700000000000006</v>
      </c>
      <c r="M21" s="106">
        <v>0.6971065670017047</v>
      </c>
      <c r="N21" s="106">
        <v>0.70449331558720973</v>
      </c>
      <c r="O21" s="106">
        <v>0.67300000000000004</v>
      </c>
      <c r="P21" s="106">
        <v>0.67800000000000005</v>
      </c>
      <c r="Q21" s="106">
        <v>0.68700000000000006</v>
      </c>
      <c r="R21" s="106">
        <v>0.90245239425016244</v>
      </c>
      <c r="S21" s="106">
        <v>0.87254900586976059</v>
      </c>
      <c r="T21" s="106">
        <v>0.87133318036702645</v>
      </c>
      <c r="U21" s="106">
        <v>0.85699999999999998</v>
      </c>
      <c r="V21" s="106">
        <v>0.872</v>
      </c>
    </row>
    <row r="22" spans="2:26">
      <c r="B22" s="118" t="s">
        <v>127</v>
      </c>
      <c r="C22" s="106">
        <v>0.38725624573976608</v>
      </c>
      <c r="D22" s="106">
        <v>0.36699999999999999</v>
      </c>
      <c r="E22" s="106">
        <v>0.35601578911597676</v>
      </c>
      <c r="F22" s="106">
        <v>0.34499999999999997</v>
      </c>
      <c r="G22" s="106">
        <v>0.36199999999999999</v>
      </c>
      <c r="H22" s="106">
        <v>0.370813110237107</v>
      </c>
      <c r="I22" s="106">
        <v>0.35</v>
      </c>
      <c r="J22" s="106">
        <v>0.3376992673014656</v>
      </c>
      <c r="K22" s="106">
        <v>0.33400000000000002</v>
      </c>
      <c r="L22" s="106">
        <v>0.34699999999999998</v>
      </c>
      <c r="M22" s="106">
        <v>0.50966015529922015</v>
      </c>
      <c r="N22" s="106">
        <v>0.49725779684562149</v>
      </c>
      <c r="O22" s="106">
        <v>0.48499999999999999</v>
      </c>
      <c r="P22" s="106">
        <v>0.45200000000000001</v>
      </c>
      <c r="Q22" s="106">
        <v>0.48299999999999998</v>
      </c>
      <c r="R22" s="106">
        <v>0.15609492973481706</v>
      </c>
      <c r="S22" s="106">
        <v>8.8955245608136752E-2</v>
      </c>
      <c r="T22" s="106">
        <v>0.10871066781203188</v>
      </c>
      <c r="U22" s="106">
        <v>9.5000000000000001E-2</v>
      </c>
      <c r="V22" s="106">
        <v>0.109</v>
      </c>
    </row>
    <row r="23" spans="2:26">
      <c r="B23" s="118" t="s">
        <v>128</v>
      </c>
      <c r="C23" s="106">
        <v>0.17</v>
      </c>
      <c r="D23" s="106">
        <v>0.14299999999999999</v>
      </c>
      <c r="E23" s="106">
        <v>0.14899999999999999</v>
      </c>
      <c r="F23" s="106">
        <v>0.14099999999999999</v>
      </c>
      <c r="G23" s="106">
        <v>0.15</v>
      </c>
      <c r="H23" s="106">
        <v>0.14899999999999999</v>
      </c>
      <c r="I23" s="106">
        <v>0.12</v>
      </c>
      <c r="J23" s="106">
        <v>0.126</v>
      </c>
      <c r="K23" s="106">
        <v>0.12</v>
      </c>
      <c r="L23" s="106">
        <v>0.128</v>
      </c>
      <c r="M23" s="106">
        <v>0.1707107060650738</v>
      </c>
      <c r="N23" s="106">
        <v>0.15620393021045159</v>
      </c>
      <c r="O23" s="106">
        <v>0.14499999999999999</v>
      </c>
      <c r="P23" s="106">
        <v>0.157</v>
      </c>
      <c r="Q23" s="106">
        <v>0.15722865906888137</v>
      </c>
      <c r="R23" s="106">
        <v>0.6859354906777837</v>
      </c>
      <c r="S23" s="106">
        <v>0.70160411390851529</v>
      </c>
      <c r="T23" s="106">
        <v>0.72535980883205509</v>
      </c>
      <c r="U23" s="106">
        <v>0.47699999999999998</v>
      </c>
      <c r="V23" s="106">
        <v>0.623</v>
      </c>
    </row>
    <row r="24" spans="2:26">
      <c r="B24" s="118" t="s">
        <v>51</v>
      </c>
      <c r="C24" s="106">
        <v>7.5274046073852158E-2</v>
      </c>
      <c r="D24" s="106">
        <v>9.755072478973667E-2</v>
      </c>
      <c r="E24" s="106">
        <v>0.11494493236089107</v>
      </c>
      <c r="F24" s="106">
        <v>0.10318774737493681</v>
      </c>
      <c r="G24" s="106">
        <v>9.9000000000000005E-2</v>
      </c>
      <c r="H24" s="106">
        <v>0.09</v>
      </c>
      <c r="I24" s="106">
        <v>0.11700000000000001</v>
      </c>
      <c r="J24" s="106">
        <v>0.14699999999999999</v>
      </c>
      <c r="K24" s="106">
        <v>0.11799999999999999</v>
      </c>
      <c r="L24" s="106">
        <v>0.11899999999999999</v>
      </c>
      <c r="M24" s="106">
        <v>-4.7843325297808499E-3</v>
      </c>
      <c r="N24" s="106">
        <v>2.9983336939567302E-2</v>
      </c>
      <c r="O24" s="106">
        <v>0</v>
      </c>
      <c r="P24" s="106">
        <v>2.8000000000000001E-2</v>
      </c>
      <c r="Q24" s="106">
        <v>1.4E-2</v>
      </c>
      <c r="R24" s="106">
        <v>0.16687365448913943</v>
      </c>
      <c r="S24" s="106">
        <v>-1.5441999464453567E-2</v>
      </c>
      <c r="T24" s="106">
        <v>-3.8559211437330349E-2</v>
      </c>
      <c r="U24" s="106">
        <v>0.16400000000000001</v>
      </c>
      <c r="V24" s="106">
        <v>7.9000000000000001E-2</v>
      </c>
    </row>
    <row r="25" spans="2:26">
      <c r="B25" s="118" t="s">
        <v>49</v>
      </c>
      <c r="C25" s="106">
        <v>0.18225037914739947</v>
      </c>
      <c r="D25" s="106">
        <v>0.19545440132479108</v>
      </c>
      <c r="E25" s="106">
        <v>0.22872440908378641</v>
      </c>
      <c r="F25" s="106">
        <v>0.22519394678528662</v>
      </c>
      <c r="G25" s="106">
        <v>0.21</v>
      </c>
      <c r="H25" s="106">
        <v>0.21199999999999999</v>
      </c>
      <c r="I25" s="106">
        <v>0.22500000000000001</v>
      </c>
      <c r="J25" s="106">
        <v>0.27200000000000002</v>
      </c>
      <c r="K25" s="106">
        <v>0.254</v>
      </c>
      <c r="L25" s="106">
        <v>0.24199999999999999</v>
      </c>
      <c r="M25" s="106">
        <v>2.4672579620718643E-2</v>
      </c>
      <c r="N25" s="106">
        <v>6.0463399615567945E-2</v>
      </c>
      <c r="O25" s="106">
        <v>5.2999999999999999E-2</v>
      </c>
      <c r="P25" s="106">
        <v>7.4999999999999997E-2</v>
      </c>
      <c r="Q25" s="106">
        <v>5.6000000000000001E-2</v>
      </c>
      <c r="R25" s="106">
        <v>0.2542323696998382</v>
      </c>
      <c r="S25" s="106">
        <v>0.14925484068625286</v>
      </c>
      <c r="T25" s="106">
        <v>0.108892330759277</v>
      </c>
      <c r="U25" s="106">
        <v>0.313</v>
      </c>
      <c r="V25" s="106">
        <v>0.219</v>
      </c>
    </row>
    <row r="26" spans="2:26">
      <c r="B26" s="101"/>
      <c r="C26" s="102"/>
      <c r="D26" s="103"/>
      <c r="E26" s="103"/>
      <c r="F26" s="104"/>
      <c r="G26" s="102"/>
      <c r="H26" s="102"/>
      <c r="I26" s="103"/>
      <c r="J26" s="103"/>
      <c r="K26" s="104"/>
      <c r="L26" s="102"/>
      <c r="M26" s="102"/>
      <c r="N26" s="103"/>
      <c r="O26" s="103"/>
      <c r="P26" s="104"/>
      <c r="Q26" s="102"/>
      <c r="R26" s="102"/>
      <c r="S26" s="103"/>
      <c r="T26" s="103"/>
      <c r="U26" s="104"/>
      <c r="V26" s="102"/>
    </row>
    <row r="27" spans="2:26">
      <c r="B27" s="64" t="s">
        <v>129</v>
      </c>
      <c r="C27" s="119"/>
    </row>
    <row r="32" spans="2:26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</sheetData>
  <sheetProtection password="F4EB" sheet="1" objects="1" scenarios="1"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EB590"/>
  </sheetPr>
  <dimension ref="B2:Y30"/>
  <sheetViews>
    <sheetView showGridLines="0" showRowColHeaders="0" workbookViewId="0"/>
  </sheetViews>
  <sheetFormatPr defaultColWidth="9.1796875" defaultRowHeight="13"/>
  <cols>
    <col min="1" max="1" width="4.54296875" style="64" customWidth="1"/>
    <col min="2" max="2" width="44.26953125" style="64" customWidth="1"/>
    <col min="3" max="22" width="8.54296875" style="64" customWidth="1"/>
    <col min="23" max="16384" width="9.1796875" style="64"/>
  </cols>
  <sheetData>
    <row r="2" spans="2:25" ht="20.5">
      <c r="B2" s="59">
        <v>2015</v>
      </c>
      <c r="C2" s="127"/>
      <c r="D2" s="61"/>
      <c r="E2" s="61"/>
      <c r="F2" s="61"/>
      <c r="G2" s="127"/>
      <c r="H2" s="63" t="s">
        <v>105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5">
      <c r="B3" s="65" t="s">
        <v>106</v>
      </c>
      <c r="C3" s="66" t="s">
        <v>107</v>
      </c>
      <c r="D3" s="66"/>
      <c r="E3" s="66"/>
      <c r="F3" s="66"/>
      <c r="G3" s="66"/>
      <c r="H3" s="66" t="s">
        <v>108</v>
      </c>
      <c r="I3" s="66"/>
      <c r="J3" s="66"/>
      <c r="K3" s="66"/>
      <c r="L3" s="66"/>
      <c r="M3" s="66" t="s">
        <v>109</v>
      </c>
      <c r="N3" s="66"/>
      <c r="O3" s="66"/>
      <c r="P3" s="128"/>
      <c r="Q3" s="128"/>
      <c r="R3" s="129" t="s">
        <v>10</v>
      </c>
      <c r="S3" s="129"/>
      <c r="T3" s="104"/>
      <c r="U3" s="66"/>
      <c r="V3" s="66"/>
    </row>
    <row r="4" spans="2:25">
      <c r="B4" s="67"/>
      <c r="C4" s="68" t="s">
        <v>143</v>
      </c>
      <c r="D4" s="69" t="s">
        <v>144</v>
      </c>
      <c r="E4" s="69" t="s">
        <v>145</v>
      </c>
      <c r="F4" s="69" t="s">
        <v>146</v>
      </c>
      <c r="G4" s="68">
        <v>2015</v>
      </c>
      <c r="H4" s="68" t="s">
        <v>143</v>
      </c>
      <c r="I4" s="69" t="s">
        <v>144</v>
      </c>
      <c r="J4" s="69" t="s">
        <v>145</v>
      </c>
      <c r="K4" s="69" t="s">
        <v>146</v>
      </c>
      <c r="L4" s="68">
        <v>2015</v>
      </c>
      <c r="M4" s="68" t="s">
        <v>143</v>
      </c>
      <c r="N4" s="69" t="s">
        <v>144</v>
      </c>
      <c r="O4" s="69" t="s">
        <v>145</v>
      </c>
      <c r="P4" s="69" t="s">
        <v>146</v>
      </c>
      <c r="Q4" s="68">
        <v>2015</v>
      </c>
      <c r="R4" s="68" t="s">
        <v>143</v>
      </c>
      <c r="S4" s="69" t="s">
        <v>144</v>
      </c>
      <c r="T4" s="69" t="s">
        <v>145</v>
      </c>
      <c r="U4" s="69" t="s">
        <v>146</v>
      </c>
      <c r="V4" s="68">
        <v>2015</v>
      </c>
    </row>
    <row r="5" spans="2:25">
      <c r="B5" s="70" t="s">
        <v>114</v>
      </c>
      <c r="C5" s="71">
        <v>1714.9</v>
      </c>
      <c r="D5" s="71">
        <v>1810.6</v>
      </c>
      <c r="E5" s="71">
        <v>1835</v>
      </c>
      <c r="F5" s="71">
        <v>1883</v>
      </c>
      <c r="G5" s="109">
        <v>1883</v>
      </c>
      <c r="H5" s="71">
        <v>1279.5999999999999</v>
      </c>
      <c r="I5" s="71">
        <v>1344.4</v>
      </c>
      <c r="J5" s="71">
        <v>1336.7</v>
      </c>
      <c r="K5" s="71">
        <v>1376.9</v>
      </c>
      <c r="L5" s="109">
        <v>1376.9</v>
      </c>
      <c r="M5" s="71">
        <v>435.35499999999996</v>
      </c>
      <c r="N5" s="71">
        <v>465.1</v>
      </c>
      <c r="O5" s="71">
        <v>497.2</v>
      </c>
      <c r="P5" s="71">
        <v>505.1</v>
      </c>
      <c r="Q5" s="109">
        <v>505.1</v>
      </c>
      <c r="R5" s="71" t="s">
        <v>138</v>
      </c>
      <c r="S5" s="71" t="s">
        <v>138</v>
      </c>
      <c r="T5" s="71" t="s">
        <v>138</v>
      </c>
      <c r="U5" s="71" t="s">
        <v>138</v>
      </c>
      <c r="V5" s="109" t="s">
        <v>138</v>
      </c>
    </row>
    <row r="6" spans="2:25">
      <c r="B6" s="70" t="s">
        <v>115</v>
      </c>
      <c r="C6" s="71">
        <v>1713</v>
      </c>
      <c r="D6" s="71">
        <v>1781.4</v>
      </c>
      <c r="E6" s="71">
        <v>1825.9</v>
      </c>
      <c r="F6" s="71">
        <v>1871.4</v>
      </c>
      <c r="G6" s="109">
        <v>1801.4</v>
      </c>
      <c r="H6" s="71">
        <v>1284.2</v>
      </c>
      <c r="I6" s="71">
        <v>1326.8</v>
      </c>
      <c r="J6" s="71">
        <v>1337.1</v>
      </c>
      <c r="K6" s="71">
        <v>1366</v>
      </c>
      <c r="L6" s="109">
        <v>1330.8</v>
      </c>
      <c r="M6" s="71">
        <v>428.81066666666669</v>
      </c>
      <c r="N6" s="71">
        <v>453.4</v>
      </c>
      <c r="O6" s="71">
        <v>487.7</v>
      </c>
      <c r="P6" s="71">
        <v>505.4</v>
      </c>
      <c r="Q6" s="109">
        <v>470.6</v>
      </c>
      <c r="R6" s="71" t="s">
        <v>138</v>
      </c>
      <c r="S6" s="71" t="s">
        <v>138</v>
      </c>
      <c r="T6" s="71" t="s">
        <v>138</v>
      </c>
      <c r="U6" s="71" t="s">
        <v>138</v>
      </c>
      <c r="V6" s="109" t="s">
        <v>138</v>
      </c>
    </row>
    <row r="7" spans="2:25">
      <c r="B7" s="70" t="s">
        <v>116</v>
      </c>
      <c r="C7" s="71">
        <v>114.81</v>
      </c>
      <c r="D7" s="71">
        <v>120.42</v>
      </c>
      <c r="E7" s="71">
        <v>129.66</v>
      </c>
      <c r="F7" s="71">
        <v>139.62</v>
      </c>
      <c r="G7" s="109">
        <v>504.51</v>
      </c>
      <c r="H7" s="71">
        <v>93.24</v>
      </c>
      <c r="I7" s="71">
        <v>94.84</v>
      </c>
      <c r="J7" s="71">
        <v>101.5</v>
      </c>
      <c r="K7" s="71">
        <v>109.7</v>
      </c>
      <c r="L7" s="109">
        <v>399.28</v>
      </c>
      <c r="M7" s="71">
        <v>20.54</v>
      </c>
      <c r="N7" s="71">
        <v>24.54</v>
      </c>
      <c r="O7" s="71">
        <v>26.8</v>
      </c>
      <c r="P7" s="71">
        <v>27.9</v>
      </c>
      <c r="Q7" s="109">
        <v>99.78</v>
      </c>
      <c r="R7" s="71">
        <v>0.81825921327910034</v>
      </c>
      <c r="S7" s="71">
        <v>0.9</v>
      </c>
      <c r="T7" s="71">
        <v>1.3</v>
      </c>
      <c r="U7" s="71">
        <v>1.8</v>
      </c>
      <c r="V7" s="109">
        <v>4.8182592132791005</v>
      </c>
      <c r="W7" s="74"/>
    </row>
    <row r="8" spans="2:25">
      <c r="B8" s="75" t="s">
        <v>20</v>
      </c>
      <c r="C8" s="76">
        <v>2205.8399258293916</v>
      </c>
      <c r="D8" s="76">
        <v>2637.309977278423</v>
      </c>
      <c r="E8" s="76">
        <v>2763.0573708089132</v>
      </c>
      <c r="F8" s="76">
        <v>3200.232814272551</v>
      </c>
      <c r="G8" s="110">
        <f t="shared" ref="G8:G18" si="0">SUM(C8:F8)</f>
        <v>10806.44008818928</v>
      </c>
      <c r="H8" s="76">
        <v>1703.6862160291589</v>
      </c>
      <c r="I8" s="76">
        <v>1979.2279573568946</v>
      </c>
      <c r="J8" s="76">
        <v>1952.8461610539464</v>
      </c>
      <c r="K8" s="76">
        <v>2256.3305977621549</v>
      </c>
      <c r="L8" s="110">
        <f t="shared" ref="L8:L12" si="1">SUM(H8:K8)</f>
        <v>7892.0909322021544</v>
      </c>
      <c r="M8" s="76">
        <v>425.57136715463417</v>
      </c>
      <c r="N8" s="76">
        <v>561.64632066222782</v>
      </c>
      <c r="O8" s="76">
        <v>686.89546455194852</v>
      </c>
      <c r="P8" s="76">
        <v>750.54770106509625</v>
      </c>
      <c r="Q8" s="110">
        <f t="shared" ref="Q8:Q18" si="2">SUM(M8:P8)</f>
        <v>2424.6608534339066</v>
      </c>
      <c r="R8" s="76">
        <v>73.053873572322601</v>
      </c>
      <c r="S8" s="76">
        <v>91.8</v>
      </c>
      <c r="T8" s="76">
        <v>119.7</v>
      </c>
      <c r="U8" s="76">
        <v>187.5</v>
      </c>
      <c r="V8" s="110">
        <f t="shared" ref="V8:V18" si="3">SUM(R8:U8)</f>
        <v>472.05387357232257</v>
      </c>
      <c r="W8" s="79"/>
      <c r="X8" s="79"/>
      <c r="Y8" s="79"/>
    </row>
    <row r="9" spans="2:25">
      <c r="B9" s="80" t="s">
        <v>117</v>
      </c>
      <c r="C9" s="81">
        <v>1641.8</v>
      </c>
      <c r="D9" s="81">
        <v>1928.9</v>
      </c>
      <c r="E9" s="81">
        <v>1995.9</v>
      </c>
      <c r="F9" s="81">
        <v>2332.4</v>
      </c>
      <c r="G9" s="112">
        <f t="shared" si="0"/>
        <v>7899</v>
      </c>
      <c r="H9" s="81">
        <v>1242.9000000000001</v>
      </c>
      <c r="I9" s="81">
        <v>1408.9</v>
      </c>
      <c r="J9" s="81">
        <v>1362.1</v>
      </c>
      <c r="K9" s="81">
        <v>1579.8</v>
      </c>
      <c r="L9" s="112">
        <f t="shared" si="1"/>
        <v>5593.7</v>
      </c>
      <c r="M9" s="81">
        <v>329.74912108236884</v>
      </c>
      <c r="N9" s="81">
        <v>431.72550908022305</v>
      </c>
      <c r="O9" s="81">
        <v>521.29206501143267</v>
      </c>
      <c r="P9" s="81">
        <v>576.2882120536558</v>
      </c>
      <c r="Q9" s="112">
        <f t="shared" si="2"/>
        <v>1859.0549072276804</v>
      </c>
      <c r="R9" s="81">
        <v>66.177956614989299</v>
      </c>
      <c r="S9" s="81">
        <v>84.514829577722665</v>
      </c>
      <c r="T9" s="81">
        <v>109.4561775771833</v>
      </c>
      <c r="U9" s="81">
        <v>171.38410278816281</v>
      </c>
      <c r="V9" s="112">
        <f t="shared" si="3"/>
        <v>431.53306655805807</v>
      </c>
      <c r="W9" s="79"/>
      <c r="X9" s="79"/>
      <c r="Y9" s="79"/>
    </row>
    <row r="10" spans="2:25">
      <c r="B10" s="84" t="s">
        <v>23</v>
      </c>
      <c r="C10" s="85">
        <v>1146.6329022576342</v>
      </c>
      <c r="D10" s="85">
        <v>1339.2602229024633</v>
      </c>
      <c r="E10" s="85">
        <v>1377.5851545600535</v>
      </c>
      <c r="F10" s="85">
        <v>1619.4977562141767</v>
      </c>
      <c r="G10" s="113">
        <f t="shared" si="0"/>
        <v>5482.9760359343272</v>
      </c>
      <c r="H10" s="85">
        <v>856.40161777649985</v>
      </c>
      <c r="I10" s="85">
        <v>963.62179265221744</v>
      </c>
      <c r="J10" s="85">
        <v>923.15339829626873</v>
      </c>
      <c r="K10" s="85">
        <v>1072.1630907902536</v>
      </c>
      <c r="L10" s="113">
        <f t="shared" si="1"/>
        <v>3815.3398995152397</v>
      </c>
      <c r="M10" s="85">
        <v>230.07665453553497</v>
      </c>
      <c r="N10" s="85">
        <v>297.1877641441389</v>
      </c>
      <c r="O10" s="85">
        <v>354.31327878684527</v>
      </c>
      <c r="P10" s="85">
        <v>392.94912007220228</v>
      </c>
      <c r="Q10" s="113">
        <f t="shared" si="2"/>
        <v>1274.5268175387214</v>
      </c>
      <c r="R10" s="85">
        <v>57.891169334579544</v>
      </c>
      <c r="S10" s="85">
        <v>75.459136872149429</v>
      </c>
      <c r="T10" s="85">
        <v>97.777910365866077</v>
      </c>
      <c r="U10" s="85">
        <v>150.6613252372951</v>
      </c>
      <c r="V10" s="113">
        <f t="shared" si="3"/>
        <v>381.78954180989018</v>
      </c>
      <c r="W10" s="79"/>
      <c r="X10" s="79"/>
      <c r="Y10" s="79"/>
    </row>
    <row r="11" spans="2:25">
      <c r="B11" s="88" t="s">
        <v>24</v>
      </c>
      <c r="C11" s="89">
        <v>-648</v>
      </c>
      <c r="D11" s="89">
        <v>-745.8</v>
      </c>
      <c r="E11" s="89">
        <v>-762.9</v>
      </c>
      <c r="F11" s="89">
        <v>-842.1</v>
      </c>
      <c r="G11" s="114">
        <f t="shared" si="0"/>
        <v>-2998.7999999999997</v>
      </c>
      <c r="H11" s="89">
        <v>-475.88890775833454</v>
      </c>
      <c r="I11" s="89">
        <v>-530.68312674407287</v>
      </c>
      <c r="J11" s="89">
        <v>-515.39028275960573</v>
      </c>
      <c r="K11" s="89">
        <v>-559.0849808590051</v>
      </c>
      <c r="L11" s="114">
        <f t="shared" si="1"/>
        <v>-2081.0472981210182</v>
      </c>
      <c r="M11" s="89">
        <v>-160.62825540687055</v>
      </c>
      <c r="N11" s="89">
        <v>-199.2</v>
      </c>
      <c r="O11" s="89">
        <v>-226.5</v>
      </c>
      <c r="P11" s="89">
        <v>-258</v>
      </c>
      <c r="Q11" s="114">
        <f t="shared" si="2"/>
        <v>-844.32825540687054</v>
      </c>
      <c r="R11" s="89">
        <v>-7.6550451147613607</v>
      </c>
      <c r="S11" s="89">
        <v>-10.5</v>
      </c>
      <c r="T11" s="89">
        <v>-15.2</v>
      </c>
      <c r="U11" s="89">
        <v>-16.899999999999999</v>
      </c>
      <c r="V11" s="114">
        <f t="shared" si="3"/>
        <v>-50.255045114761359</v>
      </c>
      <c r="W11" s="79"/>
      <c r="X11" s="79"/>
      <c r="Y11" s="79"/>
    </row>
    <row r="12" spans="2:25">
      <c r="B12" s="70" t="s">
        <v>118</v>
      </c>
      <c r="C12" s="71">
        <v>-278.39999999999998</v>
      </c>
      <c r="D12" s="71">
        <v>-299.10000000000002</v>
      </c>
      <c r="E12" s="71">
        <v>-314.2</v>
      </c>
      <c r="F12" s="71">
        <v>-401.8</v>
      </c>
      <c r="G12" s="109">
        <f t="shared" si="0"/>
        <v>-1293.5</v>
      </c>
      <c r="H12" s="71">
        <v>-166.30051532386136</v>
      </c>
      <c r="I12" s="71">
        <v>-180.23073539966862</v>
      </c>
      <c r="J12" s="71">
        <v>-163.85857048690065</v>
      </c>
      <c r="K12" s="71">
        <v>-232.49696278208077</v>
      </c>
      <c r="L12" s="109">
        <f t="shared" si="1"/>
        <v>-742.88678399251137</v>
      </c>
      <c r="M12" s="71">
        <v>-59.361166941537732</v>
      </c>
      <c r="N12" s="71">
        <v>-59.7</v>
      </c>
      <c r="O12" s="71">
        <v>-72</v>
      </c>
      <c r="P12" s="71">
        <v>-85.8</v>
      </c>
      <c r="Q12" s="109">
        <f t="shared" si="2"/>
        <v>-276.86116694153776</v>
      </c>
      <c r="R12" s="71">
        <v>-49.444320435825304</v>
      </c>
      <c r="S12" s="71">
        <v>-56.318675493136752</v>
      </c>
      <c r="T12" s="71">
        <v>-75.346753171955783</v>
      </c>
      <c r="U12" s="71">
        <v>-86.469911505317413</v>
      </c>
      <c r="V12" s="109">
        <f t="shared" si="3"/>
        <v>-267.57966060623528</v>
      </c>
      <c r="W12" s="79"/>
      <c r="X12" s="79"/>
      <c r="Y12" s="79"/>
    </row>
    <row r="13" spans="2:25">
      <c r="B13" s="70" t="s">
        <v>121</v>
      </c>
      <c r="C13" s="71">
        <v>8.5</v>
      </c>
      <c r="D13" s="71">
        <v>9.9</v>
      </c>
      <c r="E13" s="71">
        <v>36.6</v>
      </c>
      <c r="F13" s="71">
        <v>10.8</v>
      </c>
      <c r="G13" s="109">
        <f t="shared" si="0"/>
        <v>65.8</v>
      </c>
      <c r="H13" s="71">
        <v>8.5</v>
      </c>
      <c r="I13" s="71">
        <v>9.6</v>
      </c>
      <c r="J13" s="71">
        <v>37</v>
      </c>
      <c r="K13" s="71">
        <v>11.6</v>
      </c>
      <c r="L13" s="109">
        <f>SUM(H13:K13)</f>
        <v>66.7</v>
      </c>
      <c r="M13" s="71">
        <v>7.8560164653388942E-2</v>
      </c>
      <c r="N13" s="71">
        <v>0.1</v>
      </c>
      <c r="O13" s="71">
        <v>0.5</v>
      </c>
      <c r="P13" s="71">
        <v>-1</v>
      </c>
      <c r="Q13" s="109">
        <f t="shared" si="2"/>
        <v>-0.32143983534661102</v>
      </c>
      <c r="R13" s="71">
        <v>-8.2232604283576649E-2</v>
      </c>
      <c r="S13" s="71">
        <v>0.2</v>
      </c>
      <c r="T13" s="71">
        <v>-1</v>
      </c>
      <c r="U13" s="71">
        <v>0.3</v>
      </c>
      <c r="V13" s="109">
        <f t="shared" si="3"/>
        <v>-0.58223260428357659</v>
      </c>
      <c r="W13" s="79"/>
      <c r="X13" s="79"/>
      <c r="Y13" s="79"/>
    </row>
    <row r="14" spans="2:25">
      <c r="B14" s="96" t="s">
        <v>122</v>
      </c>
      <c r="C14" s="97">
        <v>-54.6</v>
      </c>
      <c r="D14" s="97">
        <v>-129.1</v>
      </c>
      <c r="E14" s="97">
        <v>-131.5</v>
      </c>
      <c r="F14" s="97">
        <v>-66.2</v>
      </c>
      <c r="G14" s="116">
        <f t="shared" si="0"/>
        <v>-381.4</v>
      </c>
      <c r="H14" s="97">
        <v>-69.3</v>
      </c>
      <c r="I14" s="97">
        <v>-124.8</v>
      </c>
      <c r="J14" s="97">
        <v>-148.80000000000001</v>
      </c>
      <c r="K14" s="97">
        <v>-52.8</v>
      </c>
      <c r="L14" s="116">
        <f>SUM(H14:K14)</f>
        <v>-395.7</v>
      </c>
      <c r="M14" s="97">
        <v>12.101917353308583</v>
      </c>
      <c r="N14" s="97">
        <v>-4.6988015875512206</v>
      </c>
      <c r="O14" s="97">
        <v>22.324372710385553</v>
      </c>
      <c r="P14" s="97">
        <v>-11.45</v>
      </c>
      <c r="Q14" s="116">
        <f t="shared" si="2"/>
        <v>18.277488476142917</v>
      </c>
      <c r="R14" s="97">
        <v>2.5879619511212821</v>
      </c>
      <c r="S14" s="97">
        <v>0.3</v>
      </c>
      <c r="T14" s="97">
        <v>-5</v>
      </c>
      <c r="U14" s="97">
        <v>-1.9</v>
      </c>
      <c r="V14" s="116">
        <f t="shared" si="3"/>
        <v>-4.0120380488787184</v>
      </c>
      <c r="W14" s="79"/>
      <c r="X14" s="79"/>
      <c r="Y14" s="79"/>
    </row>
    <row r="15" spans="2:25">
      <c r="B15" s="88" t="s">
        <v>41</v>
      </c>
      <c r="C15" s="89">
        <v>-54.8</v>
      </c>
      <c r="D15" s="89">
        <v>-57</v>
      </c>
      <c r="E15" s="89">
        <v>-75.2</v>
      </c>
      <c r="F15" s="89">
        <v>-165.6</v>
      </c>
      <c r="G15" s="114">
        <f t="shared" si="0"/>
        <v>-352.6</v>
      </c>
      <c r="H15" s="89">
        <v>-43.2</v>
      </c>
      <c r="I15" s="89">
        <v>-38.4</v>
      </c>
      <c r="J15" s="89">
        <v>-35</v>
      </c>
      <c r="K15" s="89">
        <v>-144.5</v>
      </c>
      <c r="L15" s="114">
        <f>SUM(H15:K15)</f>
        <v>-261.10000000000002</v>
      </c>
      <c r="M15" s="89">
        <v>-10.902838913934943</v>
      </c>
      <c r="N15" s="89">
        <v>-15.668555162666483</v>
      </c>
      <c r="O15" s="89">
        <v>-34.27775695357267</v>
      </c>
      <c r="P15" s="89">
        <v>-8.2675579606301071</v>
      </c>
      <c r="Q15" s="114">
        <f t="shared" si="2"/>
        <v>-69.116708990804199</v>
      </c>
      <c r="R15" s="89">
        <v>-0.73953657107987159</v>
      </c>
      <c r="S15" s="89">
        <v>-3</v>
      </c>
      <c r="T15" s="89">
        <v>-5.9</v>
      </c>
      <c r="U15" s="89">
        <v>-12.8</v>
      </c>
      <c r="V15" s="114">
        <f t="shared" si="3"/>
        <v>-22.439536571079874</v>
      </c>
      <c r="W15" s="79"/>
      <c r="X15" s="79"/>
      <c r="Y15" s="79"/>
    </row>
    <row r="16" spans="2:25">
      <c r="B16" s="70" t="s">
        <v>123</v>
      </c>
      <c r="C16" s="71">
        <v>0.4</v>
      </c>
      <c r="D16" s="71">
        <v>-1.7</v>
      </c>
      <c r="E16" s="71">
        <v>1.5</v>
      </c>
      <c r="F16" s="71">
        <v>-9.4</v>
      </c>
      <c r="G16" s="109">
        <f t="shared" si="0"/>
        <v>-9.1999999999999993</v>
      </c>
      <c r="H16" s="71">
        <v>0</v>
      </c>
      <c r="I16" s="71">
        <v>0</v>
      </c>
      <c r="J16" s="71">
        <v>0</v>
      </c>
      <c r="K16" s="71">
        <v>0</v>
      </c>
      <c r="L16" s="109">
        <v>0</v>
      </c>
      <c r="M16" s="71">
        <v>0</v>
      </c>
      <c r="N16" s="71">
        <v>0</v>
      </c>
      <c r="O16" s="71">
        <v>0</v>
      </c>
      <c r="P16" s="71">
        <v>0</v>
      </c>
      <c r="Q16" s="109">
        <f t="shared" si="2"/>
        <v>0</v>
      </c>
      <c r="R16" s="71">
        <v>0.38851489029981395</v>
      </c>
      <c r="S16" s="71">
        <v>-1.7</v>
      </c>
      <c r="T16" s="71">
        <v>1.5</v>
      </c>
      <c r="U16" s="71">
        <v>-9.4</v>
      </c>
      <c r="V16" s="109">
        <f t="shared" si="3"/>
        <v>-9.2114851097001864</v>
      </c>
      <c r="W16" s="79"/>
      <c r="X16" s="79"/>
      <c r="Y16" s="79"/>
    </row>
    <row r="17" spans="2:25">
      <c r="B17" s="84" t="s">
        <v>124</v>
      </c>
      <c r="C17" s="85">
        <v>119.6</v>
      </c>
      <c r="D17" s="85">
        <v>116.7</v>
      </c>
      <c r="E17" s="85">
        <v>131.80000000000001</v>
      </c>
      <c r="F17" s="85">
        <v>145.4</v>
      </c>
      <c r="G17" s="113">
        <f t="shared" si="0"/>
        <v>513.5</v>
      </c>
      <c r="H17" s="85">
        <v>110.2018457430291</v>
      </c>
      <c r="I17" s="85">
        <v>99.16379960666842</v>
      </c>
      <c r="J17" s="85">
        <v>97.175626255263751</v>
      </c>
      <c r="K17" s="85">
        <v>94.797548209144935</v>
      </c>
      <c r="L17" s="113">
        <f>SUM(H17:K17)</f>
        <v>401.33881981410616</v>
      </c>
      <c r="M17" s="85">
        <v>11.36487079115375</v>
      </c>
      <c r="N17" s="85">
        <v>18</v>
      </c>
      <c r="O17" s="85">
        <v>44.4</v>
      </c>
      <c r="P17" s="85">
        <v>28.4</v>
      </c>
      <c r="Q17" s="113">
        <f t="shared" si="2"/>
        <v>102.16487079115376</v>
      </c>
      <c r="R17" s="85">
        <v>2.9465114500505289</v>
      </c>
      <c r="S17" s="85">
        <v>4.4481872281953434</v>
      </c>
      <c r="T17" s="85">
        <v>-3.2626869309774058</v>
      </c>
      <c r="U17" s="85">
        <v>23.491859120917571</v>
      </c>
      <c r="V17" s="113">
        <f t="shared" si="3"/>
        <v>27.623870868186039</v>
      </c>
      <c r="W17" s="79"/>
      <c r="X17" s="79"/>
      <c r="Y17" s="79"/>
    </row>
    <row r="18" spans="2:25">
      <c r="B18" s="80" t="s">
        <v>125</v>
      </c>
      <c r="C18" s="81">
        <v>285.89999999999998</v>
      </c>
      <c r="D18" s="81">
        <v>357.2</v>
      </c>
      <c r="E18" s="81">
        <v>399.6</v>
      </c>
      <c r="F18" s="81">
        <v>453.2</v>
      </c>
      <c r="G18" s="117">
        <f t="shared" si="0"/>
        <v>1495.8999999999999</v>
      </c>
      <c r="H18" s="81">
        <v>268.5</v>
      </c>
      <c r="I18" s="81">
        <v>305.7</v>
      </c>
      <c r="J18" s="81">
        <v>331.7</v>
      </c>
      <c r="K18" s="81">
        <v>345.4</v>
      </c>
      <c r="L18" s="117">
        <f>SUM(H18:K18)</f>
        <v>1251.3000000000002</v>
      </c>
      <c r="M18" s="81">
        <v>13.70891855304653</v>
      </c>
      <c r="N18" s="81">
        <v>42.761207592077646</v>
      </c>
      <c r="O18" s="81">
        <v>60.66384473981519</v>
      </c>
      <c r="P18" s="81">
        <v>52.597707922480303</v>
      </c>
      <c r="Q18" s="117">
        <f t="shared" si="2"/>
        <v>169.73167880741968</v>
      </c>
      <c r="R18" s="81">
        <v>8.1659276866453823</v>
      </c>
      <c r="S18" s="81">
        <v>13.270398126062682</v>
      </c>
      <c r="T18" s="81">
        <v>13.300392978550693</v>
      </c>
      <c r="U18" s="81">
        <v>55.428455332575986</v>
      </c>
      <c r="V18" s="117">
        <f t="shared" si="3"/>
        <v>90.165174123834731</v>
      </c>
      <c r="W18" s="79"/>
      <c r="X18" s="79"/>
      <c r="Y18" s="79"/>
    </row>
    <row r="19" spans="2:25">
      <c r="B19" s="101"/>
      <c r="C19" s="102"/>
      <c r="D19" s="103"/>
      <c r="E19" s="103"/>
      <c r="F19" s="104"/>
      <c r="G19" s="102"/>
      <c r="H19" s="102"/>
      <c r="I19" s="103"/>
      <c r="J19" s="103"/>
      <c r="K19" s="104"/>
      <c r="L19" s="102"/>
      <c r="M19" s="102"/>
      <c r="N19" s="103"/>
      <c r="O19" s="103"/>
      <c r="P19" s="104"/>
      <c r="Q19" s="102"/>
      <c r="R19" s="102"/>
      <c r="S19" s="103"/>
      <c r="T19" s="103"/>
      <c r="U19" s="104"/>
      <c r="V19" s="102"/>
    </row>
    <row r="20" spans="2:25">
      <c r="B20" s="67"/>
      <c r="C20" s="68"/>
      <c r="D20" s="69"/>
      <c r="E20" s="69"/>
      <c r="F20" s="105"/>
      <c r="G20" s="68"/>
      <c r="H20" s="68"/>
      <c r="I20" s="69"/>
      <c r="J20" s="69"/>
      <c r="K20" s="105"/>
      <c r="L20" s="68"/>
      <c r="M20" s="68"/>
      <c r="N20" s="69"/>
      <c r="O20" s="69"/>
      <c r="P20" s="105"/>
      <c r="Q20" s="68"/>
      <c r="R20" s="68"/>
      <c r="S20" s="69"/>
      <c r="T20" s="69"/>
      <c r="U20" s="105"/>
      <c r="V20" s="68"/>
    </row>
    <row r="21" spans="2:25">
      <c r="B21" s="118" t="s">
        <v>126</v>
      </c>
      <c r="C21" s="106">
        <v>0.69799999999999995</v>
      </c>
      <c r="D21" s="106">
        <v>0.69399999999999995</v>
      </c>
      <c r="E21" s="106">
        <v>0.69</v>
      </c>
      <c r="F21" s="106">
        <v>0.69399999999999995</v>
      </c>
      <c r="G21" s="106">
        <v>0.69399999999999995</v>
      </c>
      <c r="H21" s="106">
        <v>0.68899999999999995</v>
      </c>
      <c r="I21" s="106">
        <v>0.68400000000000005</v>
      </c>
      <c r="J21" s="106">
        <v>0.67800000000000005</v>
      </c>
      <c r="K21" s="106">
        <v>0.67900000000000005</v>
      </c>
      <c r="L21" s="106">
        <v>0.68200000000000005</v>
      </c>
      <c r="M21" s="106">
        <f>M10/M9</f>
        <v>0.69773242694425119</v>
      </c>
      <c r="N21" s="106">
        <f>N10/N9</f>
        <v>0.68837202781296758</v>
      </c>
      <c r="O21" s="106">
        <f>O10/O9</f>
        <v>0.67968285452239652</v>
      </c>
      <c r="P21" s="106">
        <f>P10/P9</f>
        <v>0.68186215135633632</v>
      </c>
      <c r="Q21" s="106">
        <v>0.68557782375527698</v>
      </c>
      <c r="R21" s="106">
        <f>R10/R9</f>
        <v>0.87478024852564273</v>
      </c>
      <c r="S21" s="106">
        <f>S10/S9</f>
        <v>0.89285084344582011</v>
      </c>
      <c r="T21" s="106">
        <f>T10/T9</f>
        <v>0.89330645862283775</v>
      </c>
      <c r="U21" s="106">
        <f>U10/U9</f>
        <v>0.87908576575225394</v>
      </c>
      <c r="V21" s="106">
        <f>AVERAGE(R21:U21)</f>
        <v>0.88500582908663861</v>
      </c>
    </row>
    <row r="22" spans="2:25">
      <c r="B22" s="118" t="s">
        <v>127</v>
      </c>
      <c r="C22" s="106">
        <v>0.39500000000000002</v>
      </c>
      <c r="D22" s="106">
        <v>0.38600000000000001</v>
      </c>
      <c r="E22" s="106">
        <v>0.38200000000000001</v>
      </c>
      <c r="F22" s="106">
        <v>0.36099999999999999</v>
      </c>
      <c r="G22" s="106">
        <v>0.38</v>
      </c>
      <c r="H22" s="106">
        <v>0.38300000000000001</v>
      </c>
      <c r="I22" s="106">
        <v>0.377</v>
      </c>
      <c r="J22" s="106">
        <v>0.378</v>
      </c>
      <c r="K22" s="106">
        <v>0.35399999999999998</v>
      </c>
      <c r="L22" s="106">
        <v>0.372</v>
      </c>
      <c r="M22" s="106">
        <f>-(M11/M9)</f>
        <v>0.48712261879462848</v>
      </c>
      <c r="N22" s="106">
        <f>-(N11/N9)</f>
        <v>0.46140428538584394</v>
      </c>
      <c r="O22" s="106">
        <f>-(O11/O9)</f>
        <v>0.43449731005407216</v>
      </c>
      <c r="P22" s="106">
        <f>-(P11/P9)</f>
        <v>0.44769265552143322</v>
      </c>
      <c r="Q22" s="106">
        <v>0.45400000000000001</v>
      </c>
      <c r="R22" s="106">
        <f>-(R11/R9)</f>
        <v>0.11567363977852851</v>
      </c>
      <c r="S22" s="106">
        <f>-(S11/S9)</f>
        <v>0.1242385514171078</v>
      </c>
      <c r="T22" s="106">
        <f>-(T11/T9)</f>
        <v>0.13886836116930615</v>
      </c>
      <c r="U22" s="106">
        <f>-(U11/U9)</f>
        <v>9.8608912524920905E-2</v>
      </c>
      <c r="V22" s="106">
        <v>0.11700000000000001</v>
      </c>
    </row>
    <row r="23" spans="2:25">
      <c r="B23" s="118" t="s">
        <v>128</v>
      </c>
      <c r="C23" s="106">
        <v>0.17</v>
      </c>
      <c r="D23" s="106">
        <v>0.155</v>
      </c>
      <c r="E23" s="106">
        <v>0.157</v>
      </c>
      <c r="F23" s="106">
        <v>0.17199999999999999</v>
      </c>
      <c r="G23" s="106">
        <v>0.16400000000000001</v>
      </c>
      <c r="H23" s="106">
        <v>0.13400000000000001</v>
      </c>
      <c r="I23" s="106">
        <v>0.128</v>
      </c>
      <c r="J23" s="106">
        <v>0.12</v>
      </c>
      <c r="K23" s="106">
        <v>0.14699999999999999</v>
      </c>
      <c r="L23" s="106">
        <v>0.13300000000000001</v>
      </c>
      <c r="M23" s="106">
        <f>-(M12/M9)</f>
        <v>0.18001918169392106</v>
      </c>
      <c r="N23" s="106">
        <f>-(N12/N9)</f>
        <v>0.13828230842135986</v>
      </c>
      <c r="O23" s="106">
        <f>-(O12/O9)</f>
        <v>0.13811835021586399</v>
      </c>
      <c r="P23" s="106">
        <f>-(P12/P9)</f>
        <v>0.14888383660363944</v>
      </c>
      <c r="Q23" s="106">
        <v>0.14899999999999999</v>
      </c>
      <c r="R23" s="106">
        <f>-(R12/R9)</f>
        <v>0.74714184246399307</v>
      </c>
      <c r="S23" s="106">
        <f>-(S12/S9)</f>
        <v>0.66637625342833129</v>
      </c>
      <c r="T23" s="106">
        <f>-(T12/T9)</f>
        <v>0.68837369292221839</v>
      </c>
      <c r="U23" s="106">
        <f>-(U12/U9)</f>
        <v>0.50453869465476309</v>
      </c>
      <c r="V23" s="106">
        <v>0.62</v>
      </c>
    </row>
    <row r="24" spans="2:25">
      <c r="B24" s="118" t="s">
        <v>51</v>
      </c>
      <c r="C24" s="106">
        <v>7.2999999999999995E-2</v>
      </c>
      <c r="D24" s="106">
        <v>0.06</v>
      </c>
      <c r="E24" s="106">
        <v>6.6000000000000003E-2</v>
      </c>
      <c r="F24" s="106">
        <v>6.2E-2</v>
      </c>
      <c r="G24" s="106">
        <v>6.5250000000000002E-2</v>
      </c>
      <c r="H24" s="106">
        <v>8.8999999999999996E-2</v>
      </c>
      <c r="I24" s="106">
        <v>7.0000000000000007E-2</v>
      </c>
      <c r="J24" s="106">
        <v>7.0999999999999994E-2</v>
      </c>
      <c r="K24" s="106">
        <v>0.06</v>
      </c>
      <c r="L24" s="106">
        <v>7.1999999999999995E-2</v>
      </c>
      <c r="M24" s="106">
        <f>M17/M9</f>
        <v>3.4465204194782044E-2</v>
      </c>
      <c r="N24" s="106">
        <f>N17/N9</f>
        <v>4.1693158317997948E-2</v>
      </c>
      <c r="O24" s="106">
        <f>O17/O9</f>
        <v>8.5172982633116123E-2</v>
      </c>
      <c r="P24" s="106">
        <f>P17/P9</f>
        <v>4.9280896964374821E-2</v>
      </c>
      <c r="Q24" s="106">
        <v>5.5E-2</v>
      </c>
      <c r="R24" s="106">
        <f>R17/R9</f>
        <v>4.4524062101112753E-2</v>
      </c>
      <c r="S24" s="106">
        <f>S17/S9</f>
        <v>5.2632032158387562E-2</v>
      </c>
      <c r="T24" s="106">
        <f>T17/T9</f>
        <v>-2.9808157046930621E-2</v>
      </c>
      <c r="U24" s="106">
        <f>U17/U9</f>
        <v>0.13707140124865835</v>
      </c>
      <c r="V24" s="106">
        <v>6.4000000000000001E-2</v>
      </c>
    </row>
    <row r="25" spans="2:25">
      <c r="B25" s="118" t="s">
        <v>49</v>
      </c>
      <c r="C25" s="106">
        <v>0.17399999999999999</v>
      </c>
      <c r="D25" s="106">
        <v>0.185</v>
      </c>
      <c r="E25" s="106">
        <v>0.2</v>
      </c>
      <c r="F25" s="106">
        <v>0.19400000000000001</v>
      </c>
      <c r="G25" s="106">
        <v>0.18824999999999997</v>
      </c>
      <c r="H25" s="106">
        <v>0.216</v>
      </c>
      <c r="I25" s="106">
        <v>0.217</v>
      </c>
      <c r="J25" s="106">
        <v>0.24399999999999999</v>
      </c>
      <c r="K25" s="106">
        <v>0.219</v>
      </c>
      <c r="L25" s="106">
        <v>0.224</v>
      </c>
      <c r="M25" s="106">
        <f>M18/M9</f>
        <v>4.1573783451031993E-2</v>
      </c>
      <c r="N25" s="106">
        <f>N18/N9</f>
        <v>9.9047211000292734E-2</v>
      </c>
      <c r="O25" s="106">
        <f>O18/O9</f>
        <v>0.11637208546131379</v>
      </c>
      <c r="P25" s="106">
        <f>P18/P9</f>
        <v>9.1269796644015258E-2</v>
      </c>
      <c r="Q25" s="106">
        <v>9.0999999999999998E-2</v>
      </c>
      <c r="R25" s="106">
        <f>R18/R9</f>
        <v>0.12339346973423777</v>
      </c>
      <c r="S25" s="106">
        <f>S18/S9</f>
        <v>0.1570185752295552</v>
      </c>
      <c r="T25" s="106">
        <f>T18/T9</f>
        <v>0.12151340630520271</v>
      </c>
      <c r="U25" s="106">
        <f>U18/U9</f>
        <v>0.32341655049002788</v>
      </c>
      <c r="V25" s="106">
        <v>0.20899999999999999</v>
      </c>
    </row>
    <row r="26" spans="2:25">
      <c r="B26" s="101"/>
      <c r="C26" s="102"/>
      <c r="D26" s="103"/>
      <c r="E26" s="103"/>
      <c r="F26" s="104"/>
      <c r="G26" s="102"/>
      <c r="H26" s="102"/>
      <c r="I26" s="103"/>
      <c r="J26" s="103"/>
      <c r="K26" s="104"/>
      <c r="L26" s="102"/>
      <c r="M26" s="102"/>
      <c r="N26" s="103"/>
      <c r="O26" s="103"/>
      <c r="P26" s="104"/>
      <c r="Q26" s="102"/>
      <c r="R26" s="102"/>
      <c r="S26" s="103"/>
      <c r="T26" s="103"/>
      <c r="U26" s="104"/>
      <c r="V26" s="102"/>
    </row>
    <row r="27" spans="2:25">
      <c r="B27" s="64" t="s">
        <v>129</v>
      </c>
      <c r="C27" s="119"/>
    </row>
    <row r="28" spans="2:25">
      <c r="M28" s="130"/>
      <c r="N28" s="130"/>
      <c r="O28" s="130"/>
      <c r="P28" s="130"/>
    </row>
    <row r="30" spans="2: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</row>
  </sheetData>
  <sheetProtection password="F4EB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EB590"/>
  </sheetPr>
  <dimension ref="B2:V28"/>
  <sheetViews>
    <sheetView showGridLines="0" topLeftCell="C1" workbookViewId="0">
      <selection activeCell="C5" sqref="C5:V25"/>
    </sheetView>
  </sheetViews>
  <sheetFormatPr defaultColWidth="9.1796875" defaultRowHeight="13"/>
  <cols>
    <col min="1" max="1" width="5.54296875" style="64" customWidth="1"/>
    <col min="2" max="2" width="45.26953125" style="64" customWidth="1"/>
    <col min="3" max="3" width="7.81640625" style="64" bestFit="1" customWidth="1"/>
    <col min="4" max="4" width="7.81640625" style="64" customWidth="1"/>
    <col min="5" max="5" width="7.81640625" style="64" bestFit="1" customWidth="1"/>
    <col min="6" max="6" width="7.81640625" style="64" customWidth="1"/>
    <col min="7" max="7" width="8.81640625" style="64" bestFit="1" customWidth="1"/>
    <col min="8" max="8" width="7.81640625" style="64" bestFit="1" customWidth="1"/>
    <col min="9" max="9" width="7.81640625" style="64" customWidth="1"/>
    <col min="10" max="10" width="7.81640625" style="64" bestFit="1" customWidth="1"/>
    <col min="11" max="11" width="7.81640625" style="64" customWidth="1"/>
    <col min="12" max="12" width="8" style="64" customWidth="1"/>
    <col min="13" max="13" width="6.54296875" style="64" bestFit="1" customWidth="1"/>
    <col min="14" max="14" width="6.54296875" style="64" customWidth="1"/>
    <col min="15" max="15" width="6.54296875" style="64" bestFit="1" customWidth="1"/>
    <col min="16" max="16" width="6.54296875" style="64" customWidth="1"/>
    <col min="17" max="17" width="8" style="64" customWidth="1"/>
    <col min="18" max="18" width="6.26953125" style="64" bestFit="1" customWidth="1"/>
    <col min="19" max="19" width="6.26953125" style="64" customWidth="1"/>
    <col min="20" max="20" width="6.26953125" style="64" bestFit="1" customWidth="1"/>
    <col min="21" max="21" width="6.26953125" style="64" customWidth="1"/>
    <col min="22" max="22" width="8" style="64" customWidth="1"/>
    <col min="23" max="16384" width="9.1796875" style="64"/>
  </cols>
  <sheetData>
    <row r="2" spans="2:22" ht="21" thickBot="1">
      <c r="B2" s="156">
        <v>2016</v>
      </c>
      <c r="C2" s="131"/>
      <c r="D2" s="131"/>
      <c r="E2" s="131"/>
      <c r="F2" s="131"/>
      <c r="G2" s="132"/>
      <c r="H2" s="161" t="s">
        <v>105</v>
      </c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spans="2:22">
      <c r="B3" s="157" t="s">
        <v>106</v>
      </c>
      <c r="C3" s="158" t="s">
        <v>107</v>
      </c>
      <c r="D3" s="159"/>
      <c r="E3" s="159"/>
      <c r="F3" s="159"/>
      <c r="G3" s="160"/>
      <c r="H3" s="158" t="s">
        <v>108</v>
      </c>
      <c r="I3" s="159"/>
      <c r="J3" s="159"/>
      <c r="K3" s="159"/>
      <c r="L3" s="160"/>
      <c r="M3" s="158" t="s">
        <v>109</v>
      </c>
      <c r="N3" s="159"/>
      <c r="O3" s="159"/>
      <c r="P3" s="159"/>
      <c r="Q3" s="160"/>
      <c r="R3" s="158" t="s">
        <v>10</v>
      </c>
      <c r="S3" s="159"/>
      <c r="T3" s="159"/>
      <c r="U3" s="159"/>
      <c r="V3" s="159"/>
    </row>
    <row r="4" spans="2:22">
      <c r="B4" s="133"/>
      <c r="C4" s="134" t="s">
        <v>147</v>
      </c>
      <c r="D4" s="135" t="s">
        <v>148</v>
      </c>
      <c r="E4" s="135" t="s">
        <v>149</v>
      </c>
      <c r="F4" s="135" t="s">
        <v>150</v>
      </c>
      <c r="G4" s="133">
        <v>2016</v>
      </c>
      <c r="H4" s="134" t="s">
        <v>147</v>
      </c>
      <c r="I4" s="135" t="s">
        <v>148</v>
      </c>
      <c r="J4" s="135" t="s">
        <v>149</v>
      </c>
      <c r="K4" s="135" t="s">
        <v>150</v>
      </c>
      <c r="L4" s="133">
        <v>2016</v>
      </c>
      <c r="M4" s="134" t="s">
        <v>147</v>
      </c>
      <c r="N4" s="135" t="s">
        <v>148</v>
      </c>
      <c r="O4" s="135" t="s">
        <v>149</v>
      </c>
      <c r="P4" s="135" t="s">
        <v>150</v>
      </c>
      <c r="Q4" s="133">
        <v>2016</v>
      </c>
      <c r="R4" s="134" t="s">
        <v>147</v>
      </c>
      <c r="S4" s="135" t="s">
        <v>148</v>
      </c>
      <c r="T4" s="135" t="s">
        <v>149</v>
      </c>
      <c r="U4" s="135" t="s">
        <v>150</v>
      </c>
      <c r="V4" s="135">
        <v>2016</v>
      </c>
    </row>
    <row r="5" spans="2:22">
      <c r="B5" s="4" t="s">
        <v>114</v>
      </c>
      <c r="C5" s="5">
        <v>1824.125</v>
      </c>
      <c r="D5" s="12">
        <v>1863.7990000000002</v>
      </c>
      <c r="E5" s="12">
        <v>1820.9</v>
      </c>
      <c r="F5" s="12">
        <v>1800.067</v>
      </c>
      <c r="G5" s="136">
        <v>1800.067</v>
      </c>
      <c r="H5" s="5">
        <v>1313.9570000000001</v>
      </c>
      <c r="I5" s="12">
        <v>1327.2360000000001</v>
      </c>
      <c r="J5" s="12">
        <v>1275.9000000000001</v>
      </c>
      <c r="K5" s="12">
        <v>1256.0360000000001</v>
      </c>
      <c r="L5" s="136">
        <v>1256.0360000000001</v>
      </c>
      <c r="M5" s="5">
        <v>509.06</v>
      </c>
      <c r="N5" s="12">
        <v>535.56200000000001</v>
      </c>
      <c r="O5" s="12">
        <v>543.9</v>
      </c>
      <c r="P5" s="12">
        <v>542.971</v>
      </c>
      <c r="Q5" s="136">
        <v>542.971</v>
      </c>
      <c r="R5" s="137">
        <v>0</v>
      </c>
      <c r="S5" s="12" t="s">
        <v>52</v>
      </c>
      <c r="T5" s="12" t="s">
        <v>52</v>
      </c>
      <c r="U5" s="12" t="s">
        <v>52</v>
      </c>
      <c r="V5" s="138" t="s">
        <v>52</v>
      </c>
    </row>
    <row r="6" spans="2:22">
      <c r="B6" s="4" t="s">
        <v>115</v>
      </c>
      <c r="C6" s="5">
        <v>1848.0495000000001</v>
      </c>
      <c r="D6" s="12">
        <v>1855.3599166666665</v>
      </c>
      <c r="E6" s="12">
        <v>1832.6</v>
      </c>
      <c r="F6" s="12">
        <v>1812.5381499999999</v>
      </c>
      <c r="G6" s="136">
        <v>1834.5046401143766</v>
      </c>
      <c r="H6" s="5">
        <v>1340.4905000000001</v>
      </c>
      <c r="I6" s="12">
        <v>1326.5622499999999</v>
      </c>
      <c r="J6" s="12">
        <v>1292</v>
      </c>
      <c r="K6" s="12">
        <v>1265.4949999999999</v>
      </c>
      <c r="L6" s="136">
        <v>1303.0557222222199</v>
      </c>
      <c r="M6" s="5">
        <v>506.13799999999998</v>
      </c>
      <c r="N6" s="12">
        <v>527.78300000000002</v>
      </c>
      <c r="O6" s="12">
        <v>539.5</v>
      </c>
      <c r="P6" s="12">
        <v>545.97415000000001</v>
      </c>
      <c r="Q6" s="136">
        <v>530.30058455882352</v>
      </c>
      <c r="R6" s="137">
        <v>0</v>
      </c>
      <c r="S6" s="12" t="s">
        <v>52</v>
      </c>
      <c r="T6" s="12" t="s">
        <v>52</v>
      </c>
      <c r="U6" s="12" t="s">
        <v>52</v>
      </c>
      <c r="V6" s="138" t="s">
        <v>52</v>
      </c>
    </row>
    <row r="7" spans="2:22">
      <c r="B7" s="7" t="s">
        <v>116</v>
      </c>
      <c r="C7" s="139">
        <v>109.18610424538134</v>
      </c>
      <c r="D7" s="8">
        <v>116.89729032795019</v>
      </c>
      <c r="E7" s="8">
        <v>112.8</v>
      </c>
      <c r="F7" s="8">
        <v>128.46676851828022</v>
      </c>
      <c r="G7" s="140">
        <v>467.35016309161176</v>
      </c>
      <c r="H7" s="139">
        <v>83.453975999999997</v>
      </c>
      <c r="I7" s="8">
        <v>83.914000000000001</v>
      </c>
      <c r="J7" s="8">
        <v>79.3</v>
      </c>
      <c r="K7" s="8">
        <v>93.131291000000019</v>
      </c>
      <c r="L7" s="140">
        <v>339.79926700000004</v>
      </c>
      <c r="M7" s="139">
        <v>24.134785000000001</v>
      </c>
      <c r="N7" s="8">
        <v>31.633613</v>
      </c>
      <c r="O7" s="8">
        <v>31.8</v>
      </c>
      <c r="P7" s="8">
        <v>32.855927000000001</v>
      </c>
      <c r="Q7" s="140">
        <v>120.42432500000001</v>
      </c>
      <c r="R7" s="139">
        <v>1.47881724538133</v>
      </c>
      <c r="S7" s="8">
        <v>1.20115932795019</v>
      </c>
      <c r="T7" s="8">
        <v>1.6</v>
      </c>
      <c r="U7" s="8">
        <v>2.3115475182801988</v>
      </c>
      <c r="V7" s="141">
        <v>6.5915240916117188</v>
      </c>
    </row>
    <row r="8" spans="2:22">
      <c r="B8" s="9" t="s">
        <v>20</v>
      </c>
      <c r="C8" s="10">
        <v>2320.0279951656412</v>
      </c>
      <c r="D8" s="11">
        <v>2815.4641341387064</v>
      </c>
      <c r="E8" s="11">
        <v>2656.2</v>
      </c>
      <c r="F8" s="11">
        <v>3198.6641059527201</v>
      </c>
      <c r="G8" s="142">
        <v>10993.142</v>
      </c>
      <c r="H8" s="10">
        <v>1611.6867470199998</v>
      </c>
      <c r="I8" s="11">
        <v>2003.4956502100001</v>
      </c>
      <c r="J8" s="11">
        <v>1849.5</v>
      </c>
      <c r="K8" s="11">
        <v>2293.0867373699998</v>
      </c>
      <c r="L8" s="142">
        <v>7760.5230344003267</v>
      </c>
      <c r="M8" s="10">
        <v>560.75413402265815</v>
      </c>
      <c r="N8" s="11">
        <v>668.23365224544386</v>
      </c>
      <c r="O8" s="11">
        <v>658.6</v>
      </c>
      <c r="P8" s="11">
        <v>687.69407965131575</v>
      </c>
      <c r="Q8" s="142">
        <v>2575.2818659194177</v>
      </c>
      <c r="R8" s="10">
        <v>143.51321065348512</v>
      </c>
      <c r="S8" s="11">
        <v>139.15890138753508</v>
      </c>
      <c r="T8" s="11">
        <v>144.9</v>
      </c>
      <c r="U8" s="11">
        <v>212.29091915035195</v>
      </c>
      <c r="V8" s="143">
        <v>639.8630311913721</v>
      </c>
    </row>
    <row r="9" spans="2:22">
      <c r="B9" s="9" t="s">
        <v>117</v>
      </c>
      <c r="C9" s="10">
        <v>1689.7008631189465</v>
      </c>
      <c r="D9" s="11">
        <v>2025.6579741914106</v>
      </c>
      <c r="E9" s="11">
        <v>1902.6</v>
      </c>
      <c r="F9" s="11">
        <v>2294.7123002658336</v>
      </c>
      <c r="G9" s="142">
        <v>7912.6711375761906</v>
      </c>
      <c r="H9" s="10">
        <v>1121.7019133697272</v>
      </c>
      <c r="I9" s="11">
        <v>1376.1654004773009</v>
      </c>
      <c r="J9" s="11">
        <v>1265.5</v>
      </c>
      <c r="K9" s="11">
        <v>1571.7170079700818</v>
      </c>
      <c r="L9" s="142">
        <v>5335.0843218171103</v>
      </c>
      <c r="M9" s="10">
        <v>434.58106133924622</v>
      </c>
      <c r="N9" s="11">
        <v>519.6013338105638</v>
      </c>
      <c r="O9" s="11">
        <v>503.1</v>
      </c>
      <c r="P9" s="11">
        <v>525.99216564628671</v>
      </c>
      <c r="Q9" s="142">
        <v>1983.2745607960965</v>
      </c>
      <c r="R9" s="10">
        <v>130.02296885205752</v>
      </c>
      <c r="S9" s="11">
        <v>126.07796465710678</v>
      </c>
      <c r="T9" s="11">
        <v>131.30000000000001</v>
      </c>
      <c r="U9" s="11">
        <v>192.33557275021886</v>
      </c>
      <c r="V9" s="143">
        <v>579.73650625938319</v>
      </c>
    </row>
    <row r="10" spans="2:22">
      <c r="B10" s="13" t="s">
        <v>23</v>
      </c>
      <c r="C10" s="14">
        <v>1168.6288013830977</v>
      </c>
      <c r="D10" s="15">
        <v>1387.4255303964565</v>
      </c>
      <c r="E10" s="15">
        <v>1335.8</v>
      </c>
      <c r="F10" s="15">
        <v>1573.8982555593636</v>
      </c>
      <c r="G10" s="140">
        <v>5465.7525873389177</v>
      </c>
      <c r="H10" s="14">
        <v>748.1</v>
      </c>
      <c r="I10" s="15">
        <v>932.2</v>
      </c>
      <c r="J10" s="15">
        <v>869.6</v>
      </c>
      <c r="K10" s="15">
        <v>1059.328285204472</v>
      </c>
      <c r="L10" s="140">
        <v>3609.2282852044718</v>
      </c>
      <c r="M10" s="14">
        <v>302.78172514825383</v>
      </c>
      <c r="N10" s="15">
        <v>339.1864690505987</v>
      </c>
      <c r="O10" s="15">
        <v>337</v>
      </c>
      <c r="P10" s="15">
        <v>339.95410027672222</v>
      </c>
      <c r="Q10" s="140">
        <v>1318.9222944755747</v>
      </c>
      <c r="R10" s="14">
        <v>115.21408463445711</v>
      </c>
      <c r="S10" s="15">
        <v>112.74766583130918</v>
      </c>
      <c r="T10" s="15">
        <v>127.1</v>
      </c>
      <c r="U10" s="15">
        <v>171.18240304628421</v>
      </c>
      <c r="V10" s="141">
        <v>526.2441535120505</v>
      </c>
    </row>
    <row r="11" spans="2:22">
      <c r="B11" s="4" t="s">
        <v>24</v>
      </c>
      <c r="C11" s="5">
        <v>-694.86437614061208</v>
      </c>
      <c r="D11" s="12">
        <v>-780.86445476264169</v>
      </c>
      <c r="E11" s="12">
        <v>-770.98338864337666</v>
      </c>
      <c r="F11" s="12">
        <v>-863.45686673107559</v>
      </c>
      <c r="G11" s="136">
        <v>-3110.1690862777059</v>
      </c>
      <c r="H11" s="5">
        <v>-477.06</v>
      </c>
      <c r="I11" s="12">
        <v>-527.58667375941945</v>
      </c>
      <c r="J11" s="12">
        <v>-539.79999999999995</v>
      </c>
      <c r="K11" s="12">
        <v>-599.54287620022046</v>
      </c>
      <c r="L11" s="144">
        <v>-2143.9895499596396</v>
      </c>
      <c r="M11" s="5">
        <v>-196.71583034673358</v>
      </c>
      <c r="N11" s="12">
        <v>-232.30702544986067</v>
      </c>
      <c r="O11" s="12">
        <v>-211.38374784978697</v>
      </c>
      <c r="P11" s="12">
        <v>-233.34649978469409</v>
      </c>
      <c r="Q11" s="136">
        <v>-873.75310343107526</v>
      </c>
      <c r="R11" s="5">
        <v>-16.121886760829018</v>
      </c>
      <c r="S11" s="12">
        <v>-16.171097099620646</v>
      </c>
      <c r="T11" s="12">
        <v>-16</v>
      </c>
      <c r="U11" s="12">
        <v>-19.804984171843575</v>
      </c>
      <c r="V11" s="145">
        <v>-68.097968032293238</v>
      </c>
    </row>
    <row r="12" spans="2:22">
      <c r="B12" s="4" t="s">
        <v>25</v>
      </c>
      <c r="C12" s="5">
        <v>-327.58135152010129</v>
      </c>
      <c r="D12" s="12">
        <v>-321.79427063546893</v>
      </c>
      <c r="E12" s="12">
        <v>-320.89211520373647</v>
      </c>
      <c r="F12" s="12">
        <v>-356.8251722608623</v>
      </c>
      <c r="G12" s="136">
        <v>-1327.0929096201689</v>
      </c>
      <c r="H12" s="5">
        <v>-171.6</v>
      </c>
      <c r="I12" s="12">
        <v>-179</v>
      </c>
      <c r="J12" s="12">
        <v>-168.7</v>
      </c>
      <c r="K12" s="12">
        <v>-190.67102357609451</v>
      </c>
      <c r="L12" s="136">
        <v>-709.88952474613131</v>
      </c>
      <c r="M12" s="5">
        <v>-61.356526196117585</v>
      </c>
      <c r="N12" s="12">
        <v>-53.881289365465506</v>
      </c>
      <c r="O12" s="12">
        <v>-51.397284218664559</v>
      </c>
      <c r="P12" s="12">
        <v>-57.902258343273644</v>
      </c>
      <c r="Q12" s="136">
        <v>-224.5373581235213</v>
      </c>
      <c r="R12" s="5">
        <v>-91.769005696728598</v>
      </c>
      <c r="S12" s="12">
        <v>-86.090403374243465</v>
      </c>
      <c r="T12" s="12">
        <v>-99</v>
      </c>
      <c r="U12" s="12">
        <v>-105.02993571152932</v>
      </c>
      <c r="V12" s="138">
        <v>-381.88934478250138</v>
      </c>
    </row>
    <row r="13" spans="2:22">
      <c r="B13" s="4" t="s">
        <v>121</v>
      </c>
      <c r="C13" s="5">
        <v>7.7405845346991047</v>
      </c>
      <c r="D13" s="12">
        <v>-4.4156492948109216</v>
      </c>
      <c r="E13" s="12">
        <v>7.5</v>
      </c>
      <c r="F13" s="12">
        <v>43.561688238603764</v>
      </c>
      <c r="G13" s="136">
        <v>54.386623478491948</v>
      </c>
      <c r="H13" s="5">
        <v>7.6578661100000032</v>
      </c>
      <c r="I13" s="12">
        <v>-4.8830233200000031</v>
      </c>
      <c r="J13" s="12">
        <v>7.1</v>
      </c>
      <c r="K13" s="12">
        <v>39.196928140000033</v>
      </c>
      <c r="L13" s="136">
        <v>49.071770930000028</v>
      </c>
      <c r="M13" s="5">
        <v>5.3153154890877137E-2</v>
      </c>
      <c r="N13" s="12">
        <v>0.10404240880232066</v>
      </c>
      <c r="O13" s="12">
        <v>0.7</v>
      </c>
      <c r="P13" s="12">
        <v>4.2322822141608647</v>
      </c>
      <c r="Q13" s="136">
        <v>5.0894777778540625</v>
      </c>
      <c r="R13" s="5">
        <v>2.9565269808224798E-2</v>
      </c>
      <c r="S13" s="12">
        <v>0.36333161638676043</v>
      </c>
      <c r="T13" s="12">
        <v>-0.2</v>
      </c>
      <c r="U13" s="12">
        <v>0.13247788444286226</v>
      </c>
      <c r="V13" s="138">
        <v>0.32537477063784748</v>
      </c>
    </row>
    <row r="14" spans="2:22">
      <c r="B14" s="7" t="s">
        <v>122</v>
      </c>
      <c r="C14" s="139">
        <v>-217.82517458651012</v>
      </c>
      <c r="D14" s="8">
        <v>-178.90355093040992</v>
      </c>
      <c r="E14" s="8">
        <v>-128.30000000000001</v>
      </c>
      <c r="F14" s="8">
        <v>-130.93306520866545</v>
      </c>
      <c r="G14" s="140">
        <v>-655.9617907255855</v>
      </c>
      <c r="H14" s="139">
        <v>-203.28623769000012</v>
      </c>
      <c r="I14" s="8">
        <v>-164.38544226999983</v>
      </c>
      <c r="J14" s="8">
        <v>-127.2</v>
      </c>
      <c r="K14" s="8">
        <v>-119.4615802300001</v>
      </c>
      <c r="L14" s="140">
        <v>-614.33326019000003</v>
      </c>
      <c r="M14" s="139">
        <v>-15.095199307250066</v>
      </c>
      <c r="N14" s="8">
        <v>-10.571088162805831</v>
      </c>
      <c r="O14" s="8">
        <v>-6.1</v>
      </c>
      <c r="P14" s="8">
        <v>-8.8165476393750755</v>
      </c>
      <c r="Q14" s="140">
        <v>-40.582835109430974</v>
      </c>
      <c r="R14" s="139">
        <v>0.55626241074005056</v>
      </c>
      <c r="S14" s="8">
        <v>-3.9470204976042678</v>
      </c>
      <c r="T14" s="8">
        <v>5</v>
      </c>
      <c r="U14" s="8">
        <v>-2.6549373392902931</v>
      </c>
      <c r="V14" s="141">
        <v>-1.0791855036535911</v>
      </c>
    </row>
    <row r="15" spans="2:22">
      <c r="B15" s="4" t="s">
        <v>41</v>
      </c>
      <c r="C15" s="5">
        <v>-4.4215040740844733</v>
      </c>
      <c r="D15" s="12">
        <v>-9.89030076704557</v>
      </c>
      <c r="E15" s="12">
        <v>-46.9</v>
      </c>
      <c r="F15" s="12">
        <v>-57.427350410087961</v>
      </c>
      <c r="G15" s="144">
        <v>-118.639155251218</v>
      </c>
      <c r="H15" s="5">
        <v>3.7639141147616697</v>
      </c>
      <c r="I15" s="12">
        <v>6.975637482003731</v>
      </c>
      <c r="J15" s="12">
        <v>-18.899999999999999</v>
      </c>
      <c r="K15" s="12">
        <v>-42.959533405760972</v>
      </c>
      <c r="L15" s="144">
        <v>-51.119981808995568</v>
      </c>
      <c r="M15" s="5">
        <v>-4.281976305930038</v>
      </c>
      <c r="N15" s="12">
        <v>-13.17285873982018</v>
      </c>
      <c r="O15" s="12">
        <v>-26.2</v>
      </c>
      <c r="P15" s="12">
        <v>-4.1588886838591232</v>
      </c>
      <c r="Q15" s="144">
        <v>-47.813723729609343</v>
      </c>
      <c r="R15" s="5">
        <v>-3.9034418829161051</v>
      </c>
      <c r="S15" s="12">
        <v>-3.6930795092291215</v>
      </c>
      <c r="T15" s="12">
        <v>-1.8</v>
      </c>
      <c r="U15" s="12">
        <v>-10.308928320467862</v>
      </c>
      <c r="V15" s="145">
        <v>-19.705449712613088</v>
      </c>
    </row>
    <row r="16" spans="2:22">
      <c r="B16" s="4" t="s">
        <v>151</v>
      </c>
      <c r="C16" s="5">
        <v>-0.79271503648858477</v>
      </c>
      <c r="D16" s="12">
        <v>-0.61550501607971309</v>
      </c>
      <c r="E16" s="12">
        <v>-3.1</v>
      </c>
      <c r="F16" s="12">
        <v>-7.0317670689130995</v>
      </c>
      <c r="G16" s="136">
        <v>-11.539987121481397</v>
      </c>
      <c r="H16" s="5">
        <v>0</v>
      </c>
      <c r="I16" s="12">
        <v>0</v>
      </c>
      <c r="J16" s="12" t="s">
        <v>52</v>
      </c>
      <c r="K16" s="12">
        <v>0</v>
      </c>
      <c r="L16" s="146">
        <v>0</v>
      </c>
      <c r="M16" s="5">
        <v>0</v>
      </c>
      <c r="N16" s="12">
        <v>0</v>
      </c>
      <c r="O16" s="12" t="s">
        <v>52</v>
      </c>
      <c r="P16" s="12">
        <v>0</v>
      </c>
      <c r="Q16" s="146">
        <v>0</v>
      </c>
      <c r="R16" s="5">
        <v>-0.79271503648858477</v>
      </c>
      <c r="S16" s="12">
        <v>-0.61550501607971309</v>
      </c>
      <c r="T16" s="12">
        <v>-3.1</v>
      </c>
      <c r="U16" s="12">
        <v>-7.0317670689130995</v>
      </c>
      <c r="V16" s="138">
        <v>-11.539987121481397</v>
      </c>
    </row>
    <row r="17" spans="2:22">
      <c r="B17" s="13" t="s">
        <v>124</v>
      </c>
      <c r="C17" s="14">
        <v>-69.115735439999781</v>
      </c>
      <c r="D17" s="15">
        <v>90.941810219999809</v>
      </c>
      <c r="E17" s="15">
        <v>73.099999999999994</v>
      </c>
      <c r="F17" s="15">
        <v>201.78572211836297</v>
      </c>
      <c r="G17" s="140">
        <v>296.71179689836299</v>
      </c>
      <c r="H17" s="14">
        <v>-92.392858161329457</v>
      </c>
      <c r="I17" s="15">
        <v>63.315985888490943</v>
      </c>
      <c r="J17" s="15">
        <v>22.1</v>
      </c>
      <c r="K17" s="15">
        <v>145.89019993239594</v>
      </c>
      <c r="L17" s="140">
        <v>138.91332765955744</v>
      </c>
      <c r="M17" s="14">
        <v>25.38534614711342</v>
      </c>
      <c r="N17" s="15">
        <v>29.358249741448837</v>
      </c>
      <c r="O17" s="15">
        <v>42.6</v>
      </c>
      <c r="P17" s="15">
        <v>39.962188039681145</v>
      </c>
      <c r="Q17" s="140">
        <v>137.30578392824339</v>
      </c>
      <c r="R17" s="14">
        <v>3.2128629380430818</v>
      </c>
      <c r="S17" s="15">
        <v>2.593891950918719</v>
      </c>
      <c r="T17" s="15">
        <v>11.9</v>
      </c>
      <c r="U17" s="15">
        <v>26.484328318682913</v>
      </c>
      <c r="V17" s="141">
        <v>44.191083207644709</v>
      </c>
    </row>
    <row r="18" spans="2:22">
      <c r="B18" s="9" t="s">
        <v>125</v>
      </c>
      <c r="C18" s="10">
        <v>216.99695932270899</v>
      </c>
      <c r="D18" s="11">
        <v>344.72581200060029</v>
      </c>
      <c r="E18" s="11">
        <v>319.8</v>
      </c>
      <c r="F18" s="11">
        <v>462.12571975779451</v>
      </c>
      <c r="G18" s="147">
        <v>1343.6484910811039</v>
      </c>
      <c r="H18" s="10">
        <v>156.34</v>
      </c>
      <c r="I18" s="11">
        <v>270.91534731648716</v>
      </c>
      <c r="J18" s="11">
        <v>218.3</v>
      </c>
      <c r="K18" s="11">
        <v>358.49321344815689</v>
      </c>
      <c r="L18" s="147">
        <v>1004.0736091389169</v>
      </c>
      <c r="M18" s="10">
        <v>50.244901126588502</v>
      </c>
      <c r="N18" s="11">
        <v>58.578900572210429</v>
      </c>
      <c r="O18" s="11">
        <v>80.5</v>
      </c>
      <c r="P18" s="11">
        <v>58.26478278384343</v>
      </c>
      <c r="Q18" s="147">
        <v>247.58858448264237</v>
      </c>
      <c r="R18" s="10">
        <v>15.884297207454178</v>
      </c>
      <c r="S18" s="11">
        <v>19.170718139725906</v>
      </c>
      <c r="T18" s="11">
        <v>24.1</v>
      </c>
      <c r="U18" s="11">
        <v>55.799708054719936</v>
      </c>
      <c r="V18" s="148">
        <v>114.95472340190003</v>
      </c>
    </row>
    <row r="19" spans="2:22">
      <c r="B19" s="157"/>
      <c r="C19" s="163"/>
      <c r="D19" s="164"/>
      <c r="E19" s="164"/>
      <c r="F19" s="164"/>
      <c r="G19" s="164"/>
      <c r="H19" s="163"/>
      <c r="I19" s="164"/>
      <c r="J19" s="164"/>
      <c r="K19" s="164"/>
      <c r="L19" s="164"/>
      <c r="M19" s="163"/>
      <c r="N19" s="164"/>
      <c r="O19" s="164"/>
      <c r="P19" s="164"/>
      <c r="Q19" s="164"/>
      <c r="R19" s="163"/>
      <c r="S19" s="164"/>
      <c r="T19" s="164"/>
      <c r="U19" s="164"/>
      <c r="V19" s="164"/>
    </row>
    <row r="20" spans="2:22">
      <c r="B20" s="133"/>
      <c r="C20" s="134"/>
      <c r="D20" s="135"/>
      <c r="E20" s="135"/>
      <c r="F20" s="135"/>
      <c r="G20" s="133"/>
      <c r="H20" s="134"/>
      <c r="I20" s="135"/>
      <c r="J20" s="135"/>
      <c r="K20" s="135"/>
      <c r="L20" s="133"/>
      <c r="M20" s="134"/>
      <c r="N20" s="135"/>
      <c r="O20" s="135"/>
      <c r="P20" s="135"/>
      <c r="Q20" s="133"/>
      <c r="R20" s="134"/>
      <c r="S20" s="135"/>
      <c r="T20" s="135"/>
      <c r="U20" s="135"/>
      <c r="V20" s="135"/>
    </row>
    <row r="21" spans="2:22">
      <c r="B21" s="64" t="s">
        <v>126</v>
      </c>
      <c r="C21" s="149">
        <v>0.6916187515143809</v>
      </c>
      <c r="D21" s="150">
        <v>0.68492586017650892</v>
      </c>
      <c r="E21" s="150">
        <v>0.70199999999999996</v>
      </c>
      <c r="F21" s="150">
        <v>0.68588042839925234</v>
      </c>
      <c r="G21" s="150">
        <v>0.69075408737183841</v>
      </c>
      <c r="H21" s="149">
        <v>0.66673516618050521</v>
      </c>
      <c r="I21" s="150">
        <v>0.67700000000000005</v>
      </c>
      <c r="J21" s="150">
        <v>0.68700000000000006</v>
      </c>
      <c r="K21" s="150">
        <v>0.67399428766927016</v>
      </c>
      <c r="L21" s="150">
        <v>0.67650498816989568</v>
      </c>
      <c r="M21" s="149">
        <v>0.69672093904684418</v>
      </c>
      <c r="N21" s="150">
        <v>0.65278213695706033</v>
      </c>
      <c r="O21" s="150">
        <v>0.67</v>
      </c>
      <c r="P21" s="150">
        <v>0.64631019714717719</v>
      </c>
      <c r="Q21" s="150">
        <v>0.66501049497345421</v>
      </c>
      <c r="R21" s="149">
        <v>0.88610562927193104</v>
      </c>
      <c r="S21" s="150">
        <v>0.89426940019176304</v>
      </c>
      <c r="T21" s="150">
        <v>0.96799999999999997</v>
      </c>
      <c r="U21" s="150">
        <v>0.89001946233104934</v>
      </c>
      <c r="V21" s="150">
        <v>0.90771190596672291</v>
      </c>
    </row>
    <row r="22" spans="2:22">
      <c r="B22" s="64" t="s">
        <v>127</v>
      </c>
      <c r="C22" s="149">
        <v>0.40921423699030068</v>
      </c>
      <c r="D22" s="150">
        <v>0.380408827400188</v>
      </c>
      <c r="E22" s="150">
        <v>0.40300000000000002</v>
      </c>
      <c r="F22" s="150">
        <v>0.37628109921712077</v>
      </c>
      <c r="G22" s="150">
        <v>0.39306219577599982</v>
      </c>
      <c r="H22" s="149">
        <v>0.42531696322524565</v>
      </c>
      <c r="I22" s="150">
        <v>0.38337446470928166</v>
      </c>
      <c r="J22" s="150">
        <v>0.42699999999999999</v>
      </c>
      <c r="K22" s="150">
        <v>0.38145726817230763</v>
      </c>
      <c r="L22" s="150">
        <v>0.40187196086181054</v>
      </c>
      <c r="M22" s="149">
        <v>0.44479872881137233</v>
      </c>
      <c r="N22" s="150">
        <v>0.42729056089020384</v>
      </c>
      <c r="O22" s="150">
        <v>0.41299999999999998</v>
      </c>
      <c r="P22" s="150">
        <v>0.44363113184011244</v>
      </c>
      <c r="Q22" s="150">
        <v>0.44055589286525659</v>
      </c>
      <c r="R22" s="149">
        <v>0.12399260610002523</v>
      </c>
      <c r="S22" s="150">
        <v>0.1282626757467179</v>
      </c>
      <c r="T22" s="150">
        <v>0.122</v>
      </c>
      <c r="U22" s="150">
        <v>0.10297098913451536</v>
      </c>
      <c r="V22" s="150">
        <v>0.11739556619661498</v>
      </c>
    </row>
    <row r="23" spans="2:22">
      <c r="B23" s="64" t="s">
        <v>128</v>
      </c>
      <c r="C23" s="149">
        <v>0.19589034097234803</v>
      </c>
      <c r="D23" s="150">
        <v>0.163937122516783</v>
      </c>
      <c r="E23" s="150">
        <v>0.17100000000000001</v>
      </c>
      <c r="F23" s="150">
        <v>0.15549887113060992</v>
      </c>
      <c r="G23" s="150">
        <v>0.16771758659538294</v>
      </c>
      <c r="H23" s="149">
        <v>0.15273902881969595</v>
      </c>
      <c r="I23" s="150">
        <v>0.1302276017394717</v>
      </c>
      <c r="J23" s="150">
        <v>0.13300000000000001</v>
      </c>
      <c r="K23" s="150">
        <v>0.12131383869310651</v>
      </c>
      <c r="L23" s="150">
        <v>0.13306126777505917</v>
      </c>
      <c r="M23" s="149">
        <v>0.14904297185443885</v>
      </c>
      <c r="N23" s="150">
        <v>0.12349385052869502</v>
      </c>
      <c r="O23" s="150">
        <v>0.11</v>
      </c>
      <c r="P23" s="150">
        <v>0.11008197863960412</v>
      </c>
      <c r="Q23" s="150">
        <v>0.1132141973530822</v>
      </c>
      <c r="R23" s="149">
        <v>0.70579072687645694</v>
      </c>
      <c r="S23" s="150">
        <v>0.68283465400462995</v>
      </c>
      <c r="T23" s="150">
        <v>0.754</v>
      </c>
      <c r="U23" s="150">
        <v>0.54607649645720469</v>
      </c>
      <c r="V23" s="150">
        <v>0.65880826031661366</v>
      </c>
    </row>
    <row r="24" spans="2:22">
      <c r="B24" s="64" t="s">
        <v>51</v>
      </c>
      <c r="C24" s="149">
        <v>-4.0904125072423768E-2</v>
      </c>
      <c r="D24" s="150">
        <v>4.4894948396360636E-2</v>
      </c>
      <c r="E24" s="150">
        <v>3.7999999999999999E-2</v>
      </c>
      <c r="F24" s="150">
        <v>8.7935085411355002E-2</v>
      </c>
      <c r="G24" s="150">
        <v>3.7496695552643192E-2</v>
      </c>
      <c r="H24" s="149">
        <v>-8.2368459088894855E-2</v>
      </c>
      <c r="I24" s="150">
        <v>4.6008994170708556E-2</v>
      </c>
      <c r="J24" s="150">
        <v>1.7000000000000001E-2</v>
      </c>
      <c r="K24" s="150">
        <v>9.2822180578689142E-2</v>
      </c>
      <c r="L24" s="150">
        <v>2.6029938991969256E-2</v>
      </c>
      <c r="M24" s="149">
        <v>5.8413374178993283E-2</v>
      </c>
      <c r="N24" s="150">
        <v>5.6501490337113464E-2</v>
      </c>
      <c r="O24" s="150">
        <v>8.5000000000000006E-2</v>
      </c>
      <c r="P24" s="150">
        <v>7.5974873105913263E-2</v>
      </c>
      <c r="Q24" s="150">
        <v>6.923548698502778E-2</v>
      </c>
      <c r="R24" s="149">
        <v>2.4709964450194452E-2</v>
      </c>
      <c r="S24" s="150">
        <v>2.0573713717328052E-2</v>
      </c>
      <c r="T24" s="150">
        <v>9.0999999999999998E-2</v>
      </c>
      <c r="U24" s="150">
        <v>0.1376985439561792</v>
      </c>
      <c r="V24" s="150">
        <v>7.6285930205502367E-2</v>
      </c>
    </row>
    <row r="25" spans="2:22">
      <c r="B25" s="64" t="s">
        <v>49</v>
      </c>
      <c r="C25" s="149">
        <v>0.12842329909340497</v>
      </c>
      <c r="D25" s="150">
        <v>0.17017967316926036</v>
      </c>
      <c r="E25" s="150">
        <v>0.16800000000000001</v>
      </c>
      <c r="F25" s="150">
        <v>0.20138721516604022</v>
      </c>
      <c r="G25" s="150">
        <v>0.1698096737385115</v>
      </c>
      <c r="H25" s="149">
        <v>0.1393614748291718</v>
      </c>
      <c r="I25" s="150">
        <v>0.19686248994672045</v>
      </c>
      <c r="J25" s="150">
        <v>0.17299999999999999</v>
      </c>
      <c r="K25" s="150">
        <v>0.22809017884915639</v>
      </c>
      <c r="L25" s="150">
        <v>0.18820295653648694</v>
      </c>
      <c r="M25" s="149">
        <v>0.11561686782150389</v>
      </c>
      <c r="N25" s="150">
        <v>0.112738164358845</v>
      </c>
      <c r="O25" s="150">
        <v>0.16</v>
      </c>
      <c r="P25" s="150">
        <v>0.11077119886805439</v>
      </c>
      <c r="Q25" s="150">
        <v>0.12484095421216074</v>
      </c>
      <c r="R25" s="149">
        <v>0.12216531700277986</v>
      </c>
      <c r="S25" s="150">
        <v>0.15205447035780087</v>
      </c>
      <c r="T25" s="150">
        <v>0.184</v>
      </c>
      <c r="U25" s="150">
        <v>0.29011642129865156</v>
      </c>
      <c r="V25" s="150">
        <v>0.19829323745602959</v>
      </c>
    </row>
    <row r="26" spans="2:22">
      <c r="B26" s="157"/>
      <c r="C26" s="165"/>
      <c r="D26" s="166"/>
      <c r="E26" s="167"/>
      <c r="F26" s="167"/>
      <c r="G26" s="168"/>
      <c r="H26" s="163"/>
      <c r="I26" s="164"/>
      <c r="J26" s="169"/>
      <c r="K26" s="169"/>
      <c r="L26" s="168"/>
      <c r="M26" s="163"/>
      <c r="N26" s="164"/>
      <c r="O26" s="169"/>
      <c r="P26" s="169"/>
      <c r="Q26" s="168"/>
      <c r="R26" s="163"/>
      <c r="S26" s="164"/>
      <c r="T26" s="169"/>
      <c r="U26" s="169"/>
      <c r="V26" s="170"/>
    </row>
    <row r="27" spans="2:22">
      <c r="B27" s="151" t="s">
        <v>129</v>
      </c>
      <c r="C27" s="107"/>
      <c r="D27" s="107"/>
    </row>
    <row r="28" spans="2:22">
      <c r="B28" s="152"/>
      <c r="C28" s="153"/>
      <c r="D28" s="154"/>
      <c r="E28" s="154"/>
      <c r="F28" s="154"/>
      <c r="G28" s="15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B590"/>
  </sheetPr>
  <dimension ref="B2:AD40"/>
  <sheetViews>
    <sheetView showGridLines="0" workbookViewId="0">
      <selection activeCell="C5" sqref="C5:AD26"/>
    </sheetView>
  </sheetViews>
  <sheetFormatPr defaultRowHeight="14.5" outlineLevelCol="1"/>
  <cols>
    <col min="1" max="1" width="2.81640625" customWidth="1"/>
    <col min="2" max="2" width="47.453125" customWidth="1"/>
    <col min="3" max="12" width="9" customWidth="1"/>
    <col min="13" max="22" width="9" customWidth="1" outlineLevel="1"/>
    <col min="23" max="30" width="9" customWidth="1"/>
  </cols>
  <sheetData>
    <row r="2" spans="2:30" ht="21" thickBot="1">
      <c r="B2" s="42">
        <v>2017</v>
      </c>
      <c r="C2" s="33"/>
      <c r="D2" s="33"/>
      <c r="E2" s="33"/>
      <c r="F2" s="33"/>
      <c r="G2" s="33"/>
      <c r="H2" s="1"/>
      <c r="I2" s="1"/>
      <c r="J2" s="1" t="s">
        <v>152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2.75" customHeight="1">
      <c r="B3" s="2" t="s">
        <v>5</v>
      </c>
      <c r="C3" s="336" t="s">
        <v>153</v>
      </c>
      <c r="D3" s="337"/>
      <c r="E3" s="337"/>
      <c r="F3" s="337"/>
      <c r="G3" s="338"/>
      <c r="H3" s="336" t="s">
        <v>154</v>
      </c>
      <c r="I3" s="337"/>
      <c r="J3" s="337"/>
      <c r="K3" s="337"/>
      <c r="L3" s="338"/>
      <c r="M3" s="339" t="s">
        <v>108</v>
      </c>
      <c r="N3" s="340"/>
      <c r="O3" s="340"/>
      <c r="P3" s="340"/>
      <c r="Q3" s="341"/>
      <c r="R3" s="339" t="s">
        <v>109</v>
      </c>
      <c r="S3" s="340"/>
      <c r="T3" s="340"/>
      <c r="U3" s="340"/>
      <c r="V3" s="341"/>
      <c r="W3" s="336" t="s">
        <v>10</v>
      </c>
      <c r="X3" s="337"/>
      <c r="Y3" s="337"/>
      <c r="Z3" s="337"/>
      <c r="AA3" s="338"/>
      <c r="AB3" s="336" t="s">
        <v>9</v>
      </c>
      <c r="AC3" s="337"/>
      <c r="AD3" s="337"/>
    </row>
    <row r="4" spans="2:30">
      <c r="B4" s="3"/>
      <c r="C4" s="3" t="s">
        <v>155</v>
      </c>
      <c r="D4" s="3" t="s">
        <v>156</v>
      </c>
      <c r="E4" s="3" t="s">
        <v>157</v>
      </c>
      <c r="F4" s="3" t="s">
        <v>158</v>
      </c>
      <c r="G4" s="34">
        <v>2017</v>
      </c>
      <c r="H4" s="3" t="s">
        <v>155</v>
      </c>
      <c r="I4" s="3" t="s">
        <v>156</v>
      </c>
      <c r="J4" s="3" t="s">
        <v>159</v>
      </c>
      <c r="K4" s="3" t="s">
        <v>160</v>
      </c>
      <c r="L4" s="34">
        <v>2017</v>
      </c>
      <c r="M4" s="3" t="s">
        <v>155</v>
      </c>
      <c r="N4" s="3" t="s">
        <v>156</v>
      </c>
      <c r="O4" s="3" t="s">
        <v>161</v>
      </c>
      <c r="P4" s="3" t="s">
        <v>162</v>
      </c>
      <c r="Q4" s="34">
        <v>2017</v>
      </c>
      <c r="R4" s="3" t="s">
        <v>155</v>
      </c>
      <c r="S4" s="3" t="s">
        <v>156</v>
      </c>
      <c r="T4" s="3" t="s">
        <v>161</v>
      </c>
      <c r="U4" s="3" t="s">
        <v>162</v>
      </c>
      <c r="V4" s="34">
        <v>2017</v>
      </c>
      <c r="W4" s="3" t="s">
        <v>155</v>
      </c>
      <c r="X4" s="3" t="s">
        <v>156</v>
      </c>
      <c r="Y4" s="3" t="s">
        <v>161</v>
      </c>
      <c r="Z4" s="3" t="s">
        <v>162</v>
      </c>
      <c r="AA4" s="34">
        <v>2017</v>
      </c>
      <c r="AB4" s="58">
        <v>43008</v>
      </c>
      <c r="AC4" s="3" t="s">
        <v>162</v>
      </c>
      <c r="AD4" s="177" t="s">
        <v>163</v>
      </c>
    </row>
    <row r="5" spans="2:30" ht="13.5" customHeight="1">
      <c r="B5" s="4" t="s">
        <v>114</v>
      </c>
      <c r="C5" s="5">
        <v>1838.3200000000002</v>
      </c>
      <c r="D5" s="5">
        <v>1775.3720000000001</v>
      </c>
      <c r="E5" s="5">
        <v>1745.2090000000001</v>
      </c>
      <c r="F5" s="5">
        <v>1718.7560000000001</v>
      </c>
      <c r="G5" s="44">
        <v>1718.7560000000001</v>
      </c>
      <c r="H5" s="5">
        <v>1837.9480000000001</v>
      </c>
      <c r="I5" s="5">
        <v>1775.0740000000001</v>
      </c>
      <c r="J5" s="5">
        <v>1745.2090000000001</v>
      </c>
      <c r="K5" s="5">
        <v>1718.7560000000001</v>
      </c>
      <c r="L5" s="44">
        <v>1718.7560000000001</v>
      </c>
      <c r="M5" s="5">
        <v>1297.3240000000001</v>
      </c>
      <c r="N5" s="5">
        <v>1206.8689999999999</v>
      </c>
      <c r="O5" s="5">
        <v>1160.873</v>
      </c>
      <c r="P5" s="5">
        <v>1129.777</v>
      </c>
      <c r="Q5" s="44">
        <v>1129.777</v>
      </c>
      <c r="R5" s="5">
        <v>540.62400000000002</v>
      </c>
      <c r="S5" s="5">
        <v>568.20500000000004</v>
      </c>
      <c r="T5" s="5">
        <v>584.33600000000001</v>
      </c>
      <c r="U5" s="5">
        <v>588.97900000000004</v>
      </c>
      <c r="V5" s="44">
        <v>588.97900000000004</v>
      </c>
      <c r="W5" s="5" t="s">
        <v>52</v>
      </c>
      <c r="X5" s="5" t="s">
        <v>52</v>
      </c>
      <c r="Y5" s="6" t="s">
        <v>52</v>
      </c>
      <c r="Z5" s="6" t="s">
        <v>52</v>
      </c>
      <c r="AA5" s="184" t="s">
        <v>52</v>
      </c>
      <c r="AB5" s="6" t="s">
        <v>52</v>
      </c>
      <c r="AC5" s="6" t="s">
        <v>52</v>
      </c>
      <c r="AD5" s="178" t="s">
        <v>52</v>
      </c>
    </row>
    <row r="6" spans="2:30" ht="13.5" customHeight="1">
      <c r="B6" s="4" t="s">
        <v>115</v>
      </c>
      <c r="C6" s="5">
        <v>1822.9274166666667</v>
      </c>
      <c r="D6" s="5">
        <v>1794.3739333333333</v>
      </c>
      <c r="E6" s="5">
        <v>1747.69625</v>
      </c>
      <c r="F6" s="5">
        <v>1734.5326</v>
      </c>
      <c r="G6" s="44">
        <v>1774.0153823529411</v>
      </c>
      <c r="H6" s="5">
        <v>1822.4834166666667</v>
      </c>
      <c r="I6" s="5">
        <v>1794.0436</v>
      </c>
      <c r="J6" s="5">
        <v>1747.69625</v>
      </c>
      <c r="K6" s="5">
        <v>1734.5329999999999</v>
      </c>
      <c r="L6" s="44">
        <v>1774.0153823529411</v>
      </c>
      <c r="M6" s="5">
        <v>1281.4639999999999</v>
      </c>
      <c r="N6" s="5">
        <v>1234.7546</v>
      </c>
      <c r="O6" s="5">
        <v>1169.67725</v>
      </c>
      <c r="P6" s="5">
        <v>1144.617</v>
      </c>
      <c r="Q6" s="44">
        <v>1205.6344999999999</v>
      </c>
      <c r="R6" s="5">
        <v>541.01941666666676</v>
      </c>
      <c r="S6" s="5">
        <v>559.28899999999999</v>
      </c>
      <c r="T6" s="5">
        <v>578.01900000000001</v>
      </c>
      <c r="U6" s="5">
        <v>589.91559999999993</v>
      </c>
      <c r="V6" s="44">
        <v>568.38088235294117</v>
      </c>
      <c r="W6" s="6" t="s">
        <v>52</v>
      </c>
      <c r="X6" s="6" t="s">
        <v>52</v>
      </c>
      <c r="Y6" s="6" t="s">
        <v>52</v>
      </c>
      <c r="Z6" s="6" t="s">
        <v>52</v>
      </c>
      <c r="AA6" s="184" t="s">
        <v>52</v>
      </c>
      <c r="AB6" s="6" t="s">
        <v>52</v>
      </c>
      <c r="AC6" s="6" t="s">
        <v>52</v>
      </c>
      <c r="AD6" s="178" t="s">
        <v>52</v>
      </c>
    </row>
    <row r="7" spans="2:30" ht="13.5" customHeight="1">
      <c r="B7" s="7" t="s">
        <v>116</v>
      </c>
      <c r="C7" s="8">
        <v>101.83593982667506</v>
      </c>
      <c r="D7" s="8">
        <v>107.58112244723198</v>
      </c>
      <c r="E7" s="8">
        <v>116.21644267197655</v>
      </c>
      <c r="F7" s="8">
        <v>134.05380944546189</v>
      </c>
      <c r="G7" s="45">
        <v>459.68731439134547</v>
      </c>
      <c r="H7" s="8">
        <v>99.992264999999989</v>
      </c>
      <c r="I7" s="8">
        <v>105.696516</v>
      </c>
      <c r="J7" s="8">
        <v>114.270859</v>
      </c>
      <c r="K7" s="8">
        <v>131.28700000000001</v>
      </c>
      <c r="L7" s="45">
        <v>451.41715300000004</v>
      </c>
      <c r="M7" s="8">
        <v>73.700906999999987</v>
      </c>
      <c r="N7" s="8">
        <v>73.359346000000002</v>
      </c>
      <c r="O7" s="8">
        <v>82.262999999999991</v>
      </c>
      <c r="P7" s="8">
        <v>95.1</v>
      </c>
      <c r="Q7" s="45">
        <v>324.40427599999998</v>
      </c>
      <c r="R7" s="8">
        <v>26.291357999999999</v>
      </c>
      <c r="S7" s="8">
        <v>32.33717</v>
      </c>
      <c r="T7" s="8">
        <v>32.007859000000003</v>
      </c>
      <c r="U7" s="8">
        <v>36.155999999999999</v>
      </c>
      <c r="V7" s="45">
        <v>126.79238700000002</v>
      </c>
      <c r="W7" s="8">
        <v>1.7679398266750761</v>
      </c>
      <c r="X7" s="8">
        <v>1.821650447231967</v>
      </c>
      <c r="Y7" s="8">
        <v>1.9140686719765567</v>
      </c>
      <c r="Z7" s="8">
        <v>2.8</v>
      </c>
      <c r="AA7" s="179">
        <v>8.2701613913455088</v>
      </c>
      <c r="AB7" s="8" t="s">
        <v>52</v>
      </c>
      <c r="AC7" s="8" t="s">
        <v>52</v>
      </c>
      <c r="AD7" s="179" t="s">
        <v>52</v>
      </c>
    </row>
    <row r="8" spans="2:30" ht="13.5" customHeight="1">
      <c r="B8" s="9" t="s">
        <v>20</v>
      </c>
      <c r="C8" s="11">
        <v>2395.9488136445721</v>
      </c>
      <c r="D8" s="11">
        <v>2801.6005717910075</v>
      </c>
      <c r="E8" s="11">
        <v>3203.2068470318013</v>
      </c>
      <c r="F8" s="11">
        <v>5350.1201828656567</v>
      </c>
      <c r="G8" s="171">
        <v>13750.876415333038</v>
      </c>
      <c r="H8" s="11">
        <v>2236.5142748767726</v>
      </c>
      <c r="I8" s="11">
        <v>2634.1488731981863</v>
      </c>
      <c r="J8" s="11">
        <v>2671.6418500133232</v>
      </c>
      <c r="K8" s="11">
        <v>3173.8960000000002</v>
      </c>
      <c r="L8" s="46">
        <v>10716.200961709146</v>
      </c>
      <c r="M8" s="11">
        <v>1682.7651381199994</v>
      </c>
      <c r="N8" s="11">
        <v>1943.7478135600006</v>
      </c>
      <c r="O8" s="11">
        <v>1931.4178995000011</v>
      </c>
      <c r="P8" s="11">
        <v>2389.5</v>
      </c>
      <c r="Q8" s="46">
        <v>7947.4364864900008</v>
      </c>
      <c r="R8" s="11">
        <v>551.79425926833073</v>
      </c>
      <c r="S8" s="11">
        <v>688.29958319859179</v>
      </c>
      <c r="T8" s="11">
        <v>738.92013744630879</v>
      </c>
      <c r="U8" s="11">
        <v>782.04300000000001</v>
      </c>
      <c r="V8" s="46">
        <v>2761.0569799132313</v>
      </c>
      <c r="W8" s="11">
        <v>159.43453876779927</v>
      </c>
      <c r="X8" s="11">
        <v>167.45169859282123</v>
      </c>
      <c r="Y8" s="11">
        <v>176.69237617170734</v>
      </c>
      <c r="Z8" s="11">
        <v>276.2</v>
      </c>
      <c r="AA8" s="180">
        <v>779.74073016817647</v>
      </c>
      <c r="AB8" s="11">
        <v>354.87262084677081</v>
      </c>
      <c r="AC8" s="11">
        <v>1900.1</v>
      </c>
      <c r="AD8" s="180">
        <v>2254.9347234557158</v>
      </c>
    </row>
    <row r="9" spans="2:30" ht="13.5" customHeight="1">
      <c r="B9" s="9" t="s">
        <v>117</v>
      </c>
      <c r="C9" s="11">
        <v>1728.607016668896</v>
      </c>
      <c r="D9" s="11">
        <v>2025.8188577560172</v>
      </c>
      <c r="E9" s="11">
        <v>2365.4217411074928</v>
      </c>
      <c r="F9" s="11">
        <v>3732.8605596140187</v>
      </c>
      <c r="G9" s="46">
        <v>9852.7081751464248</v>
      </c>
      <c r="H9" s="10">
        <v>1584.1593245452696</v>
      </c>
      <c r="I9" s="10">
        <v>1874.1076188309214</v>
      </c>
      <c r="J9" s="10">
        <v>1959.8222302951654</v>
      </c>
      <c r="K9" s="10">
        <v>2271.616</v>
      </c>
      <c r="L9" s="46">
        <v>7689.7056716107072</v>
      </c>
      <c r="M9" s="11">
        <v>1158.9574823999592</v>
      </c>
      <c r="N9" s="11">
        <v>1344.7744843457233</v>
      </c>
      <c r="O9" s="11">
        <v>1397.5706214624718</v>
      </c>
      <c r="P9" s="11">
        <v>1673.6</v>
      </c>
      <c r="Q9" s="46">
        <v>5574.8709053115035</v>
      </c>
      <c r="R9" s="11">
        <v>423.56922945331746</v>
      </c>
      <c r="S9" s="11">
        <v>527.56223823299797</v>
      </c>
      <c r="T9" s="11">
        <v>561.1177527618197</v>
      </c>
      <c r="U9" s="11">
        <v>595.97799999999995</v>
      </c>
      <c r="V9" s="46">
        <v>2108.2272204481351</v>
      </c>
      <c r="W9" s="11">
        <v>144.44769212362613</v>
      </c>
      <c r="X9" s="11">
        <v>151.71123892509604</v>
      </c>
      <c r="Y9" s="11">
        <v>160.08329281156685</v>
      </c>
      <c r="Z9" s="11">
        <v>250.2</v>
      </c>
      <c r="AA9" s="180">
        <v>706.44510153236786</v>
      </c>
      <c r="AB9" s="11">
        <v>245.51621800076026</v>
      </c>
      <c r="AC9" s="10">
        <v>1211</v>
      </c>
      <c r="AD9" s="181">
        <v>1456.5574020033489</v>
      </c>
    </row>
    <row r="10" spans="2:30" ht="13.5" customHeight="1">
      <c r="B10" s="4" t="s">
        <v>22</v>
      </c>
      <c r="C10" s="12">
        <v>-519.93802402434926</v>
      </c>
      <c r="D10" s="12">
        <v>-605.30319065521053</v>
      </c>
      <c r="E10" s="12">
        <v>-689.31916849370543</v>
      </c>
      <c r="F10" s="12">
        <v>-1096.5170106884261</v>
      </c>
      <c r="G10" s="44">
        <v>-2911.0773938616917</v>
      </c>
      <c r="H10" s="5">
        <v>-504.21963018293513</v>
      </c>
      <c r="I10" s="5">
        <v>-589.93705713579709</v>
      </c>
      <c r="J10" s="5">
        <v>-613.09384309650295</v>
      </c>
      <c r="K10" s="5">
        <v>-753.21100000000001</v>
      </c>
      <c r="L10" s="44">
        <v>-2460.4616015416477</v>
      </c>
      <c r="M10" s="12">
        <v>-358.25488906508963</v>
      </c>
      <c r="N10" s="12">
        <v>-415.93690059557343</v>
      </c>
      <c r="O10" s="12">
        <v>-429.15422036940311</v>
      </c>
      <c r="P10" s="12">
        <v>-546.70000000000005</v>
      </c>
      <c r="Q10" s="44">
        <v>-1750.0637191468861</v>
      </c>
      <c r="R10" s="12">
        <v>-145.62371861554436</v>
      </c>
      <c r="S10" s="12">
        <v>-172.60779783286011</v>
      </c>
      <c r="T10" s="12">
        <v>-183.64541683000056</v>
      </c>
      <c r="U10" s="12">
        <v>-205.845</v>
      </c>
      <c r="V10" s="44">
        <v>-707.721933278405</v>
      </c>
      <c r="W10" s="12">
        <v>-15.718393841414098</v>
      </c>
      <c r="X10" s="12">
        <v>-15.36613351941358</v>
      </c>
      <c r="Y10" s="12">
        <v>-16.615826253702863</v>
      </c>
      <c r="Z10" s="12">
        <v>-32.4</v>
      </c>
      <c r="AA10" s="184">
        <v>-80.087843504741571</v>
      </c>
      <c r="AB10" s="12">
        <v>-59.609499143499647</v>
      </c>
      <c r="AC10" s="5">
        <v>-310.89999999999998</v>
      </c>
      <c r="AD10" s="182">
        <v>-370.52794881530224</v>
      </c>
    </row>
    <row r="11" spans="2:30" ht="13.5" customHeight="1">
      <c r="B11" s="13" t="s">
        <v>23</v>
      </c>
      <c r="C11" s="15">
        <v>1208.6689926445467</v>
      </c>
      <c r="D11" s="15">
        <v>1420.5156671008067</v>
      </c>
      <c r="E11" s="15">
        <v>1676.1025726137873</v>
      </c>
      <c r="F11" s="15">
        <v>2636.3435489255926</v>
      </c>
      <c r="G11" s="172">
        <v>6941.6307812847335</v>
      </c>
      <c r="H11" s="15">
        <v>1079.9396943623344</v>
      </c>
      <c r="I11" s="15">
        <v>1284.1705616951242</v>
      </c>
      <c r="J11" s="15">
        <v>1346.7283871986624</v>
      </c>
      <c r="K11" s="15">
        <v>1518.405</v>
      </c>
      <c r="L11" s="47">
        <v>5229.2440700690595</v>
      </c>
      <c r="M11" s="15">
        <v>800.70259333486956</v>
      </c>
      <c r="N11" s="15">
        <v>928.83758375014986</v>
      </c>
      <c r="O11" s="15">
        <v>968.41640109306866</v>
      </c>
      <c r="P11" s="15">
        <v>1126.9000000000001</v>
      </c>
      <c r="Q11" s="47">
        <v>3824.8071861646176</v>
      </c>
      <c r="R11" s="15">
        <v>277.9455108377731</v>
      </c>
      <c r="S11" s="15">
        <v>354.95444040013786</v>
      </c>
      <c r="T11" s="15">
        <v>377.47233593181915</v>
      </c>
      <c r="U11" s="15">
        <v>390.13400000000001</v>
      </c>
      <c r="V11" s="47">
        <v>1400.5062871697301</v>
      </c>
      <c r="W11" s="15">
        <v>128.72929828221203</v>
      </c>
      <c r="X11" s="15">
        <v>136.34510540568246</v>
      </c>
      <c r="Y11" s="15">
        <v>143.46746655786399</v>
      </c>
      <c r="Z11" s="15">
        <v>217.8</v>
      </c>
      <c r="AA11" s="183">
        <v>626.35725802762624</v>
      </c>
      <c r="AB11" s="15">
        <v>185.90671885726061</v>
      </c>
      <c r="AC11" s="15">
        <v>900.1</v>
      </c>
      <c r="AD11" s="183">
        <v>1086.0294531880468</v>
      </c>
    </row>
    <row r="12" spans="2:30" ht="13.5" customHeight="1">
      <c r="B12" s="4" t="s">
        <v>24</v>
      </c>
      <c r="C12" s="12">
        <v>-736.02438187830364</v>
      </c>
      <c r="D12" s="12">
        <v>-809.6534824381713</v>
      </c>
      <c r="E12" s="12">
        <v>-985.065297830899</v>
      </c>
      <c r="F12" s="12">
        <v>-1534.6059976337401</v>
      </c>
      <c r="G12" s="173">
        <v>-4198.7331598875871</v>
      </c>
      <c r="H12" s="12">
        <v>-716.94308653731389</v>
      </c>
      <c r="I12" s="12">
        <v>-792.13269851295684</v>
      </c>
      <c r="J12" s="12">
        <v>-758.98127032108334</v>
      </c>
      <c r="K12" s="12">
        <v>-870.25900000000001</v>
      </c>
      <c r="L12" s="44">
        <v>-3138.3155639549641</v>
      </c>
      <c r="M12" s="12">
        <v>-521.85807751674611</v>
      </c>
      <c r="N12" s="12">
        <v>-566.49628768008279</v>
      </c>
      <c r="O12" s="12">
        <v>-538.07976829995766</v>
      </c>
      <c r="P12" s="12">
        <v>-610.70000000000005</v>
      </c>
      <c r="Q12" s="44">
        <v>-2237.1740954958445</v>
      </c>
      <c r="R12" s="12">
        <v>-191.55214775942568</v>
      </c>
      <c r="S12" s="12">
        <v>-220.95914130325889</v>
      </c>
      <c r="T12" s="12">
        <v>-216.42508037114879</v>
      </c>
      <c r="U12" s="12">
        <v>-253.37</v>
      </c>
      <c r="V12" s="44">
        <v>-882.30636943383331</v>
      </c>
      <c r="W12" s="12">
        <v>-19.081295340989701</v>
      </c>
      <c r="X12" s="12">
        <v>-17.520783925214445</v>
      </c>
      <c r="Y12" s="12">
        <v>-84.169215628154717</v>
      </c>
      <c r="Z12" s="12">
        <v>-106</v>
      </c>
      <c r="AA12" s="184">
        <v>-360.15300126237565</v>
      </c>
      <c r="AB12" s="12">
        <v>-141.91481188166097</v>
      </c>
      <c r="AC12" s="12">
        <v>-558.29999999999995</v>
      </c>
      <c r="AD12" s="184">
        <v>-700.26459467024699</v>
      </c>
    </row>
    <row r="13" spans="2:30" ht="13.5" customHeight="1">
      <c r="B13" s="4" t="s">
        <v>25</v>
      </c>
      <c r="C13" s="12">
        <v>-355.47475595700053</v>
      </c>
      <c r="D13" s="12">
        <v>-356.20540185957947</v>
      </c>
      <c r="E13" s="12">
        <v>-384.02427837637407</v>
      </c>
      <c r="F13" s="12">
        <v>-562.12459856902831</v>
      </c>
      <c r="G13" s="49">
        <v>-1501.6915536555093</v>
      </c>
      <c r="H13" s="12">
        <v>-247.28861001041776</v>
      </c>
      <c r="I13" s="5">
        <v>-241.75020993365689</v>
      </c>
      <c r="J13" s="5">
        <v>-280.77575078800032</v>
      </c>
      <c r="K13" s="5">
        <v>-348.79899999999998</v>
      </c>
      <c r="L13" s="44">
        <v>-1095.2871721221811</v>
      </c>
      <c r="M13" s="12">
        <v>-188.35692764098951</v>
      </c>
      <c r="N13" s="12">
        <v>-177.10682542674402</v>
      </c>
      <c r="O13" s="12">
        <v>-214.73831397189844</v>
      </c>
      <c r="P13" s="12">
        <v>-272</v>
      </c>
      <c r="Q13" s="44">
        <v>-829.48947374233728</v>
      </c>
      <c r="R13" s="12">
        <v>-56.585314128786933</v>
      </c>
      <c r="S13" s="12">
        <v>-61.770860162844592</v>
      </c>
      <c r="T13" s="12">
        <v>-63.152249155199087</v>
      </c>
      <c r="U13" s="12">
        <v>-73.918999999999997</v>
      </c>
      <c r="V13" s="44">
        <v>-255.42742344683063</v>
      </c>
      <c r="W13" s="12">
        <v>-108.18614594658274</v>
      </c>
      <c r="X13" s="12">
        <v>-114.45519192592258</v>
      </c>
      <c r="Y13" s="12">
        <v>-57.880501490235964</v>
      </c>
      <c r="Z13" s="12">
        <v>-57.7</v>
      </c>
      <c r="AA13" s="184">
        <v>-204.8842422036445</v>
      </c>
      <c r="AB13" s="12">
        <v>-45.368026098137754</v>
      </c>
      <c r="AC13" s="5">
        <v>-155.6</v>
      </c>
      <c r="AD13" s="182">
        <v>-201.52013932968345</v>
      </c>
    </row>
    <row r="14" spans="2:30" ht="13.5" customHeight="1">
      <c r="B14" s="4" t="s">
        <v>121</v>
      </c>
      <c r="C14" s="12">
        <v>180.06242820148304</v>
      </c>
      <c r="D14" s="12">
        <v>-22.649430813208348</v>
      </c>
      <c r="E14" s="12">
        <v>89.449308694357256</v>
      </c>
      <c r="F14" s="12">
        <v>-42.423780762646551</v>
      </c>
      <c r="G14" s="49">
        <v>239.37266294998537</v>
      </c>
      <c r="H14" s="12">
        <v>180.03364958074161</v>
      </c>
      <c r="I14" s="5">
        <v>-22.500933506531112</v>
      </c>
      <c r="J14" s="5">
        <v>89.087006160921803</v>
      </c>
      <c r="K14" s="5">
        <v>-22.158000000000001</v>
      </c>
      <c r="L14" s="44">
        <v>259.39623287646168</v>
      </c>
      <c r="M14" s="12">
        <v>179.39388248999998</v>
      </c>
      <c r="N14" s="12">
        <v>12.476904112312763</v>
      </c>
      <c r="O14" s="12">
        <v>88.953854510000028</v>
      </c>
      <c r="P14" s="12">
        <v>-24.3</v>
      </c>
      <c r="Q14" s="44">
        <v>255.81992186000002</v>
      </c>
      <c r="R14" s="5">
        <v>0.63976709074163329</v>
      </c>
      <c r="S14" s="12">
        <v>0.66991995346880895</v>
      </c>
      <c r="T14" s="12">
        <v>0.13315165092176906</v>
      </c>
      <c r="U14" s="12">
        <v>2.133</v>
      </c>
      <c r="V14" s="44">
        <v>3.5758386951322114</v>
      </c>
      <c r="W14" s="5">
        <v>2.8778620741423344E-2</v>
      </c>
      <c r="X14" s="12">
        <v>-0.14849730667723682</v>
      </c>
      <c r="Y14" s="12">
        <v>0.37169331387754778</v>
      </c>
      <c r="Z14" s="12">
        <v>1.1000000000000001</v>
      </c>
      <c r="AA14" s="184">
        <v>1.3411071205178695</v>
      </c>
      <c r="AB14" s="12">
        <v>-9.3907804420923589E-3</v>
      </c>
      <c r="AC14" s="5">
        <v>-21.364677046994203</v>
      </c>
      <c r="AD14" s="182">
        <v>-21.364677046994203</v>
      </c>
    </row>
    <row r="15" spans="2:30" ht="13.5" customHeight="1">
      <c r="B15" s="4" t="s">
        <v>164</v>
      </c>
      <c r="C15" s="12" t="s">
        <v>52</v>
      </c>
      <c r="D15" s="12" t="s">
        <v>52</v>
      </c>
      <c r="E15" s="12">
        <v>-29.146999999999998</v>
      </c>
      <c r="F15" s="12">
        <v>-22.485057518729995</v>
      </c>
      <c r="G15" s="49">
        <v>-87.280015588730009</v>
      </c>
      <c r="H15" s="12" t="s">
        <v>52</v>
      </c>
      <c r="I15" s="12" t="s">
        <v>52</v>
      </c>
      <c r="J15" s="12" t="s">
        <v>52</v>
      </c>
      <c r="K15" s="12" t="s">
        <v>52</v>
      </c>
      <c r="L15" s="44" t="s">
        <v>52</v>
      </c>
      <c r="M15" s="12" t="s">
        <v>52</v>
      </c>
      <c r="N15" s="12" t="s">
        <v>52</v>
      </c>
      <c r="O15" s="12" t="s">
        <v>52</v>
      </c>
      <c r="P15" s="12" t="s">
        <v>52</v>
      </c>
      <c r="Q15" s="44" t="s">
        <v>52</v>
      </c>
      <c r="R15" s="12" t="s">
        <v>52</v>
      </c>
      <c r="S15" s="12" t="s">
        <v>52</v>
      </c>
      <c r="T15" s="12" t="s">
        <v>52</v>
      </c>
      <c r="U15" s="12" t="s">
        <v>52</v>
      </c>
      <c r="V15" s="44" t="s">
        <v>52</v>
      </c>
      <c r="W15" s="12" t="s">
        <v>52</v>
      </c>
      <c r="X15" s="12" t="s">
        <v>52</v>
      </c>
      <c r="Y15" s="12" t="s">
        <v>52</v>
      </c>
      <c r="Z15" s="12" t="s">
        <v>52</v>
      </c>
      <c r="AA15" s="184" t="s">
        <v>52</v>
      </c>
      <c r="AB15" s="12" t="s">
        <v>52</v>
      </c>
      <c r="AC15" s="12" t="s">
        <v>52</v>
      </c>
      <c r="AD15" s="185" t="s">
        <v>52</v>
      </c>
    </row>
    <row r="16" spans="2:30" ht="13.5" customHeight="1">
      <c r="B16" s="4" t="s">
        <v>165</v>
      </c>
      <c r="C16" s="12" t="s">
        <v>52</v>
      </c>
      <c r="D16" s="12" t="s">
        <v>52</v>
      </c>
      <c r="E16" s="12" t="s">
        <v>52</v>
      </c>
      <c r="F16" s="12">
        <v>-12.6</v>
      </c>
      <c r="G16" s="49">
        <v>-34.658665119999995</v>
      </c>
      <c r="H16" s="12" t="s">
        <v>52</v>
      </c>
      <c r="I16" s="12" t="s">
        <v>52</v>
      </c>
      <c r="J16" s="12" t="s">
        <v>52</v>
      </c>
      <c r="K16" s="12" t="s">
        <v>52</v>
      </c>
      <c r="L16" s="44" t="s">
        <v>52</v>
      </c>
      <c r="M16" s="12" t="s">
        <v>52</v>
      </c>
      <c r="N16" s="12" t="s">
        <v>52</v>
      </c>
      <c r="O16" s="12" t="s">
        <v>52</v>
      </c>
      <c r="P16" s="12" t="s">
        <v>52</v>
      </c>
      <c r="Q16" s="44" t="s">
        <v>52</v>
      </c>
      <c r="R16" s="12" t="s">
        <v>52</v>
      </c>
      <c r="S16" s="12" t="s">
        <v>52</v>
      </c>
      <c r="T16" s="12" t="s">
        <v>52</v>
      </c>
      <c r="U16" s="12" t="s">
        <v>52</v>
      </c>
      <c r="V16" s="44" t="s">
        <v>52</v>
      </c>
      <c r="W16" s="12" t="s">
        <v>52</v>
      </c>
      <c r="X16" s="12" t="s">
        <v>52</v>
      </c>
      <c r="Y16" s="12" t="s">
        <v>52</v>
      </c>
      <c r="Z16" s="12" t="s">
        <v>52</v>
      </c>
      <c r="AA16" s="184" t="s">
        <v>52</v>
      </c>
      <c r="AB16" s="12" t="s">
        <v>52</v>
      </c>
      <c r="AC16" s="12" t="s">
        <v>52</v>
      </c>
      <c r="AD16" s="185" t="s">
        <v>52</v>
      </c>
    </row>
    <row r="17" spans="2:30" ht="13.5" customHeight="1">
      <c r="B17" s="4" t="s">
        <v>30</v>
      </c>
      <c r="C17" s="12">
        <v>67.332450558351127</v>
      </c>
      <c r="D17" s="12">
        <v>66.620919847934289</v>
      </c>
      <c r="E17" s="12">
        <v>83.058378100304409</v>
      </c>
      <c r="F17" s="12">
        <v>166.29376986785368</v>
      </c>
      <c r="G17" s="50">
        <v>383.30551837444364</v>
      </c>
      <c r="H17" s="12">
        <v>56.624043071329723</v>
      </c>
      <c r="I17" s="12">
        <v>56.485797041092752</v>
      </c>
      <c r="J17" s="12">
        <v>56.480345512207982</v>
      </c>
      <c r="K17" s="12">
        <v>100</v>
      </c>
      <c r="L17" s="44">
        <v>269.63697940919656</v>
      </c>
      <c r="M17" s="12">
        <v>49.021532159999936</v>
      </c>
      <c r="N17" s="12">
        <v>50.843608549999999</v>
      </c>
      <c r="O17" s="12">
        <v>50.307718819999998</v>
      </c>
      <c r="P17" s="12">
        <v>93.1</v>
      </c>
      <c r="Q17" s="44">
        <v>243.27647761999998</v>
      </c>
      <c r="R17" s="12">
        <v>7.4006843302968228</v>
      </c>
      <c r="S17" s="12">
        <v>5.4887890279360079</v>
      </c>
      <c r="T17" s="12">
        <v>6.0128318012245243</v>
      </c>
      <c r="U17" s="12">
        <v>6.726</v>
      </c>
      <c r="V17" s="44">
        <v>25.628305159457355</v>
      </c>
      <c r="W17" s="12">
        <v>10.708407487021438</v>
      </c>
      <c r="X17" s="12">
        <v>10.135122806841583</v>
      </c>
      <c r="Y17" s="12">
        <v>13.565508976242162</v>
      </c>
      <c r="Z17" s="12">
        <v>13.6</v>
      </c>
      <c r="AA17" s="184">
        <v>47.96576421668582</v>
      </c>
      <c r="AB17" s="12">
        <v>13.012523611854263</v>
      </c>
      <c r="AC17" s="12">
        <v>52.7</v>
      </c>
      <c r="AD17" s="184">
        <v>65.702774748561225</v>
      </c>
    </row>
    <row r="18" spans="2:30" ht="13.5" customHeight="1">
      <c r="B18" s="16" t="s">
        <v>31</v>
      </c>
      <c r="C18" s="18">
        <v>364.56473356907674</v>
      </c>
      <c r="D18" s="18">
        <v>298.62827183778188</v>
      </c>
      <c r="E18" s="18">
        <v>450.37368320117594</v>
      </c>
      <c r="F18" s="18">
        <v>628.39788430930128</v>
      </c>
      <c r="G18" s="51">
        <v>1741.945568357336</v>
      </c>
      <c r="H18" s="18">
        <v>352.36569046667415</v>
      </c>
      <c r="I18" s="18">
        <v>284.27251678307181</v>
      </c>
      <c r="J18" s="18">
        <v>452.53871776270853</v>
      </c>
      <c r="K18" s="18">
        <v>377.18899999999996</v>
      </c>
      <c r="L18" s="48">
        <v>1524.6745462775725</v>
      </c>
      <c r="M18" s="18">
        <v>318.90300282713389</v>
      </c>
      <c r="N18" s="18">
        <v>248.5549833056358</v>
      </c>
      <c r="O18" s="18">
        <v>354.85989215121259</v>
      </c>
      <c r="P18" s="18">
        <v>312.89999999999998</v>
      </c>
      <c r="Q18" s="48">
        <v>1257.2400164064359</v>
      </c>
      <c r="R18" s="18">
        <v>37.848500370598941</v>
      </c>
      <c r="S18" s="18">
        <v>78.383147915439181</v>
      </c>
      <c r="T18" s="18">
        <v>104.04098985761756</v>
      </c>
      <c r="U18" s="18">
        <v>71.703999999999994</v>
      </c>
      <c r="V18" s="48">
        <v>291.97663814365569</v>
      </c>
      <c r="W18" s="18">
        <v>12.199043102402451</v>
      </c>
      <c r="X18" s="18">
        <v>14.355755054709784</v>
      </c>
      <c r="Y18" s="18">
        <v>15.354951729593015</v>
      </c>
      <c r="Z18" s="18">
        <v>68.7</v>
      </c>
      <c r="AA18" s="186">
        <v>110.62688589880977</v>
      </c>
      <c r="AB18" s="18">
        <v>11.627013708874063</v>
      </c>
      <c r="AC18" s="18">
        <v>217.53532295300585</v>
      </c>
      <c r="AD18" s="186">
        <v>228.58281688968339</v>
      </c>
    </row>
    <row r="19" spans="2:30" ht="2.25" customHeight="1">
      <c r="B19" s="54"/>
      <c r="C19" s="56"/>
      <c r="D19" s="56"/>
      <c r="E19" s="56"/>
      <c r="F19" s="57"/>
      <c r="G19" s="56">
        <v>0</v>
      </c>
      <c r="H19" s="56"/>
      <c r="I19" s="56"/>
      <c r="J19" s="56"/>
      <c r="K19" s="57"/>
      <c r="L19" s="57"/>
      <c r="M19" s="56"/>
      <c r="N19" s="57"/>
      <c r="O19" s="56"/>
      <c r="P19" s="57"/>
      <c r="Q19" s="57"/>
      <c r="R19" s="56"/>
      <c r="S19" s="57"/>
      <c r="T19" s="56"/>
      <c r="U19" s="57"/>
      <c r="V19" s="57"/>
      <c r="W19" s="56"/>
      <c r="X19" s="57"/>
      <c r="Y19" s="56"/>
      <c r="Z19" s="57"/>
      <c r="AA19" s="57"/>
      <c r="AB19" s="55"/>
      <c r="AC19" s="57"/>
      <c r="AD19" s="57"/>
    </row>
    <row r="20" spans="2:30" ht="13.5" customHeight="1">
      <c r="B20" s="4" t="s">
        <v>30</v>
      </c>
      <c r="C20" s="12">
        <v>-67.332450558351127</v>
      </c>
      <c r="D20" s="12">
        <v>-66.620919847934289</v>
      </c>
      <c r="E20" s="12">
        <v>-83.058378100304409</v>
      </c>
      <c r="F20" s="12">
        <v>-166.29376986785368</v>
      </c>
      <c r="G20" s="173">
        <v>-383.30551837444352</v>
      </c>
      <c r="H20" s="12"/>
      <c r="I20" s="12"/>
      <c r="J20" s="12"/>
      <c r="K20" s="12"/>
      <c r="L20" s="176"/>
      <c r="M20" s="12"/>
      <c r="N20" s="12"/>
      <c r="O20" s="12"/>
      <c r="P20" s="12"/>
      <c r="Q20" s="176"/>
      <c r="R20" s="12"/>
      <c r="S20" s="12"/>
      <c r="T20" s="12"/>
      <c r="U20" s="12"/>
      <c r="V20" s="176"/>
      <c r="W20" s="12"/>
      <c r="X20" s="12"/>
      <c r="Y20" s="12"/>
      <c r="Z20" s="12"/>
      <c r="AA20" s="176"/>
      <c r="AB20" s="12"/>
      <c r="AC20" s="12"/>
      <c r="AD20" s="176"/>
    </row>
    <row r="21" spans="2:30" ht="13.5" customHeight="1">
      <c r="B21" s="4" t="s">
        <v>122</v>
      </c>
      <c r="C21" s="12">
        <v>-12.633727307978726</v>
      </c>
      <c r="D21" s="12">
        <v>14.1402089110953</v>
      </c>
      <c r="E21" s="12">
        <v>-77.899923736009356</v>
      </c>
      <c r="F21" s="12">
        <v>-12.46585561172428</v>
      </c>
      <c r="G21" s="49">
        <v>-161.5</v>
      </c>
      <c r="H21" s="22"/>
      <c r="I21" s="22"/>
      <c r="J21" s="22">
        <v>-73.519572460529616</v>
      </c>
      <c r="K21" s="22"/>
      <c r="L21" s="22"/>
      <c r="M21" s="22"/>
      <c r="N21" s="22"/>
      <c r="O21" s="22"/>
      <c r="P21" s="22"/>
      <c r="Q21" s="22"/>
      <c r="R21" s="22"/>
      <c r="S21" s="22"/>
      <c r="T21" s="22">
        <v>-0.59402933702869898</v>
      </c>
      <c r="U21" s="22"/>
      <c r="V21" s="22"/>
      <c r="W21" s="22"/>
      <c r="X21" s="22"/>
      <c r="Y21" s="22">
        <v>-6.4780260628717468</v>
      </c>
      <c r="Z21" s="22"/>
      <c r="AA21" s="22"/>
      <c r="AB21" s="22">
        <v>2.0976747873920325</v>
      </c>
      <c r="AC21" s="22"/>
      <c r="AD21" s="22"/>
    </row>
    <row r="22" spans="2:30" ht="13.5" customHeight="1">
      <c r="B22" s="7" t="s">
        <v>166</v>
      </c>
      <c r="C22" s="8" t="s">
        <v>52</v>
      </c>
      <c r="D22" s="8" t="s">
        <v>52</v>
      </c>
      <c r="E22" s="8">
        <v>-197.52307966326643</v>
      </c>
      <c r="F22" s="8">
        <v>-101.0662413810127</v>
      </c>
      <c r="G22" s="50">
        <v>-225.9</v>
      </c>
      <c r="H22" s="22"/>
      <c r="I22" s="22"/>
      <c r="J22" s="22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>
        <v>0</v>
      </c>
      <c r="U22" s="22"/>
      <c r="V22" s="22"/>
      <c r="W22" s="22"/>
      <c r="X22" s="22"/>
      <c r="Y22" s="22">
        <v>0</v>
      </c>
      <c r="Z22" s="22"/>
      <c r="AA22" s="22"/>
      <c r="AB22" s="22">
        <v>0</v>
      </c>
      <c r="AC22" s="22"/>
      <c r="AD22" s="22"/>
    </row>
    <row r="23" spans="2:30" ht="13.5" customHeight="1">
      <c r="B23" s="13" t="s">
        <v>39</v>
      </c>
      <c r="C23" s="14">
        <v>284.59855570274686</v>
      </c>
      <c r="D23" s="14">
        <v>246.14756090094289</v>
      </c>
      <c r="E23" s="14">
        <v>91.892301701595699</v>
      </c>
      <c r="F23" s="14">
        <v>348.55301288871055</v>
      </c>
      <c r="G23" s="51">
        <v>971.19143119399598</v>
      </c>
      <c r="H23" s="23"/>
      <c r="I23" s="23"/>
      <c r="J23" s="23">
        <v>322.53879978997094</v>
      </c>
      <c r="K23" s="23"/>
      <c r="L23" s="23"/>
      <c r="M23" s="23"/>
      <c r="N23" s="23"/>
      <c r="O23" s="23"/>
      <c r="P23" s="23"/>
      <c r="Q23" s="23"/>
      <c r="R23" s="23"/>
      <c r="S23" s="23"/>
      <c r="T23" s="23">
        <v>97.434128719364338</v>
      </c>
      <c r="U23" s="23"/>
      <c r="V23" s="23"/>
      <c r="W23" s="23"/>
      <c r="X23" s="23"/>
      <c r="Y23" s="23">
        <v>10.66636842007212</v>
      </c>
      <c r="Z23" s="23"/>
      <c r="AA23" s="23"/>
      <c r="AB23" s="23">
        <v>12.339178593285896</v>
      </c>
      <c r="AC23" s="23"/>
      <c r="AD23" s="23"/>
    </row>
    <row r="24" spans="2:30" ht="13.5" customHeight="1">
      <c r="B24" s="4" t="s">
        <v>41</v>
      </c>
      <c r="C24" s="12">
        <v>-95.625114562443613</v>
      </c>
      <c r="D24" s="12">
        <v>-82.640317600942581</v>
      </c>
      <c r="E24" s="12">
        <v>-30.941808721918218</v>
      </c>
      <c r="F24" s="12">
        <v>-91.733438047118597</v>
      </c>
      <c r="G24" s="173">
        <v>-300.940678932423</v>
      </c>
      <c r="H24" s="22"/>
      <c r="I24" s="22"/>
      <c r="J24" s="22">
        <v>-81.69365672055352</v>
      </c>
      <c r="K24" s="22"/>
      <c r="L24" s="22"/>
      <c r="M24" s="22"/>
      <c r="N24" s="22"/>
      <c r="O24" s="22"/>
      <c r="P24" s="22"/>
      <c r="Q24" s="22"/>
      <c r="R24" s="22"/>
      <c r="S24" s="22"/>
      <c r="T24" s="22">
        <v>-36.602800944673447</v>
      </c>
      <c r="U24" s="22"/>
      <c r="V24" s="22"/>
      <c r="W24" s="22"/>
      <c r="X24" s="22"/>
      <c r="Y24" s="22">
        <v>-26.64123847135232</v>
      </c>
      <c r="Z24" s="22"/>
      <c r="AA24" s="22"/>
      <c r="AB24" s="22">
        <v>0.3252638452770148</v>
      </c>
      <c r="AC24" s="22"/>
      <c r="AD24" s="22"/>
    </row>
    <row r="25" spans="2:30" ht="13.5" customHeight="1">
      <c r="B25" s="4" t="s">
        <v>151</v>
      </c>
      <c r="C25" s="12">
        <v>0</v>
      </c>
      <c r="D25" s="12">
        <v>0</v>
      </c>
      <c r="E25" s="12">
        <v>0</v>
      </c>
      <c r="F25" s="12" t="s">
        <v>52</v>
      </c>
      <c r="G25" s="174">
        <v>0</v>
      </c>
      <c r="H25" s="22"/>
      <c r="I25" s="22"/>
      <c r="J25" s="22">
        <v>0</v>
      </c>
      <c r="K25" s="22"/>
      <c r="L25" s="22"/>
      <c r="M25" s="24"/>
      <c r="N25" s="24"/>
      <c r="O25" s="24"/>
      <c r="P25" s="24"/>
      <c r="Q25" s="24"/>
      <c r="R25" s="24"/>
      <c r="S25" s="24"/>
      <c r="T25" s="24">
        <v>0</v>
      </c>
      <c r="U25" s="24"/>
      <c r="V25" s="24"/>
      <c r="W25" s="22"/>
      <c r="X25" s="22"/>
      <c r="Y25" s="22">
        <v>0</v>
      </c>
      <c r="Z25" s="22"/>
      <c r="AA25" s="22"/>
      <c r="AB25" s="22">
        <v>0</v>
      </c>
      <c r="AC25" s="22"/>
      <c r="AD25" s="22"/>
    </row>
    <row r="26" spans="2:30" ht="13.5" customHeight="1">
      <c r="B26" s="16" t="s">
        <v>43</v>
      </c>
      <c r="C26" s="17">
        <v>188.97344114030324</v>
      </c>
      <c r="D26" s="17">
        <v>163.50724330000031</v>
      </c>
      <c r="E26" s="17">
        <v>60.950492979677477</v>
      </c>
      <c r="F26" s="17">
        <v>256.81957484159193</v>
      </c>
      <c r="G26" s="51">
        <v>670.25075226157298</v>
      </c>
      <c r="H26" s="23"/>
      <c r="I26" s="23"/>
      <c r="J26" s="23">
        <v>240.84514306941742</v>
      </c>
      <c r="K26" s="23"/>
      <c r="L26" s="23"/>
      <c r="M26" s="23"/>
      <c r="N26" s="23"/>
      <c r="O26" s="23"/>
      <c r="P26" s="23"/>
      <c r="Q26" s="23"/>
      <c r="R26" s="23"/>
      <c r="S26" s="23"/>
      <c r="T26" s="23">
        <v>60.831327774690891</v>
      </c>
      <c r="U26" s="23"/>
      <c r="V26" s="23"/>
      <c r="W26" s="23"/>
      <c r="X26" s="23"/>
      <c r="Y26" s="23">
        <v>-15.974870051280201</v>
      </c>
      <c r="Z26" s="23"/>
      <c r="AA26" s="23"/>
      <c r="AB26" s="23">
        <v>12.66444243856291</v>
      </c>
      <c r="AC26" s="23"/>
      <c r="AD26" s="23"/>
    </row>
    <row r="27" spans="2:30" ht="2.25" customHeight="1">
      <c r="B27" s="2"/>
      <c r="C27" s="21"/>
      <c r="D27" s="21"/>
      <c r="E27" s="21"/>
      <c r="F27" s="19"/>
      <c r="G27" s="20"/>
      <c r="H27" s="25"/>
      <c r="I27" s="25"/>
      <c r="J27" s="25"/>
      <c r="K27" s="25"/>
      <c r="L27" s="26"/>
      <c r="M27" s="30"/>
      <c r="N27" s="28"/>
      <c r="O27" s="30"/>
      <c r="P27" s="28"/>
      <c r="Q27" s="26"/>
      <c r="R27" s="30"/>
      <c r="S27" s="28"/>
      <c r="T27" s="30"/>
      <c r="U27" s="28"/>
      <c r="V27" s="26"/>
      <c r="W27" s="30"/>
      <c r="X27" s="28"/>
      <c r="Y27" s="30"/>
      <c r="Z27" s="28"/>
      <c r="AA27" s="26"/>
      <c r="AB27" s="27"/>
      <c r="AC27" s="27"/>
      <c r="AD27" s="27"/>
    </row>
    <row r="28" spans="2:30" ht="3.75" customHeight="1">
      <c r="B28" s="29"/>
      <c r="C28" s="30"/>
      <c r="D28" s="30"/>
      <c r="E28" s="30"/>
      <c r="F28" s="28"/>
      <c r="G28" s="25"/>
      <c r="H28" s="25"/>
      <c r="I28" s="25"/>
      <c r="J28" s="25"/>
      <c r="K28" s="25"/>
      <c r="L28" s="25"/>
      <c r="M28" s="30"/>
      <c r="N28" s="28"/>
      <c r="O28" s="30"/>
      <c r="P28" s="28"/>
      <c r="Q28" s="25"/>
      <c r="R28" s="30"/>
      <c r="S28" s="28"/>
      <c r="T28" s="30"/>
      <c r="U28" s="28"/>
      <c r="V28" s="25"/>
      <c r="W28" s="30"/>
      <c r="X28" s="28"/>
      <c r="Y28" s="30"/>
      <c r="Z28" s="28"/>
      <c r="AA28" s="25"/>
      <c r="AB28" s="30"/>
      <c r="AC28" s="30"/>
      <c r="AD28" s="30"/>
    </row>
    <row r="29" spans="2:30" ht="13.5" customHeight="1">
      <c r="B29" s="35" t="s">
        <v>126</v>
      </c>
      <c r="C29" s="36">
        <v>0.69921560018523277</v>
      </c>
      <c r="D29" s="36">
        <v>0.70120566883966129</v>
      </c>
      <c r="E29" s="36">
        <v>0.70858508801438269</v>
      </c>
      <c r="F29" s="36">
        <v>0.70625288751696447</v>
      </c>
      <c r="G29" s="52">
        <v>0.70454038198300439</v>
      </c>
      <c r="H29" s="36">
        <v>0.68171154102339382</v>
      </c>
      <c r="I29" s="36">
        <v>0.68521708614374921</v>
      </c>
      <c r="J29" s="36">
        <v>0.68716864539077815</v>
      </c>
      <c r="K29" s="36">
        <v>0.66842503310418666</v>
      </c>
      <c r="L29" s="52">
        <v>0.68003174701163238</v>
      </c>
      <c r="M29" s="36">
        <v>0.6908817670142493</v>
      </c>
      <c r="N29" s="36">
        <v>0.69070137377127561</v>
      </c>
      <c r="O29" s="36">
        <v>0.69292841894435386</v>
      </c>
      <c r="P29" s="36">
        <v>0.67333891013384328</v>
      </c>
      <c r="Q29" s="52">
        <v>0.68608491676039263</v>
      </c>
      <c r="R29" s="36">
        <v>0.65619854208131545</v>
      </c>
      <c r="S29" s="36">
        <v>0.67282002894864545</v>
      </c>
      <c r="T29" s="36">
        <v>0.67271501226596664</v>
      </c>
      <c r="U29" s="36">
        <v>0.65461141183063809</v>
      </c>
      <c r="V29" s="52">
        <v>0.66430519138825639</v>
      </c>
      <c r="W29" s="36">
        <v>0.8911827969673517</v>
      </c>
      <c r="X29" s="36">
        <v>0.89871459999743153</v>
      </c>
      <c r="Y29" s="36">
        <v>0.89620511946077186</v>
      </c>
      <c r="Z29" s="36">
        <v>0.8705035971223023</v>
      </c>
      <c r="AA29" s="52">
        <v>0.88661443086339098</v>
      </c>
      <c r="AB29" s="36">
        <v>0.7572074886583865</v>
      </c>
      <c r="AC29" s="36">
        <v>0.74327002477291493</v>
      </c>
      <c r="AD29" s="52">
        <v>0.79984329069353244</v>
      </c>
    </row>
    <row r="30" spans="2:30" ht="13.5" customHeight="1">
      <c r="B30" s="37" t="s">
        <v>127</v>
      </c>
      <c r="C30" s="38">
        <v>-0.42579046294550854</v>
      </c>
      <c r="D30" s="38">
        <v>-0.39966726508559497</v>
      </c>
      <c r="E30" s="38">
        <v>-0.41644383355066755</v>
      </c>
      <c r="F30" s="38">
        <v>-0.41110723883895084</v>
      </c>
      <c r="G30" s="53">
        <v>-0.41261235870519397</v>
      </c>
      <c r="H30" s="38">
        <v>-0.45257006377380082</v>
      </c>
      <c r="I30" s="38">
        <v>-0.42267193759507449</v>
      </c>
      <c r="J30" s="38">
        <v>-0.38727046697841289</v>
      </c>
      <c r="K30" s="38">
        <v>-0.38310128120245679</v>
      </c>
      <c r="L30" s="53">
        <v>-0.40811916510356966</v>
      </c>
      <c r="M30" s="38">
        <v>-0.45028233170045795</v>
      </c>
      <c r="N30" s="38">
        <v>-0.42125746307248069</v>
      </c>
      <c r="O30" s="38">
        <v>-0.38501078946328327</v>
      </c>
      <c r="P30" s="38">
        <v>-0.36490200764818359</v>
      </c>
      <c r="Q30" s="53">
        <v>-0.40128667687013897</v>
      </c>
      <c r="R30" s="38">
        <v>-0.45223338816810127</v>
      </c>
      <c r="S30" s="38">
        <v>-0.41883047210379043</v>
      </c>
      <c r="T30" s="38">
        <v>-0.38570349860774367</v>
      </c>
      <c r="U30" s="38">
        <v>-0.42513314249854867</v>
      </c>
      <c r="V30" s="53">
        <v>-0.41850629802905492</v>
      </c>
      <c r="W30" s="38">
        <v>-0.13209830534820105</v>
      </c>
      <c r="X30" s="38">
        <v>-0.11548771237617361</v>
      </c>
      <c r="Y30" s="38">
        <v>-0.5257838850630705</v>
      </c>
      <c r="Z30" s="38">
        <v>-0.42366107114308554</v>
      </c>
      <c r="AA30" s="53">
        <v>-0.32100472938209695</v>
      </c>
      <c r="AB30" s="38">
        <v>-0.57802622180022956</v>
      </c>
      <c r="AC30" s="38">
        <v>-0.46102394715111472</v>
      </c>
      <c r="AD30" s="53">
        <v>-0.42806393847035251</v>
      </c>
    </row>
    <row r="31" spans="2:30" ht="13.5" customHeight="1">
      <c r="B31" s="37" t="s">
        <v>128</v>
      </c>
      <c r="C31" s="38">
        <v>-0.20564231923691742</v>
      </c>
      <c r="D31" s="38">
        <v>-0.17583279990499509</v>
      </c>
      <c r="E31" s="38">
        <v>-0.16234917930388748</v>
      </c>
      <c r="F31" s="38">
        <v>-0.15058815875703446</v>
      </c>
      <c r="G31" s="53">
        <v>-0.16826125419444332</v>
      </c>
      <c r="H31" s="38">
        <v>-0.15610084552663386</v>
      </c>
      <c r="I31" s="38">
        <v>-0.12899483866591502</v>
      </c>
      <c r="J31" s="38">
        <v>-0.14326592812742672</v>
      </c>
      <c r="K31" s="38">
        <v>-0.15354663816419675</v>
      </c>
      <c r="L31" s="53">
        <v>-0.14546898034037456</v>
      </c>
      <c r="M31" s="38">
        <v>-0.1625227245187128</v>
      </c>
      <c r="N31" s="38">
        <v>-0.13170001921393704</v>
      </c>
      <c r="O31" s="38">
        <v>-0.1536511362461154</v>
      </c>
      <c r="P31" s="38">
        <v>-0.16252390057361377</v>
      </c>
      <c r="Q31" s="53">
        <v>-0.1528640283046705</v>
      </c>
      <c r="R31" s="38">
        <v>-0.13359165443112844</v>
      </c>
      <c r="S31" s="38">
        <v>-0.11708734190251782</v>
      </c>
      <c r="T31" s="38">
        <v>-0.1125472306737114</v>
      </c>
      <c r="U31" s="38">
        <v>-0.12402974606445205</v>
      </c>
      <c r="V31" s="53">
        <v>-0.12115744497053582</v>
      </c>
      <c r="W31" s="38">
        <v>-0.7489641707393373</v>
      </c>
      <c r="X31" s="38">
        <v>-0.75442790354136002</v>
      </c>
      <c r="Y31" s="38">
        <v>-0.36156491082655817</v>
      </c>
      <c r="Z31" s="38">
        <v>-0.23061550759392488</v>
      </c>
      <c r="AA31" s="53">
        <v>-0.47876787080273731</v>
      </c>
      <c r="AB31" s="38">
        <v>-0.18478626979337581</v>
      </c>
      <c r="AC31" s="38">
        <v>-0.12848885218827416</v>
      </c>
      <c r="AD31" s="53">
        <v>-0.24734797977067444</v>
      </c>
    </row>
    <row r="32" spans="2:30" ht="13.5" customHeight="1">
      <c r="B32" s="37" t="s">
        <v>49</v>
      </c>
      <c r="C32" s="38">
        <v>0.21090087570719773</v>
      </c>
      <c r="D32" s="38">
        <v>0.14741114226203322</v>
      </c>
      <c r="E32" s="38">
        <v>0.19039889393690554</v>
      </c>
      <c r="F32" s="38">
        <v>0.16834218001817838</v>
      </c>
      <c r="G32" s="53">
        <v>0.17680058537727347</v>
      </c>
      <c r="H32" s="38">
        <v>0.22243071451655924</v>
      </c>
      <c r="I32" s="38">
        <v>0.15168420101744348</v>
      </c>
      <c r="J32" s="38">
        <v>0.2309080439885369</v>
      </c>
      <c r="K32" s="38">
        <v>0.16604434904490897</v>
      </c>
      <c r="L32" s="53">
        <v>0.1906920866138169</v>
      </c>
      <c r="M32" s="38">
        <v>0.27516367741701125</v>
      </c>
      <c r="N32" s="38">
        <v>0.18483023451070751</v>
      </c>
      <c r="O32" s="38">
        <v>0.25391195743645034</v>
      </c>
      <c r="P32" s="38">
        <v>0.18696223709369025</v>
      </c>
      <c r="Q32" s="53">
        <v>0.22156761642735673</v>
      </c>
      <c r="R32" s="38">
        <v>8.9356114039370535E-2</v>
      </c>
      <c r="S32" s="38">
        <v>0.14857611526172435</v>
      </c>
      <c r="T32" s="38">
        <v>0.18541739117240216</v>
      </c>
      <c r="U32" s="38">
        <v>0.12031316592223203</v>
      </c>
      <c r="V32" s="53">
        <v>0.1384939134224781</v>
      </c>
      <c r="W32" s="38">
        <v>8.4453014949950542E-2</v>
      </c>
      <c r="X32" s="38">
        <v>9.4625521196868012E-2</v>
      </c>
      <c r="Y32" s="38">
        <v>9.5918515042461322E-2</v>
      </c>
      <c r="Z32" s="38">
        <v>0.27458033573141488</v>
      </c>
      <c r="AA32" s="53">
        <v>0.15657295975640922</v>
      </c>
      <c r="AB32" s="38">
        <v>4.7357416155856799E-2</v>
      </c>
      <c r="AC32" s="38">
        <v>0.17963280177787436</v>
      </c>
      <c r="AD32" s="53">
        <v>0.16926865615735032</v>
      </c>
    </row>
    <row r="33" spans="2:30" ht="13.5" customHeight="1" thickBot="1">
      <c r="B33" s="39" t="s">
        <v>51</v>
      </c>
      <c r="C33" s="40">
        <v>0.10932122762318969</v>
      </c>
      <c r="D33" s="40">
        <v>8.0711679957958304E-2</v>
      </c>
      <c r="E33" s="40">
        <v>2.5767283660435281E-2</v>
      </c>
      <c r="F33" s="40">
        <v>6.8799670049327355E-2</v>
      </c>
      <c r="G33" s="175">
        <v>6.8027058180033032E-2</v>
      </c>
      <c r="H33" s="41">
        <v>0</v>
      </c>
      <c r="I33" s="41">
        <v>0</v>
      </c>
      <c r="J33" s="41">
        <v>0.12289132113433786</v>
      </c>
      <c r="K33" s="41">
        <v>0</v>
      </c>
      <c r="L33" s="175">
        <v>0</v>
      </c>
      <c r="M33" s="41">
        <v>0</v>
      </c>
      <c r="N33" s="41">
        <v>0</v>
      </c>
      <c r="O33" s="41">
        <v>0</v>
      </c>
      <c r="P33" s="41">
        <v>0</v>
      </c>
      <c r="Q33" s="175">
        <v>0</v>
      </c>
      <c r="R33" s="41">
        <v>0</v>
      </c>
      <c r="S33" s="41">
        <v>0</v>
      </c>
      <c r="T33" s="41">
        <v>0.10841098410321059</v>
      </c>
      <c r="U33" s="41">
        <v>0</v>
      </c>
      <c r="V33" s="175">
        <v>0</v>
      </c>
      <c r="W33" s="41">
        <v>0</v>
      </c>
      <c r="X33" s="41">
        <v>0</v>
      </c>
      <c r="Y33" s="41">
        <v>-9.9790988620431065E-2</v>
      </c>
      <c r="Z33" s="41">
        <v>0</v>
      </c>
      <c r="AA33" s="175">
        <v>0</v>
      </c>
      <c r="AB33" s="41">
        <v>5.1582915954349266E-2</v>
      </c>
      <c r="AC33" s="41">
        <v>0</v>
      </c>
      <c r="AD33" s="175">
        <v>0</v>
      </c>
    </row>
    <row r="34" spans="2:30" ht="2.25" customHeight="1" thickTop="1">
      <c r="B34" s="29"/>
      <c r="C34" s="43"/>
      <c r="D34" s="43"/>
      <c r="E34" s="43"/>
      <c r="F34" s="31"/>
      <c r="G34" s="26"/>
      <c r="H34" s="25"/>
      <c r="I34" s="25"/>
      <c r="J34" s="25"/>
      <c r="K34" s="25"/>
      <c r="L34" s="25"/>
      <c r="M34" s="30"/>
      <c r="N34" s="28"/>
      <c r="O34" s="30"/>
      <c r="P34" s="28"/>
      <c r="Q34" s="26"/>
      <c r="R34" s="30"/>
      <c r="S34" s="28"/>
      <c r="T34" s="30"/>
      <c r="U34" s="28"/>
      <c r="V34" s="26"/>
      <c r="W34" s="30"/>
      <c r="X34" s="28"/>
      <c r="Y34" s="30"/>
      <c r="Z34" s="28"/>
      <c r="AA34" s="26"/>
      <c r="AB34" s="27"/>
      <c r="AC34" s="27"/>
      <c r="AD34" s="27"/>
    </row>
    <row r="35" spans="2:30" ht="9.75" customHeight="1">
      <c r="B35" s="32" t="s">
        <v>167</v>
      </c>
      <c r="C35" s="43"/>
      <c r="D35" s="43"/>
      <c r="E35" s="43"/>
      <c r="F35" s="31"/>
      <c r="G35" s="25"/>
      <c r="H35" s="25"/>
      <c r="I35" s="25"/>
      <c r="J35" s="25"/>
      <c r="K35" s="25"/>
      <c r="L35" s="25"/>
      <c r="M35" s="30"/>
      <c r="N35" s="28"/>
      <c r="O35" s="30"/>
      <c r="P35" s="28"/>
      <c r="Q35" s="25"/>
      <c r="R35" s="30"/>
      <c r="S35" s="28"/>
      <c r="T35" s="30"/>
      <c r="U35" s="28"/>
      <c r="V35" s="25"/>
      <c r="W35" s="30"/>
      <c r="X35" s="28"/>
      <c r="Y35" s="30"/>
      <c r="Z35" s="28"/>
      <c r="AA35" s="25"/>
      <c r="AB35" s="30"/>
      <c r="AC35" s="30"/>
      <c r="AD35" s="30"/>
    </row>
    <row r="36" spans="2:30" ht="9.75" customHeight="1">
      <c r="B36" s="32" t="s">
        <v>168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2:30" ht="9.75" customHeight="1">
      <c r="B37" s="32" t="s">
        <v>169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2:30" ht="9.75" customHeight="1">
      <c r="B38" s="32" t="s">
        <v>170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39" spans="2:30" ht="9.75" customHeight="1">
      <c r="B39" s="32" t="s">
        <v>171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</row>
    <row r="40" spans="2:30" ht="9.75" customHeight="1">
      <c r="B40" s="32" t="s">
        <v>172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</sheetData>
  <mergeCells count="6">
    <mergeCell ref="C3:G3"/>
    <mergeCell ref="M3:Q3"/>
    <mergeCell ref="R3:V3"/>
    <mergeCell ref="W3:AA3"/>
    <mergeCell ref="AB3:AD3"/>
    <mergeCell ref="H3:L3"/>
  </mergeCells>
  <conditionalFormatting sqref="AA5:AA6 AA9:AA10 AA13:AA14 AA21:AA24">
    <cfRule type="containsText" dxfId="13" priority="15" operator="containsText" text="OK">
      <formula>NOT(ISERROR(SEARCH("OK",AA5)))</formula>
    </cfRule>
    <cfRule type="containsText" dxfId="12" priority="16" operator="containsText" text="PENDENTE">
      <formula>NOT(ISERROR(SEARCH("PENDENTE",AA5)))</formula>
    </cfRule>
  </conditionalFormatting>
  <conditionalFormatting sqref="AA26:AA28">
    <cfRule type="containsText" dxfId="11" priority="7" operator="containsText" text="OK">
      <formula>NOT(ISERROR(SEARCH("OK",AA26)))</formula>
    </cfRule>
    <cfRule type="containsText" dxfId="10" priority="8" operator="containsText" text="PENDENTE">
      <formula>NOT(ISERROR(SEARCH("PENDENTE",AA26)))</formula>
    </cfRule>
  </conditionalFormatting>
  <conditionalFormatting sqref="AA34:AA35">
    <cfRule type="containsText" dxfId="9" priority="9" operator="containsText" text="OK">
      <formula>NOT(ISERROR(SEARCH("OK",AA34)))</formula>
    </cfRule>
    <cfRule type="containsText" dxfId="8" priority="10" operator="containsText" text="PENDENTE">
      <formula>NOT(ISERROR(SEARCH("PENDENTE",AA34)))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EB590"/>
  </sheetPr>
  <dimension ref="B2:AF38"/>
  <sheetViews>
    <sheetView showGridLines="0" zoomScale="80" zoomScaleNormal="80" workbookViewId="0">
      <selection activeCell="T2" sqref="T2"/>
    </sheetView>
  </sheetViews>
  <sheetFormatPr defaultRowHeight="14.5" outlineLevelCol="1"/>
  <cols>
    <col min="1" max="1" width="4" customWidth="1"/>
    <col min="2" max="2" width="54.26953125" bestFit="1" customWidth="1"/>
    <col min="3" max="4" width="9.1796875" customWidth="1"/>
    <col min="5" max="5" width="8.7265625" bestFit="1" customWidth="1"/>
    <col min="6" max="7" width="9.1796875" customWidth="1"/>
    <col min="8" max="8" width="9.1796875" customWidth="1" collapsed="1"/>
    <col min="9" max="12" width="9.1796875" customWidth="1"/>
    <col min="13" max="13" width="9.1796875" customWidth="1" collapsed="1"/>
    <col min="14" max="17" width="9.1796875" customWidth="1"/>
    <col min="18" max="18" width="9.1796875" customWidth="1" collapsed="1"/>
    <col min="19" max="22" width="9.1796875" customWidth="1"/>
    <col min="23" max="23" width="9.1796875" customWidth="1" outlineLevel="1" collapsed="1"/>
    <col min="24" max="27" width="9.1796875" customWidth="1" outlineLevel="1"/>
  </cols>
  <sheetData>
    <row r="2" spans="2:32" ht="21" thickBot="1">
      <c r="B2" s="222">
        <v>2018</v>
      </c>
      <c r="C2" s="33"/>
      <c r="D2" s="33"/>
      <c r="E2" s="33"/>
      <c r="F2" s="33"/>
      <c r="G2" s="33"/>
      <c r="H2" s="188"/>
      <c r="I2" s="188"/>
      <c r="J2" s="188" t="s">
        <v>152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</row>
    <row r="3" spans="2:32" ht="27.75" customHeight="1">
      <c r="B3" s="187" t="s">
        <v>5</v>
      </c>
      <c r="C3" s="345" t="s">
        <v>153</v>
      </c>
      <c r="D3" s="346"/>
      <c r="E3" s="346"/>
      <c r="F3" s="346"/>
      <c r="G3" s="347"/>
      <c r="H3" s="342" t="s">
        <v>154</v>
      </c>
      <c r="I3" s="343"/>
      <c r="J3" s="343"/>
      <c r="K3" s="343"/>
      <c r="L3" s="344"/>
      <c r="M3" s="348" t="s">
        <v>108</v>
      </c>
      <c r="N3" s="349"/>
      <c r="O3" s="349"/>
      <c r="P3" s="349"/>
      <c r="Q3" s="350"/>
      <c r="R3" s="348" t="s">
        <v>109</v>
      </c>
      <c r="S3" s="349"/>
      <c r="T3" s="349"/>
      <c r="U3" s="349"/>
      <c r="V3" s="350"/>
      <c r="W3" s="342" t="s">
        <v>10</v>
      </c>
      <c r="X3" s="343"/>
      <c r="Y3" s="343"/>
      <c r="Z3" s="343"/>
      <c r="AA3" s="344"/>
      <c r="AB3" s="342" t="s">
        <v>9</v>
      </c>
      <c r="AC3" s="343"/>
      <c r="AD3" s="343"/>
      <c r="AE3" s="343"/>
      <c r="AF3" s="344"/>
    </row>
    <row r="4" spans="2:32">
      <c r="B4" s="189"/>
      <c r="C4" s="189" t="s">
        <v>173</v>
      </c>
      <c r="D4" s="189" t="s">
        <v>174</v>
      </c>
      <c r="E4" s="189" t="s">
        <v>175</v>
      </c>
      <c r="F4" s="189" t="s">
        <v>176</v>
      </c>
      <c r="G4" s="190">
        <v>2018</v>
      </c>
      <c r="H4" s="189" t="s">
        <v>177</v>
      </c>
      <c r="I4" s="189" t="s">
        <v>174</v>
      </c>
      <c r="J4" s="189" t="s">
        <v>178</v>
      </c>
      <c r="K4" s="189" t="s">
        <v>179</v>
      </c>
      <c r="L4" s="190">
        <v>2018</v>
      </c>
      <c r="M4" s="189" t="s">
        <v>180</v>
      </c>
      <c r="N4" s="189" t="s">
        <v>174</v>
      </c>
      <c r="O4" s="189" t="s">
        <v>181</v>
      </c>
      <c r="P4" s="189" t="s">
        <v>182</v>
      </c>
      <c r="Q4" s="190">
        <v>2018</v>
      </c>
      <c r="R4" s="189" t="s">
        <v>180</v>
      </c>
      <c r="S4" s="189" t="s">
        <v>174</v>
      </c>
      <c r="T4" s="189" t="s">
        <v>181</v>
      </c>
      <c r="U4" s="189" t="s">
        <v>182</v>
      </c>
      <c r="V4" s="190">
        <v>2018</v>
      </c>
      <c r="W4" s="189" t="s">
        <v>180</v>
      </c>
      <c r="X4" s="189" t="s">
        <v>174</v>
      </c>
      <c r="Y4" s="189" t="s">
        <v>181</v>
      </c>
      <c r="Z4" s="189" t="s">
        <v>182</v>
      </c>
      <c r="AA4" s="190">
        <v>2018</v>
      </c>
      <c r="AB4" s="189" t="s">
        <v>180</v>
      </c>
      <c r="AC4" s="189" t="s">
        <v>174</v>
      </c>
      <c r="AD4" s="189" t="s">
        <v>181</v>
      </c>
      <c r="AE4" s="189" t="s">
        <v>182</v>
      </c>
      <c r="AF4" s="191" t="s">
        <v>183</v>
      </c>
    </row>
    <row r="5" spans="2:32" hidden="1">
      <c r="B5" s="4" t="s">
        <v>114</v>
      </c>
      <c r="C5" s="5">
        <v>1643.3420000000001</v>
      </c>
      <c r="D5" s="5">
        <v>1684.5230000000001</v>
      </c>
      <c r="E5" s="5" t="s">
        <v>52</v>
      </c>
      <c r="F5" s="5" t="s">
        <v>52</v>
      </c>
      <c r="G5" s="192" t="s">
        <v>52</v>
      </c>
      <c r="H5" s="5">
        <v>1643.3420000000001</v>
      </c>
      <c r="I5" s="5">
        <v>1684.5230000000001</v>
      </c>
      <c r="J5" s="5" t="s">
        <v>52</v>
      </c>
      <c r="K5" s="5" t="s">
        <v>52</v>
      </c>
      <c r="L5" s="192" t="s">
        <v>52</v>
      </c>
      <c r="M5" s="5">
        <v>1046.527</v>
      </c>
      <c r="N5" s="5">
        <v>1056.434</v>
      </c>
      <c r="O5" s="5" t="s">
        <v>52</v>
      </c>
      <c r="P5" s="5" t="s">
        <v>52</v>
      </c>
      <c r="Q5" s="192" t="s">
        <v>52</v>
      </c>
      <c r="R5" s="5">
        <v>596.83000000000004</v>
      </c>
      <c r="S5" s="5">
        <v>628.08900000000006</v>
      </c>
      <c r="T5" s="5" t="s">
        <v>52</v>
      </c>
      <c r="U5" s="5" t="s">
        <v>52</v>
      </c>
      <c r="V5" s="192" t="s">
        <v>52</v>
      </c>
      <c r="W5" s="12" t="s">
        <v>52</v>
      </c>
      <c r="X5" s="12" t="s">
        <v>52</v>
      </c>
      <c r="Y5" s="12" t="s">
        <v>52</v>
      </c>
      <c r="Z5" s="12" t="s">
        <v>52</v>
      </c>
      <c r="AA5" s="192" t="s">
        <v>52</v>
      </c>
      <c r="AB5" s="12" t="s">
        <v>52</v>
      </c>
      <c r="AC5" s="12" t="s">
        <v>52</v>
      </c>
      <c r="AD5" s="12" t="s">
        <v>52</v>
      </c>
      <c r="AE5" s="12" t="s">
        <v>52</v>
      </c>
      <c r="AF5" s="192" t="s">
        <v>52</v>
      </c>
    </row>
    <row r="6" spans="2:32" hidden="1">
      <c r="B6" s="4" t="s">
        <v>115</v>
      </c>
      <c r="C6" s="5">
        <v>1633.1827499999999</v>
      </c>
      <c r="D6" s="5">
        <v>1666.20075</v>
      </c>
      <c r="E6" s="5" t="s">
        <v>52</v>
      </c>
      <c r="F6" s="5" t="s">
        <v>52</v>
      </c>
      <c r="G6" s="192" t="s">
        <v>52</v>
      </c>
      <c r="H6" s="5">
        <v>1633.1827499999999</v>
      </c>
      <c r="I6" s="5">
        <v>1666.20075</v>
      </c>
      <c r="J6" s="5" t="s">
        <v>52</v>
      </c>
      <c r="K6" s="5" t="s">
        <v>52</v>
      </c>
      <c r="L6" s="192" t="s">
        <v>52</v>
      </c>
      <c r="M6" s="5">
        <v>1040.5587499999999</v>
      </c>
      <c r="N6" s="5">
        <v>1047.1020000000001</v>
      </c>
      <c r="O6" s="5" t="s">
        <v>52</v>
      </c>
      <c r="P6" s="5" t="s">
        <v>52</v>
      </c>
      <c r="Q6" s="192" t="s">
        <v>52</v>
      </c>
      <c r="R6" s="5">
        <v>592.62950000000001</v>
      </c>
      <c r="S6" s="5">
        <v>619.09875</v>
      </c>
      <c r="T6" s="5" t="s">
        <v>52</v>
      </c>
      <c r="U6" s="5" t="s">
        <v>52</v>
      </c>
      <c r="V6" s="192" t="s">
        <v>52</v>
      </c>
      <c r="W6" s="12" t="s">
        <v>52</v>
      </c>
      <c r="X6" s="12" t="s">
        <v>52</v>
      </c>
      <c r="Y6" s="12" t="s">
        <v>52</v>
      </c>
      <c r="Z6" s="12" t="s">
        <v>52</v>
      </c>
      <c r="AA6" s="192" t="s">
        <v>52</v>
      </c>
      <c r="AB6" s="12" t="s">
        <v>52</v>
      </c>
      <c r="AC6" s="12" t="s">
        <v>52</v>
      </c>
      <c r="AD6" s="12" t="s">
        <v>52</v>
      </c>
      <c r="AE6" s="12" t="s">
        <v>52</v>
      </c>
      <c r="AF6" s="192" t="s">
        <v>52</v>
      </c>
    </row>
    <row r="7" spans="2:32" hidden="1">
      <c r="B7" s="195" t="s">
        <v>116</v>
      </c>
      <c r="C7" s="12">
        <v>104.67395</v>
      </c>
      <c r="D7" s="197">
        <v>122.16680869617574</v>
      </c>
      <c r="E7" s="197" t="s">
        <v>52</v>
      </c>
      <c r="F7" s="197" t="s">
        <v>52</v>
      </c>
      <c r="G7" s="192" t="s">
        <v>52</v>
      </c>
      <c r="H7" s="12">
        <v>102.57395000000001</v>
      </c>
      <c r="I7" s="197">
        <v>119.842916</v>
      </c>
      <c r="J7" s="197" t="s">
        <v>52</v>
      </c>
      <c r="K7" s="197" t="s">
        <v>52</v>
      </c>
      <c r="L7" s="192" t="s">
        <v>52</v>
      </c>
      <c r="M7" s="197">
        <v>72.824388999999996</v>
      </c>
      <c r="N7" s="197">
        <v>84.127423000000007</v>
      </c>
      <c r="O7" s="197" t="s">
        <v>52</v>
      </c>
      <c r="P7" s="197" t="s">
        <v>52</v>
      </c>
      <c r="Q7" s="192" t="s">
        <v>52</v>
      </c>
      <c r="R7" s="198">
        <v>29.704910999999999</v>
      </c>
      <c r="S7" s="197">
        <v>35.625534999999999</v>
      </c>
      <c r="T7" s="197" t="s">
        <v>52</v>
      </c>
      <c r="U7" s="197" t="s">
        <v>52</v>
      </c>
      <c r="V7" s="192" t="s">
        <v>52</v>
      </c>
      <c r="W7" s="197">
        <v>2.1</v>
      </c>
      <c r="X7" s="197">
        <v>2.323892696175732</v>
      </c>
      <c r="Y7" s="197" t="s">
        <v>52</v>
      </c>
      <c r="Z7" s="197" t="s">
        <v>52</v>
      </c>
      <c r="AA7" s="192" t="s">
        <v>52</v>
      </c>
      <c r="AB7" s="197" t="s">
        <v>52</v>
      </c>
      <c r="AC7" s="197" t="s">
        <v>52</v>
      </c>
      <c r="AD7" s="197" t="s">
        <v>52</v>
      </c>
      <c r="AE7" s="197" t="s">
        <v>52</v>
      </c>
      <c r="AF7" s="192" t="s">
        <v>52</v>
      </c>
    </row>
    <row r="8" spans="2:32">
      <c r="B8" s="9" t="s">
        <v>20</v>
      </c>
      <c r="C8" s="196">
        <v>3708.4433950359853</v>
      </c>
      <c r="D8" s="11">
        <v>4301.12092691623</v>
      </c>
      <c r="E8" s="11">
        <v>4392.9386057147294</v>
      </c>
      <c r="F8" s="11">
        <v>6111.9652618866303</v>
      </c>
      <c r="G8" s="225">
        <v>18561.960950414697</v>
      </c>
      <c r="H8" s="196">
        <v>2327.5730761864043</v>
      </c>
      <c r="I8" s="11">
        <v>2850.4880338483322</v>
      </c>
      <c r="J8" s="11">
        <v>2790.084421704857</v>
      </c>
      <c r="K8" s="11">
        <v>3631.6412434139738</v>
      </c>
      <c r="L8" s="225">
        <v>11647.27953601469</v>
      </c>
      <c r="M8" s="11">
        <v>1663.65435118</v>
      </c>
      <c r="N8" s="11">
        <v>2045.3235021399998</v>
      </c>
      <c r="O8" s="11">
        <v>2158.08589398</v>
      </c>
      <c r="P8" s="11">
        <v>2673.6993344899997</v>
      </c>
      <c r="Q8" s="225">
        <v>8540.7630817900008</v>
      </c>
      <c r="R8" s="11">
        <v>661.76526766766324</v>
      </c>
      <c r="S8" s="11">
        <v>802.82207746580991</v>
      </c>
      <c r="T8" s="11">
        <v>629.62563804014621</v>
      </c>
      <c r="U8" s="196">
        <v>953.98308528554855</v>
      </c>
      <c r="V8" s="225">
        <v>3095.7969097817327</v>
      </c>
      <c r="W8" s="11">
        <v>221.99707653545636</v>
      </c>
      <c r="X8" s="11">
        <v>259.95248870902844</v>
      </c>
      <c r="Y8" s="11">
        <v>295.12287751354609</v>
      </c>
      <c r="Z8" s="11">
        <v>397.36756034472182</v>
      </c>
      <c r="AA8" s="225">
        <v>1174.4400031027526</v>
      </c>
      <c r="AB8" s="11">
        <v>1158.8732423141253</v>
      </c>
      <c r="AC8" s="11">
        <v>1190.6804043588693</v>
      </c>
      <c r="AD8" s="11">
        <v>1307.7313064963259</v>
      </c>
      <c r="AE8" s="11">
        <v>2082.9564581279346</v>
      </c>
      <c r="AF8" s="225">
        <v>5740.2414112972547</v>
      </c>
    </row>
    <row r="9" spans="2:32">
      <c r="B9" s="9" t="s">
        <v>117</v>
      </c>
      <c r="C9" s="11">
        <v>2687.6263130073621</v>
      </c>
      <c r="D9" s="11">
        <v>3100.0424789587187</v>
      </c>
      <c r="E9" s="11">
        <v>3241.9012598055992</v>
      </c>
      <c r="F9" s="11">
        <v>4335.5604333828269</v>
      </c>
      <c r="G9" s="225">
        <v>13397.418184250157</v>
      </c>
      <c r="H9" s="10">
        <v>1679.2408072584772</v>
      </c>
      <c r="I9" s="10">
        <v>2057.8347715613272</v>
      </c>
      <c r="J9" s="10">
        <v>2048.6727898682047</v>
      </c>
      <c r="K9" s="10">
        <v>2629.3371917905888</v>
      </c>
      <c r="L9" s="225">
        <v>8447.3732595742495</v>
      </c>
      <c r="M9" s="11">
        <v>1168.3766536527069</v>
      </c>
      <c r="N9" s="11">
        <v>1434.6911131110121</v>
      </c>
      <c r="O9" s="11">
        <v>1529.0242337290229</v>
      </c>
      <c r="P9" s="11">
        <v>1890.1148817897765</v>
      </c>
      <c r="Q9" s="225">
        <v>6022.2068822825204</v>
      </c>
      <c r="R9" s="11">
        <v>509.01988554510478</v>
      </c>
      <c r="S9" s="11">
        <v>621.05869201712403</v>
      </c>
      <c r="T9" s="11">
        <v>517.60136214660156</v>
      </c>
      <c r="U9" s="11">
        <v>735.64118744837344</v>
      </c>
      <c r="V9" s="225">
        <v>2415.7169067142959</v>
      </c>
      <c r="W9" s="11">
        <v>201.12935134112345</v>
      </c>
      <c r="X9" s="11">
        <v>235.51695477037978</v>
      </c>
      <c r="Y9" s="11">
        <v>267.38132702727273</v>
      </c>
      <c r="Z9" s="11">
        <v>360.015009672318</v>
      </c>
      <c r="AA9" s="225">
        <v>1064.0426428110939</v>
      </c>
      <c r="AB9" s="10">
        <v>807.25615440776164</v>
      </c>
      <c r="AC9" s="10">
        <v>806.69075262701165</v>
      </c>
      <c r="AD9" s="10">
        <v>925.84714291012131</v>
      </c>
      <c r="AE9" s="10">
        <v>1346.2082319199196</v>
      </c>
      <c r="AF9" s="225">
        <v>3886.0022818648135</v>
      </c>
    </row>
    <row r="10" spans="2:32">
      <c r="B10" s="4" t="s">
        <v>22</v>
      </c>
      <c r="C10" s="12">
        <v>-735.94613339881221</v>
      </c>
      <c r="D10" s="12">
        <v>-894.88898997543606</v>
      </c>
      <c r="E10" s="12">
        <v>-867.08676563742006</v>
      </c>
      <c r="F10" s="12">
        <v>-1263.9752958858362</v>
      </c>
      <c r="G10" s="225">
        <v>-3782.8429558117737</v>
      </c>
      <c r="H10" s="5">
        <v>-519.58248627496675</v>
      </c>
      <c r="I10" s="5">
        <v>-682.63777396447074</v>
      </c>
      <c r="J10" s="5">
        <v>-614.97653327126329</v>
      </c>
      <c r="K10" s="5">
        <v>-885.19385469027031</v>
      </c>
      <c r="L10" s="225">
        <v>-2723.33641911524</v>
      </c>
      <c r="M10" s="12">
        <v>-354.47243956077375</v>
      </c>
      <c r="N10" s="12">
        <v>-474.37289215423209</v>
      </c>
      <c r="O10" s="12">
        <v>-454.66756429729429</v>
      </c>
      <c r="P10" s="12">
        <v>-612.35558263952589</v>
      </c>
      <c r="Q10" s="225">
        <v>-1895.8684786518261</v>
      </c>
      <c r="R10" s="12">
        <v>-164.62137533246442</v>
      </c>
      <c r="S10" s="12">
        <v>-207.69834878645091</v>
      </c>
      <c r="T10" s="12">
        <v>-159.67293330088688</v>
      </c>
      <c r="U10" s="12">
        <v>-271.88709585260801</v>
      </c>
      <c r="V10" s="225">
        <v>-824.8255241866791</v>
      </c>
      <c r="W10" s="12">
        <v>-22.736695469090805</v>
      </c>
      <c r="X10" s="12">
        <v>-23.378267833885051</v>
      </c>
      <c r="Y10" s="12">
        <v>-28.37597063666751</v>
      </c>
      <c r="Z10" s="12">
        <v>-41.562782223060978</v>
      </c>
      <c r="AA10" s="225">
        <v>-116.05371616270435</v>
      </c>
      <c r="AB10" s="5">
        <v>-193.62695165475469</v>
      </c>
      <c r="AC10" s="5">
        <v>-188.87294817708027</v>
      </c>
      <c r="AD10" s="5">
        <v>-223.73426172948928</v>
      </c>
      <c r="AE10" s="5">
        <v>-337.21865897250495</v>
      </c>
      <c r="AF10" s="225">
        <v>-943.45282053382914</v>
      </c>
    </row>
    <row r="11" spans="2:32">
      <c r="B11" s="199" t="s">
        <v>23</v>
      </c>
      <c r="C11" s="200">
        <v>1951.6801796085499</v>
      </c>
      <c r="D11" s="200">
        <v>2205.1534889832828</v>
      </c>
      <c r="E11" s="200">
        <v>2374.8144941681794</v>
      </c>
      <c r="F11" s="200">
        <v>3071.5851374969907</v>
      </c>
      <c r="G11" s="225">
        <v>9614.5752284383834</v>
      </c>
      <c r="H11" s="200">
        <v>1159.6583209835103</v>
      </c>
      <c r="I11" s="200">
        <v>1375.1969975968564</v>
      </c>
      <c r="J11" s="200">
        <v>1433.6962565969416</v>
      </c>
      <c r="K11" s="200">
        <v>1744.1433371003186</v>
      </c>
      <c r="L11" s="225">
        <v>5724.0368404590099</v>
      </c>
      <c r="M11" s="201">
        <v>813.90421409193311</v>
      </c>
      <c r="N11" s="200">
        <v>960.31822095678001</v>
      </c>
      <c r="O11" s="200">
        <v>1074.3566694317285</v>
      </c>
      <c r="P11" s="200">
        <v>1277.7592991502506</v>
      </c>
      <c r="Q11" s="225">
        <v>4126.3384036306943</v>
      </c>
      <c r="R11" s="200">
        <v>344.39851021264036</v>
      </c>
      <c r="S11" s="200">
        <v>413.36034323067315</v>
      </c>
      <c r="T11" s="200">
        <v>357.92842884571468</v>
      </c>
      <c r="U11" s="200">
        <v>463.75409159576543</v>
      </c>
      <c r="V11" s="225">
        <v>1590.8913825276168</v>
      </c>
      <c r="W11" s="201">
        <v>178.39265587203266</v>
      </c>
      <c r="X11" s="200">
        <v>212.13868693649474</v>
      </c>
      <c r="Y11" s="200">
        <v>239.00535639060521</v>
      </c>
      <c r="Z11" s="200">
        <v>318.45222744925701</v>
      </c>
      <c r="AA11" s="225">
        <v>947.98892664838945</v>
      </c>
      <c r="AB11" s="200">
        <v>613.62920275300689</v>
      </c>
      <c r="AC11" s="200">
        <v>617.81780444993137</v>
      </c>
      <c r="AD11" s="200">
        <v>702.11288118063203</v>
      </c>
      <c r="AE11" s="200">
        <v>1008.9895729474147</v>
      </c>
      <c r="AF11" s="225">
        <v>2942.5494613309843</v>
      </c>
    </row>
    <row r="12" spans="2:32">
      <c r="B12" s="4" t="s">
        <v>24</v>
      </c>
      <c r="C12" s="12">
        <v>-1282.9864687119491</v>
      </c>
      <c r="D12" s="12">
        <v>-1449.6160440882677</v>
      </c>
      <c r="E12" s="12">
        <v>-1534.3646750588937</v>
      </c>
      <c r="F12" s="12">
        <v>-1785.8738696003638</v>
      </c>
      <c r="G12" s="225">
        <v>-6066.5969929569255</v>
      </c>
      <c r="H12" s="12">
        <v>-716.69718930450404</v>
      </c>
      <c r="I12" s="12">
        <v>-833.9945869335171</v>
      </c>
      <c r="J12" s="12">
        <v>-886.03335241135107</v>
      </c>
      <c r="K12" s="12">
        <v>-1042.0171316054398</v>
      </c>
      <c r="L12" s="225">
        <v>-3492.4981957522632</v>
      </c>
      <c r="M12" s="12">
        <v>-494.75270264001296</v>
      </c>
      <c r="N12" s="12">
        <v>-569.85176332186757</v>
      </c>
      <c r="O12" s="12">
        <v>-656.64955294570802</v>
      </c>
      <c r="P12" s="12">
        <v>-734.38596277337138</v>
      </c>
      <c r="Q12" s="225">
        <v>-2455.6399816809599</v>
      </c>
      <c r="R12" s="12">
        <v>-216.30211613782438</v>
      </c>
      <c r="S12" s="12">
        <v>-257.12932464729442</v>
      </c>
      <c r="T12" s="12">
        <v>-222.48833301046318</v>
      </c>
      <c r="U12" s="12">
        <v>-298.7698027856556</v>
      </c>
      <c r="V12" s="225">
        <v>-1008.4455120786886</v>
      </c>
      <c r="W12" s="12">
        <v>-102.33472131993497</v>
      </c>
      <c r="X12" s="12">
        <v>-119.46955561545373</v>
      </c>
      <c r="Y12" s="12">
        <v>-138.09142462013739</v>
      </c>
      <c r="Z12" s="12">
        <v>-116.42123268088625</v>
      </c>
      <c r="AA12" s="225">
        <v>-476.31693423641229</v>
      </c>
      <c r="AB12" s="12">
        <v>-463.95455808751018</v>
      </c>
      <c r="AC12" s="12">
        <v>-496.15190153929689</v>
      </c>
      <c r="AD12" s="12">
        <v>-510.23989802740516</v>
      </c>
      <c r="AE12" s="12">
        <v>-627.43550531403775</v>
      </c>
      <c r="AF12" s="225">
        <v>-2097.7818629682502</v>
      </c>
    </row>
    <row r="13" spans="2:32">
      <c r="B13" s="4" t="s">
        <v>25</v>
      </c>
      <c r="C13" s="12">
        <v>-448.80932032248052</v>
      </c>
      <c r="D13" s="12">
        <v>-503.51076776960696</v>
      </c>
      <c r="E13" s="12">
        <v>-488.96383474395276</v>
      </c>
      <c r="F13" s="12">
        <v>-703.59362907435457</v>
      </c>
      <c r="G13" s="225">
        <v>-2149.5267514431562</v>
      </c>
      <c r="H13" s="12">
        <v>-250.07278663511326</v>
      </c>
      <c r="I13" s="5">
        <v>-283.38872059802054</v>
      </c>
      <c r="J13" s="5">
        <v>-206.87566656094566</v>
      </c>
      <c r="K13" s="5">
        <v>-365.94484066431312</v>
      </c>
      <c r="L13" s="225">
        <v>-1110.9312139911544</v>
      </c>
      <c r="M13" s="12">
        <v>-184.4305860217512</v>
      </c>
      <c r="N13" s="12">
        <v>-212.75821088706229</v>
      </c>
      <c r="O13" s="12">
        <v>-154.06086143783432</v>
      </c>
      <c r="P13" s="12">
        <v>-267.27792692452044</v>
      </c>
      <c r="Q13" s="225">
        <v>-818.52759287116828</v>
      </c>
      <c r="R13" s="12">
        <v>-63.726385882106214</v>
      </c>
      <c r="S13" s="12">
        <v>-68.263425961074674</v>
      </c>
      <c r="T13" s="12">
        <v>-50.796191352990121</v>
      </c>
      <c r="U13" s="12">
        <v>-94.180159048134442</v>
      </c>
      <c r="V13" s="225">
        <v>-281.61535417706727</v>
      </c>
      <c r="W13" s="12">
        <v>-57.658760621495013</v>
      </c>
      <c r="X13" s="12">
        <v>-72.53032882599345</v>
      </c>
      <c r="Y13" s="12">
        <v>-110.52035603404778</v>
      </c>
      <c r="Z13" s="12">
        <v>-137.60636061039963</v>
      </c>
      <c r="AA13" s="225">
        <v>-378.31580609193588</v>
      </c>
      <c r="AB13" s="5">
        <v>-141.07777306587218</v>
      </c>
      <c r="AC13" s="5">
        <v>-147.59171834559294</v>
      </c>
      <c r="AD13" s="5">
        <v>-171.56781214895923</v>
      </c>
      <c r="AE13" s="5">
        <v>-200.04242779964184</v>
      </c>
      <c r="AF13" s="225">
        <v>-660.27973136006608</v>
      </c>
    </row>
    <row r="14" spans="2:32">
      <c r="B14" s="4" t="s">
        <v>121</v>
      </c>
      <c r="C14" s="12">
        <v>-13.376208677963767</v>
      </c>
      <c r="D14" s="12">
        <v>-3.2399166778859785</v>
      </c>
      <c r="E14" s="12">
        <v>38.003935366262731</v>
      </c>
      <c r="F14" s="12">
        <v>37.266905210130247</v>
      </c>
      <c r="G14" s="225">
        <v>58.74632809264709</v>
      </c>
      <c r="H14" s="12">
        <v>-9.679925891616227</v>
      </c>
      <c r="I14" s="5">
        <v>10.477045899086864</v>
      </c>
      <c r="J14" s="5">
        <v>20.973162031557845</v>
      </c>
      <c r="K14" s="5">
        <v>32.91339389055134</v>
      </c>
      <c r="L14" s="225">
        <v>54.561292843477311</v>
      </c>
      <c r="M14" s="12">
        <v>-7.8678071699999927</v>
      </c>
      <c r="N14" s="12">
        <v>9.2499572000000061</v>
      </c>
      <c r="O14" s="12">
        <v>23.309076939999969</v>
      </c>
      <c r="P14" s="12">
        <v>34.05680842000006</v>
      </c>
      <c r="Q14" s="225">
        <v>58.748035390000034</v>
      </c>
      <c r="R14" s="5">
        <v>-1.8121187216162347</v>
      </c>
      <c r="S14" s="12">
        <v>1.2270886990868572</v>
      </c>
      <c r="T14" s="12">
        <v>-2.335914908442124</v>
      </c>
      <c r="U14" s="12">
        <v>-1.1434145294487226</v>
      </c>
      <c r="V14" s="225">
        <v>-4.1867425465227202</v>
      </c>
      <c r="W14" s="5">
        <v>-4.0058903269996691</v>
      </c>
      <c r="X14" s="12">
        <v>-12.851232114644045</v>
      </c>
      <c r="Y14" s="12">
        <v>16.525073291139336</v>
      </c>
      <c r="Z14" s="12">
        <v>2.2584974664567365</v>
      </c>
      <c r="AA14" s="225">
        <v>1.9264483159523529</v>
      </c>
      <c r="AB14" s="5">
        <v>0.30960754065213192</v>
      </c>
      <c r="AC14" s="5">
        <v>-0.86573046232879847</v>
      </c>
      <c r="AD14" s="5">
        <v>0.50570004356554676</v>
      </c>
      <c r="AE14" s="5">
        <v>2.0950138531221683</v>
      </c>
      <c r="AF14" s="225">
        <v>2.2585869332174155</v>
      </c>
    </row>
    <row r="15" spans="2:32">
      <c r="B15" s="4" t="s">
        <v>184</v>
      </c>
      <c r="C15" s="12">
        <v>-6.9133220000002549E-2</v>
      </c>
      <c r="D15" s="12">
        <v>0</v>
      </c>
      <c r="E15" s="12">
        <v>0</v>
      </c>
      <c r="F15" s="12" t="s">
        <v>52</v>
      </c>
      <c r="G15" s="225" t="s">
        <v>52</v>
      </c>
      <c r="H15" s="12" t="s">
        <v>52</v>
      </c>
      <c r="I15" s="12">
        <v>0</v>
      </c>
      <c r="J15" s="12">
        <v>0</v>
      </c>
      <c r="K15" s="12" t="s">
        <v>52</v>
      </c>
      <c r="L15" s="225" t="s">
        <v>52</v>
      </c>
      <c r="M15" s="12">
        <v>0</v>
      </c>
      <c r="N15" s="12" t="s">
        <v>52</v>
      </c>
      <c r="O15" s="12" t="s">
        <v>52</v>
      </c>
      <c r="P15" s="12" t="s">
        <v>52</v>
      </c>
      <c r="Q15" s="225" t="s">
        <v>52</v>
      </c>
      <c r="R15" s="12">
        <v>0</v>
      </c>
      <c r="S15" s="12" t="s">
        <v>52</v>
      </c>
      <c r="T15" s="12" t="s">
        <v>52</v>
      </c>
      <c r="U15" s="12" t="s">
        <v>52</v>
      </c>
      <c r="V15" s="225" t="s">
        <v>52</v>
      </c>
      <c r="W15" s="12" t="s">
        <v>52</v>
      </c>
      <c r="X15" s="12">
        <v>0</v>
      </c>
      <c r="Y15" s="12">
        <v>0</v>
      </c>
      <c r="Z15" s="12" t="s">
        <v>52</v>
      </c>
      <c r="AA15" s="225" t="s">
        <v>52</v>
      </c>
      <c r="AB15" s="12" t="s">
        <v>52</v>
      </c>
      <c r="AC15" s="12">
        <v>0</v>
      </c>
      <c r="AD15" s="12">
        <v>0</v>
      </c>
      <c r="AE15" s="12" t="s">
        <v>52</v>
      </c>
      <c r="AF15" s="225" t="s">
        <v>52</v>
      </c>
    </row>
    <row r="16" spans="2:32">
      <c r="B16" s="4" t="s">
        <v>185</v>
      </c>
      <c r="C16" s="12">
        <v>-15.843185381712859</v>
      </c>
      <c r="D16" s="12">
        <v>-21.55661644581042</v>
      </c>
      <c r="E16" s="12">
        <v>-24.87184795125297</v>
      </c>
      <c r="F16" s="12">
        <v>-39.69938179138574</v>
      </c>
      <c r="G16" s="225">
        <v>-102.03917687226503</v>
      </c>
      <c r="H16" s="12" t="s">
        <v>52</v>
      </c>
      <c r="I16" s="12">
        <v>0</v>
      </c>
      <c r="J16" s="12">
        <v>0</v>
      </c>
      <c r="K16" s="12" t="s">
        <v>52</v>
      </c>
      <c r="L16" s="225" t="s">
        <v>52</v>
      </c>
      <c r="M16" s="12">
        <v>0</v>
      </c>
      <c r="N16" s="12" t="s">
        <v>52</v>
      </c>
      <c r="O16" s="12" t="s">
        <v>52</v>
      </c>
      <c r="P16" s="12" t="s">
        <v>52</v>
      </c>
      <c r="Q16" s="225" t="s">
        <v>52</v>
      </c>
      <c r="R16" s="12">
        <v>0</v>
      </c>
      <c r="S16" s="12" t="s">
        <v>52</v>
      </c>
      <c r="T16" s="12" t="s">
        <v>52</v>
      </c>
      <c r="U16" s="12" t="s">
        <v>52</v>
      </c>
      <c r="V16" s="225" t="s">
        <v>52</v>
      </c>
      <c r="W16" s="12" t="s">
        <v>52</v>
      </c>
      <c r="X16" s="12">
        <v>0</v>
      </c>
      <c r="Y16" s="12">
        <v>0</v>
      </c>
      <c r="Z16" s="12" t="s">
        <v>52</v>
      </c>
      <c r="AA16" s="225" t="s">
        <v>52</v>
      </c>
      <c r="AB16" s="12" t="s">
        <v>52</v>
      </c>
      <c r="AC16" s="12">
        <v>0</v>
      </c>
      <c r="AD16" s="12">
        <v>0</v>
      </c>
      <c r="AE16" s="12" t="s">
        <v>52</v>
      </c>
      <c r="AF16" s="225" t="s">
        <v>52</v>
      </c>
    </row>
    <row r="17" spans="2:32">
      <c r="B17" s="4" t="s">
        <v>186</v>
      </c>
      <c r="C17" s="12" t="s">
        <v>52</v>
      </c>
      <c r="D17" s="12">
        <v>-37.452318826820829</v>
      </c>
      <c r="E17" s="12">
        <v>-24.693321175976283</v>
      </c>
      <c r="F17" s="12">
        <v>-36.104530214635375</v>
      </c>
      <c r="G17" s="225">
        <v>-98.465154093535816</v>
      </c>
      <c r="H17" s="12" t="s">
        <v>52</v>
      </c>
      <c r="I17" s="12">
        <v>0</v>
      </c>
      <c r="J17" s="12">
        <v>0</v>
      </c>
      <c r="K17" s="12" t="s">
        <v>52</v>
      </c>
      <c r="L17" s="225" t="s">
        <v>52</v>
      </c>
      <c r="M17" s="12" t="s">
        <v>52</v>
      </c>
      <c r="N17" s="12" t="s">
        <v>52</v>
      </c>
      <c r="O17" s="12" t="s">
        <v>52</v>
      </c>
      <c r="P17" s="12" t="s">
        <v>52</v>
      </c>
      <c r="Q17" s="225" t="s">
        <v>52</v>
      </c>
      <c r="R17" s="12" t="s">
        <v>52</v>
      </c>
      <c r="S17" s="12" t="s">
        <v>52</v>
      </c>
      <c r="T17" s="12" t="s">
        <v>52</v>
      </c>
      <c r="U17" s="12" t="s">
        <v>52</v>
      </c>
      <c r="V17" s="225" t="s">
        <v>52</v>
      </c>
      <c r="W17" s="12" t="s">
        <v>52</v>
      </c>
      <c r="X17" s="12">
        <v>0</v>
      </c>
      <c r="Y17" s="12">
        <v>0</v>
      </c>
      <c r="Z17" s="12" t="s">
        <v>52</v>
      </c>
      <c r="AA17" s="225" t="s">
        <v>52</v>
      </c>
      <c r="AB17" s="12" t="s">
        <v>52</v>
      </c>
      <c r="AC17" s="12">
        <v>-37.452318826820829</v>
      </c>
      <c r="AD17" s="12">
        <v>-24.693321175976283</v>
      </c>
      <c r="AE17" s="12">
        <v>-36.104530214635375</v>
      </c>
      <c r="AF17" s="225">
        <v>-98.465154093535816</v>
      </c>
    </row>
    <row r="18" spans="2:32">
      <c r="B18" s="195" t="s">
        <v>30</v>
      </c>
      <c r="C18" s="197">
        <v>128.26159004370683</v>
      </c>
      <c r="D18" s="197">
        <v>144.66389866871302</v>
      </c>
      <c r="E18" s="197">
        <v>143.08423980051893</v>
      </c>
      <c r="F18" s="197">
        <v>171.02724354056721</v>
      </c>
      <c r="G18" s="225">
        <v>589.91101297101341</v>
      </c>
      <c r="H18" s="197">
        <v>67.41430473370076</v>
      </c>
      <c r="I18" s="197">
        <v>75.231494825702157</v>
      </c>
      <c r="J18" s="197">
        <v>69.24773040122075</v>
      </c>
      <c r="K18" s="197">
        <v>90.558328775017529</v>
      </c>
      <c r="L18" s="225">
        <v>305.32589965314867</v>
      </c>
      <c r="M18" s="197">
        <v>60.546761868282282</v>
      </c>
      <c r="N18" s="197">
        <v>67.759587905635144</v>
      </c>
      <c r="O18" s="197">
        <v>63.934935973827685</v>
      </c>
      <c r="P18" s="197">
        <v>81.771521117549824</v>
      </c>
      <c r="Q18" s="225">
        <v>274.01280686529486</v>
      </c>
      <c r="R18" s="197">
        <v>6.8107262008609286</v>
      </c>
      <c r="S18" s="197">
        <v>7.3309210048774993</v>
      </c>
      <c r="T18" s="197">
        <v>5.1616001612933307</v>
      </c>
      <c r="U18" s="197">
        <v>8.6724974958980425</v>
      </c>
      <c r="V18" s="225">
        <v>30.849785780437344</v>
      </c>
      <c r="W18" s="197">
        <v>12.609340525092643</v>
      </c>
      <c r="X18" s="197">
        <v>17.98245726231989</v>
      </c>
      <c r="Y18" s="197">
        <v>17.219027032640913</v>
      </c>
      <c r="Z18" s="197">
        <v>19.207764568698046</v>
      </c>
      <c r="AA18" s="225">
        <v>67.018589388751494</v>
      </c>
      <c r="AB18" s="197">
        <v>48.237944784913417</v>
      </c>
      <c r="AC18" s="197">
        <v>51.44994658069097</v>
      </c>
      <c r="AD18" s="197">
        <v>56.617482366657235</v>
      </c>
      <c r="AE18" s="197">
        <v>61.261150196851652</v>
      </c>
      <c r="AF18" s="225">
        <v>217.56652392911329</v>
      </c>
    </row>
    <row r="19" spans="2:32">
      <c r="B19" s="9" t="s">
        <v>31</v>
      </c>
      <c r="C19" s="11">
        <v>318.85745333815049</v>
      </c>
      <c r="D19" s="11">
        <v>334.441723843604</v>
      </c>
      <c r="E19" s="11">
        <v>483.00899040488548</v>
      </c>
      <c r="F19" s="11">
        <v>714.60787556694811</v>
      </c>
      <c r="G19" s="225">
        <v>1846.6044941361599</v>
      </c>
      <c r="H19" s="11">
        <v>250.62272388597754</v>
      </c>
      <c r="I19" s="11">
        <v>343.52223079010776</v>
      </c>
      <c r="J19" s="11">
        <v>431.0081300574235</v>
      </c>
      <c r="K19" s="11">
        <v>459.65308749613456</v>
      </c>
      <c r="L19" s="225">
        <v>1480.4946232122184</v>
      </c>
      <c r="M19" s="11">
        <v>187.39988012845126</v>
      </c>
      <c r="N19" s="11">
        <v>254.71779185348532</v>
      </c>
      <c r="O19" s="11">
        <v>350.89026796201381</v>
      </c>
      <c r="P19" s="11">
        <v>391.92373898990866</v>
      </c>
      <c r="Q19" s="225">
        <v>1184.931671333861</v>
      </c>
      <c r="R19" s="11">
        <v>69.368615671954458</v>
      </c>
      <c r="S19" s="11">
        <v>96.525602326268412</v>
      </c>
      <c r="T19" s="11">
        <v>87.46958973511255</v>
      </c>
      <c r="U19" s="11">
        <v>78.333212728424712</v>
      </c>
      <c r="V19" s="225">
        <v>327.49355950577552</v>
      </c>
      <c r="W19" s="11">
        <v>27.002624128695651</v>
      </c>
      <c r="X19" s="11">
        <v>25.27002764272342</v>
      </c>
      <c r="Y19" s="11">
        <v>24.137676060200295</v>
      </c>
      <c r="Z19" s="11">
        <v>85.890896193125911</v>
      </c>
      <c r="AA19" s="225">
        <v>162.30122402474512</v>
      </c>
      <c r="AB19" s="11">
        <v>57.144423925190083</v>
      </c>
      <c r="AC19" s="11">
        <v>-12.793918143417159</v>
      </c>
      <c r="AD19" s="11">
        <v>52.735032238514137</v>
      </c>
      <c r="AE19" s="11">
        <v>208.76327366907356</v>
      </c>
      <c r="AF19" s="225">
        <v>305.84782377146297</v>
      </c>
    </row>
    <row r="20" spans="2:32" ht="6.75" customHeight="1">
      <c r="B20" s="211"/>
      <c r="C20" s="212"/>
      <c r="D20" s="212"/>
      <c r="E20" s="212"/>
      <c r="F20" s="213"/>
      <c r="G20" s="212"/>
      <c r="H20" s="212"/>
      <c r="I20" s="212"/>
      <c r="J20" s="212"/>
      <c r="K20" s="213"/>
      <c r="L20" s="213"/>
      <c r="M20" s="212"/>
      <c r="N20" s="213"/>
      <c r="O20" s="212"/>
      <c r="P20" s="213"/>
      <c r="Q20" s="213"/>
      <c r="R20" s="212"/>
      <c r="S20" s="213"/>
      <c r="T20" s="212"/>
      <c r="U20" s="213"/>
      <c r="V20" s="213"/>
      <c r="W20" s="212"/>
      <c r="X20" s="213"/>
      <c r="Y20" s="212"/>
      <c r="Z20" s="213"/>
      <c r="AA20" s="213"/>
      <c r="AB20" s="213"/>
      <c r="AC20" s="213"/>
      <c r="AD20" s="213"/>
      <c r="AE20" s="213"/>
      <c r="AF20" s="214"/>
    </row>
    <row r="21" spans="2:32">
      <c r="B21" s="4" t="s">
        <v>30</v>
      </c>
      <c r="C21" s="12">
        <v>-128.26159004370683</v>
      </c>
      <c r="D21" s="12">
        <v>-144.66389866871302</v>
      </c>
      <c r="E21" s="12">
        <v>-143.08423980051893</v>
      </c>
      <c r="F21" s="12">
        <v>-171.02724354056721</v>
      </c>
      <c r="G21" s="225">
        <v>589.91101297101341</v>
      </c>
      <c r="H21" s="12"/>
      <c r="I21" s="12"/>
      <c r="J21" s="12"/>
      <c r="K21" s="12"/>
      <c r="L21" s="11"/>
      <c r="M21" s="12"/>
      <c r="N21" s="12"/>
      <c r="O21" s="12"/>
      <c r="P21" s="12"/>
      <c r="Q21" s="176"/>
      <c r="R21" s="12"/>
      <c r="S21" s="12"/>
      <c r="T21" s="12"/>
      <c r="U21" s="12"/>
      <c r="V21" s="11"/>
      <c r="W21" s="12"/>
      <c r="X21" s="12"/>
      <c r="Y21" s="12"/>
      <c r="Z21" s="12"/>
      <c r="AA21" s="11"/>
      <c r="AB21" s="12"/>
      <c r="AC21" s="12"/>
      <c r="AD21" s="12"/>
      <c r="AE21" s="12"/>
      <c r="AF21" s="11"/>
    </row>
    <row r="22" spans="2:32">
      <c r="B22" s="4" t="s">
        <v>187</v>
      </c>
      <c r="C22" s="12">
        <v>-63.613106252102895</v>
      </c>
      <c r="D22" s="12">
        <v>-144.98572882888121</v>
      </c>
      <c r="E22" s="12">
        <v>-163.94613389685642</v>
      </c>
      <c r="F22" s="12">
        <v>-107.60159692149659</v>
      </c>
      <c r="G22" s="225">
        <v>-583.28806111774315</v>
      </c>
      <c r="H22" s="22"/>
      <c r="I22" s="219"/>
      <c r="J22" s="22">
        <v>-73.519572460529616</v>
      </c>
      <c r="K22" s="22"/>
      <c r="L22" s="11"/>
      <c r="M22" s="22"/>
      <c r="N22" s="22"/>
      <c r="O22" s="22"/>
      <c r="P22" s="22"/>
      <c r="Q22" s="22"/>
      <c r="R22" s="22"/>
      <c r="S22" s="22"/>
      <c r="T22" s="22">
        <v>-0.59402933702869898</v>
      </c>
      <c r="U22" s="22"/>
      <c r="V22" s="11"/>
      <c r="W22" s="22"/>
      <c r="X22" s="22"/>
      <c r="Y22" s="22">
        <v>-6.4780260628717468</v>
      </c>
      <c r="Z22" s="22"/>
      <c r="AA22" s="11"/>
      <c r="AB22" s="22"/>
      <c r="AC22" s="22"/>
      <c r="AD22" s="22"/>
      <c r="AE22" s="22"/>
      <c r="AF22" s="11"/>
    </row>
    <row r="23" spans="2:32">
      <c r="B23" s="205" t="s">
        <v>39</v>
      </c>
      <c r="C23" s="202">
        <v>34.34879420234077</v>
      </c>
      <c r="D23" s="202">
        <v>44.792096346009771</v>
      </c>
      <c r="E23" s="202">
        <v>175.97861670751021</v>
      </c>
      <c r="F23" s="202">
        <v>435.9790351048843</v>
      </c>
      <c r="G23" s="225">
        <v>673.40542004740314</v>
      </c>
      <c r="H23" s="23"/>
      <c r="I23" s="23"/>
      <c r="J23" s="23">
        <v>322.53879978997094</v>
      </c>
      <c r="K23" s="23"/>
      <c r="L23" s="11"/>
      <c r="M23" s="23"/>
      <c r="N23" s="23"/>
      <c r="O23" s="23"/>
      <c r="P23" s="23"/>
      <c r="Q23" s="23"/>
      <c r="R23" s="23"/>
      <c r="S23" s="23"/>
      <c r="T23" s="23">
        <v>97.434128719364338</v>
      </c>
      <c r="U23" s="23"/>
      <c r="V23" s="11"/>
      <c r="W23" s="23"/>
      <c r="X23" s="23"/>
      <c r="Y23" s="23">
        <v>10.66636842007212</v>
      </c>
      <c r="Z23" s="23"/>
      <c r="AA23" s="11"/>
      <c r="AB23" s="23"/>
      <c r="AC23" s="23"/>
      <c r="AD23" s="23"/>
      <c r="AE23" s="23"/>
      <c r="AF23" s="11"/>
    </row>
    <row r="24" spans="2:32">
      <c r="B24" s="203" t="s">
        <v>41</v>
      </c>
      <c r="C24" s="204">
        <v>-9.9611465323408073</v>
      </c>
      <c r="D24" s="204">
        <v>-12.989722515241134</v>
      </c>
      <c r="E24" s="204">
        <v>-43.137021478143787</v>
      </c>
      <c r="F24" s="204">
        <v>-54.24106592343891</v>
      </c>
      <c r="G24" s="225">
        <v>-125.02633402740176</v>
      </c>
      <c r="H24" s="22"/>
      <c r="I24" s="219"/>
      <c r="J24" s="22">
        <v>-81.69365672055352</v>
      </c>
      <c r="K24" s="22"/>
      <c r="L24" s="11"/>
      <c r="M24" s="22"/>
      <c r="N24" s="22"/>
      <c r="O24" s="22"/>
      <c r="P24" s="22"/>
      <c r="Q24" s="22"/>
      <c r="R24" s="22"/>
      <c r="S24" s="22"/>
      <c r="T24" s="22">
        <v>-36.602800944673447</v>
      </c>
      <c r="U24" s="22"/>
      <c r="V24" s="11"/>
      <c r="W24" s="22"/>
      <c r="X24" s="22"/>
      <c r="Y24" s="22">
        <v>-26.64123847135232</v>
      </c>
      <c r="Z24" s="22"/>
      <c r="AA24" s="11"/>
      <c r="AB24" s="22"/>
      <c r="AC24" s="22"/>
      <c r="AD24" s="22"/>
      <c r="AE24" s="22"/>
      <c r="AF24" s="11"/>
    </row>
    <row r="25" spans="2:32">
      <c r="B25" s="13" t="s">
        <v>43</v>
      </c>
      <c r="C25" s="14">
        <v>24.387647669999964</v>
      </c>
      <c r="D25" s="14">
        <v>31.802373830768637</v>
      </c>
      <c r="E25" s="14">
        <v>132.84159522936642</v>
      </c>
      <c r="F25" s="14">
        <v>381.73796918144541</v>
      </c>
      <c r="G25" s="225">
        <v>548.37908602000141</v>
      </c>
      <c r="H25" s="23"/>
      <c r="I25" s="23"/>
      <c r="J25" s="23">
        <v>240.84514306941742</v>
      </c>
      <c r="K25" s="23"/>
      <c r="L25" s="11"/>
      <c r="M25" s="23"/>
      <c r="N25" s="23"/>
      <c r="O25" s="23"/>
      <c r="P25" s="23"/>
      <c r="Q25" s="23"/>
      <c r="R25" s="23"/>
      <c r="S25" s="23"/>
      <c r="T25" s="23">
        <v>60.831327774690891</v>
      </c>
      <c r="U25" s="23"/>
      <c r="V25" s="11"/>
      <c r="W25" s="23"/>
      <c r="X25" s="23"/>
      <c r="Y25" s="23">
        <v>-15.974870051280201</v>
      </c>
      <c r="Z25" s="23"/>
      <c r="AA25" s="11"/>
      <c r="AB25" s="23"/>
      <c r="AC25" s="23"/>
      <c r="AD25" s="23"/>
      <c r="AE25" s="23"/>
      <c r="AF25" s="11"/>
    </row>
    <row r="26" spans="2:32" ht="6" customHeight="1">
      <c r="B26" s="187"/>
      <c r="C26" s="193"/>
      <c r="D26" s="193"/>
      <c r="E26" s="193"/>
      <c r="F26" s="194"/>
      <c r="G26" s="230"/>
      <c r="H26" s="25"/>
      <c r="I26" s="25"/>
      <c r="J26" s="25"/>
      <c r="K26" s="25"/>
      <c r="L26" s="227"/>
      <c r="M26" s="30"/>
      <c r="N26" s="28"/>
      <c r="O26" s="30"/>
      <c r="P26" s="28"/>
      <c r="Q26" s="26"/>
      <c r="R26" s="30"/>
      <c r="S26" s="28"/>
      <c r="T26" s="30"/>
      <c r="U26" s="28"/>
      <c r="V26" s="227"/>
      <c r="W26" s="30"/>
      <c r="X26" s="28"/>
      <c r="Y26" s="30"/>
      <c r="Z26" s="28"/>
      <c r="AA26" s="227"/>
      <c r="AB26" s="27"/>
      <c r="AC26" s="27"/>
      <c r="AD26" s="27"/>
      <c r="AE26" s="27"/>
      <c r="AF26" s="27"/>
    </row>
    <row r="27" spans="2:32" ht="4.5" customHeight="1">
      <c r="B27" s="29"/>
      <c r="C27" s="30"/>
      <c r="D27" s="208"/>
      <c r="E27" s="208"/>
      <c r="F27" s="209"/>
      <c r="G27" s="209"/>
      <c r="H27" s="210"/>
      <c r="I27" s="210"/>
      <c r="J27" s="210"/>
      <c r="K27" s="210"/>
      <c r="L27" s="209"/>
      <c r="M27" s="208"/>
      <c r="N27" s="209"/>
      <c r="O27" s="208"/>
      <c r="P27" s="209"/>
      <c r="Q27" s="210"/>
      <c r="R27" s="208"/>
      <c r="S27" s="209"/>
      <c r="T27" s="208"/>
      <c r="U27" s="209"/>
      <c r="V27" s="209"/>
      <c r="W27" s="208"/>
      <c r="X27" s="209"/>
      <c r="Y27" s="208"/>
      <c r="Z27" s="209"/>
      <c r="AA27" s="209"/>
      <c r="AB27" s="208"/>
      <c r="AC27" s="208"/>
      <c r="AD27" s="208"/>
      <c r="AE27" s="208"/>
      <c r="AF27" s="208"/>
    </row>
    <row r="28" spans="2:32">
      <c r="B28" s="206" t="s">
        <v>126</v>
      </c>
      <c r="C28" s="207">
        <f>VLOOKUP(B28,'[1]Quadros CD'!$C$102:$S$128,2,FALSE)</f>
        <v>0.72617244821683802</v>
      </c>
      <c r="D28" s="38" t="e">
        <f>VLOOKUP(B28,'[2]By brand'!$B$10:$AF$36,12,FALSE)</f>
        <v>#N/A</v>
      </c>
      <c r="E28" s="38">
        <f>VLOOKUP($B28,'[3]By brand'!$B$10:$Z$35,2,FALSE)</f>
        <v>0.73253757713477841</v>
      </c>
      <c r="F28" s="38">
        <v>0.70846322746339441</v>
      </c>
      <c r="G28" s="226" t="e">
        <f>VLOOKUP($B28,'[4]By brand'!$B$10:$Z$34,14,FALSE)</f>
        <v>#N/A</v>
      </c>
      <c r="H28" s="38">
        <f>VLOOKUP(B28,'[1]Quadros CD'!$C$102:$S$128,5,FALSE)</f>
        <v>0.69058488572390309</v>
      </c>
      <c r="I28" s="38" t="e">
        <f>VLOOKUP($B28,'[2]By brand'!$B$10:$AF$36,15,FALSE)</f>
        <v>#N/A</v>
      </c>
      <c r="J28" s="38">
        <f>VLOOKUP($B28,'[3]By brand'!$B$10:$Z$35,5,FALSE)</f>
        <v>0.69981710290064136</v>
      </c>
      <c r="K28" s="38" t="e">
        <f>VLOOKUP($B28,'[4]By brand'!$B$10:$Z$34,5,FALSE)</f>
        <v>#N/A</v>
      </c>
      <c r="L28" s="226">
        <v>0.67761144968601794</v>
      </c>
      <c r="M28" s="38">
        <f>VLOOKUP($B28,'[1]Quadros CD'!$C$102:$S$128,8,FALSE)</f>
        <v>0.69661115835156129</v>
      </c>
      <c r="N28" s="38" t="e">
        <f>VLOOKUP($B28,[2]Brazil!$B$9:$K$22,5,FALSE)</f>
        <v>#N/A</v>
      </c>
      <c r="O28" s="38">
        <f>VLOOKUP($B28,[3]Brazil!$B$9:$K$22,5,FALSE)</f>
        <v>0.70264201556280137</v>
      </c>
      <c r="P28" s="38" t="e">
        <f>VLOOKUP(B28,[4]Brazil!$B$9:$K$22,5,FALSE)</f>
        <v>#N/A</v>
      </c>
      <c r="Q28" s="226" t="e">
        <f>VLOOKUP($B28,[4]Brazil!$B$9:$K$22,8,FALSE)</f>
        <v>#N/A</v>
      </c>
      <c r="R28" s="38">
        <f>VLOOKUP(B28,'[1]Quadros CD'!$C$102:$S$128,11,FALSE)</f>
        <v>0.67659146527021652</v>
      </c>
      <c r="S28" s="38" t="e">
        <f>VLOOKUP($B28,[2]Latam!$B$9:$K$22,5,FALSE)</f>
        <v>#N/A</v>
      </c>
      <c r="T28" s="38">
        <f>VLOOKUP($B28,[3]Latam!$B$9:$K$22,5,FALSE)</f>
        <v>0.69151369185218192</v>
      </c>
      <c r="U28" s="38" t="e">
        <f>VLOOKUP($B28,[4]Latam!$B$9:$K$22,5,FALSE)</f>
        <v>#N/A</v>
      </c>
      <c r="V28" s="228" t="e">
        <f>VLOOKUP($B28,[4]Latam!$B$9:$K$22,8,FALSE)</f>
        <v>#N/A</v>
      </c>
      <c r="W28" s="38">
        <f>VLOOKUP(B28,'[1]Quadros CD'!$C$102:$S$128,14,FALSE)</f>
        <v>0.88695486105094401</v>
      </c>
      <c r="X28" s="38" t="e">
        <f>VLOOKUP($B28,'[2]By brand'!$B$10:$AF$36,18,FALSE)</f>
        <v>#N/A</v>
      </c>
      <c r="Y28" s="38">
        <f>VLOOKUP($B28,'[3]By brand'!$B$10:$Z$35,8,FALSE)</f>
        <v>0.89387452387887512</v>
      </c>
      <c r="Z28" s="38" t="e">
        <f>VLOOKUP($B28,'[4]By brand'!$B$10:$Z$34,11,FALSE)</f>
        <v>#N/A</v>
      </c>
      <c r="AA28" s="228" t="e">
        <f>VLOOKUP($B28,'[4]By brand'!$B$10:$Z$34,20,FALSE)</f>
        <v>#N/A</v>
      </c>
      <c r="AB28" s="38">
        <f>VLOOKUP($B28,'[1]Quadros CD'!$C$102:$S$128,17,FALSE)</f>
        <v>0.76014186996591193</v>
      </c>
      <c r="AC28" s="38" t="e">
        <f>VLOOKUP($B28,'[2]By brand'!$B$10:$AF$36,21,FALSE)</f>
        <v>#N/A</v>
      </c>
      <c r="AD28" s="38">
        <f>VLOOKUP($B28,'[3]By brand'!$B$10:$Z$35,11,FALSE)</f>
        <v>0.75834643607988239</v>
      </c>
      <c r="AE28" s="38" t="e">
        <f>VLOOKUP($B28,'[4]By brand'!$B$10:$Z$34,8,FALSE)</f>
        <v>#N/A</v>
      </c>
      <c r="AF28" s="232" t="e">
        <f>VLOOKUP($B28,'[4]By brand'!$B$10:$Z$34,23,FALSE)</f>
        <v>#N/A</v>
      </c>
    </row>
    <row r="29" spans="2:32">
      <c r="B29" s="37" t="s">
        <v>127</v>
      </c>
      <c r="C29" s="38">
        <f>VLOOKUP(B29,'[1]Quadros CD'!$C$102:$S$128,2,FALSE)</f>
        <v>0.47736787755896432</v>
      </c>
      <c r="D29" s="38">
        <f>VLOOKUP(B29,'[2]By brand'!$B$10:$AF$36,12,FALSE)</f>
        <v>0.46761167110690144</v>
      </c>
      <c r="E29" s="38">
        <f>VLOOKUP($B29,'[3]By brand'!$B$10:$Z$35,2,FALSE)</f>
        <v>0.47329161257394431</v>
      </c>
      <c r="F29" s="38">
        <v>0.41191303801223533</v>
      </c>
      <c r="G29" s="226">
        <f>VLOOKUP($B29,'[4]By brand'!$B$10:$Z$34,14,FALSE)</f>
        <v>0.45281836466736136</v>
      </c>
      <c r="H29" s="38">
        <f>VLOOKUP(B29,'[1]Quadros CD'!$C$102:$S$128,5,FALSE)</f>
        <v>0.42679834018241936</v>
      </c>
      <c r="I29" s="38">
        <f>VLOOKUP($B29,'[2]By brand'!$B$10:$AF$36,15,FALSE)</f>
        <v>0.40527772125297795</v>
      </c>
      <c r="J29" s="38">
        <f>VLOOKUP($B29,'[3]By brand'!$B$10:$Z$35,5,FALSE)</f>
        <v>0.43249139481583654</v>
      </c>
      <c r="K29" s="38">
        <f>VLOOKUP($B29,'[4]By brand'!$B$10:$Z$34,5,FALSE)</f>
        <v>0.39630410844940817</v>
      </c>
      <c r="L29" s="226">
        <v>0.41344191720116868</v>
      </c>
      <c r="M29" s="38">
        <f>VLOOKUP($B29,'[1]Quadros CD'!$C$102:$S$128,8,FALSE)</f>
        <v>0.42345308860226105</v>
      </c>
      <c r="N29" s="38" t="e">
        <f>VLOOKUP($B29,[2]Brazil!$B$9:$K$22,5,FALSE)</f>
        <v>#N/A</v>
      </c>
      <c r="O29" s="38">
        <f>VLOOKUP($B29,[3]Brazil!$B$9:$K$22,5,FALSE)</f>
        <v>0.4294566027539371</v>
      </c>
      <c r="P29" s="38" t="e">
        <f>VLOOKUP($B29,[4]Brazil!$B$9:$K$22,5,FALSE)</f>
        <v>#N/A</v>
      </c>
      <c r="Q29" s="226" t="e">
        <f>VLOOKUP($B29,[4]Brazil!$B$9:$K$22,8,FALSE)</f>
        <v>#N/A</v>
      </c>
      <c r="R29" s="38">
        <f>VLOOKUP(B29,'[1]Quadros CD'!$C$102:$S$128,11,FALSE)</f>
        <v>0.42493844008901227</v>
      </c>
      <c r="S29" s="38" t="e">
        <f>VLOOKUP($B29,[2]Latam!$B$9:$K$22,5,FALSE)</f>
        <v>#N/A</v>
      </c>
      <c r="T29" s="38">
        <f>VLOOKUP($B29,[3]Latam!$B$9:$K$22,5,FALSE)</f>
        <v>0.4298449526634886</v>
      </c>
      <c r="U29" s="38" t="e">
        <f>VLOOKUP($B29,[4]Latam!$B$9:$K$22,5,FALSE)</f>
        <v>#N/A</v>
      </c>
      <c r="V29" s="228" t="e">
        <f>VLOOKUP($B29,[4]Latam!$B$9:$K$22,8,FALSE)</f>
        <v>#N/A</v>
      </c>
      <c r="W29" s="38">
        <f>VLOOKUP(B29,'[1]Quadros CD'!$C$102:$S$128,14,FALSE)</f>
        <v>0.50880053377376622</v>
      </c>
      <c r="X29" s="38">
        <f>VLOOKUP($B29,'[2]By brand'!$B$10:$AF$36,18,FALSE)</f>
        <v>0.50726520191266944</v>
      </c>
      <c r="Y29" s="38">
        <f>VLOOKUP($B29,'[3]By brand'!$B$10:$Z$35,8,FALSE)</f>
        <v>0.51645874510171819</v>
      </c>
      <c r="Z29" s="38">
        <f>VLOOKUP($B29,'[4]By brand'!$B$10:$Z$34,11,FALSE)</f>
        <v>0.32337883019614005</v>
      </c>
      <c r="AA29" s="228">
        <f>VLOOKUP($B29,'[4]By brand'!$B$10:$Z$34,20,FALSE)</f>
        <v>0.44764835080108328</v>
      </c>
      <c r="AB29" s="38">
        <f>VLOOKUP($B29,'[1]Quadros CD'!$C$102:$S$128,17,FALSE)</f>
        <v>0.5747302830139307</v>
      </c>
      <c r="AC29" s="38">
        <f>VLOOKUP($B29,'[2]By brand'!$B$10:$AF$36,21,FALSE)</f>
        <v>0.61504597632186053</v>
      </c>
      <c r="AD29" s="38">
        <f>VLOOKUP($B29,'[3]By brand'!$B$10:$Z$35,11,FALSE)</f>
        <v>0.55110598108411279</v>
      </c>
      <c r="AE29" s="38">
        <f>VLOOKUP($B29,'[4]By brand'!$B$10:$Z$34,8,FALSE)</f>
        <v>0.46607611693118906</v>
      </c>
      <c r="AF29" s="228">
        <f>VLOOKUP($B29,'[4]By brand'!$B$10:$Z$34,23,FALSE)</f>
        <v>0.53983032196305536</v>
      </c>
    </row>
    <row r="30" spans="2:32">
      <c r="B30" s="37" t="s">
        <v>128</v>
      </c>
      <c r="C30" s="38">
        <f>VLOOKUP(B30,'[1]Quadros CD'!$C$102:$S$128,2,FALSE)</f>
        <v>0.16699096825714518</v>
      </c>
      <c r="D30" s="38" t="e">
        <f>VLOOKUP(B30,'[2]By brand'!$B$10:$AF$36,12,FALSE)</f>
        <v>#N/A</v>
      </c>
      <c r="E30" s="38">
        <f>VLOOKUP($B30,'[3]By brand'!$B$10:$Z$35,2,FALSE)</f>
        <v>0.15082625766747551</v>
      </c>
      <c r="F30" s="38">
        <v>0.16228435513361641</v>
      </c>
      <c r="G30" s="226" t="e">
        <f>VLOOKUP($B30,'[4]By brand'!$B$10:$Z$34,14,FALSE)</f>
        <v>#N/A</v>
      </c>
      <c r="H30" s="38">
        <f>VLOOKUP(B30,'[1]Quadros CD'!$C$102:$S$128,5,FALSE)</f>
        <v>0.14892014626739641</v>
      </c>
      <c r="I30" s="38" t="e">
        <f>VLOOKUP($B30,'[2]By brand'!$B$10:$AF$36,15,FALSE)</f>
        <v>#N/A</v>
      </c>
      <c r="J30" s="38">
        <f>VLOOKUP($B30,'[3]By brand'!$B$10:$Z$35,5,FALSE)</f>
        <v>0.10098033594435273</v>
      </c>
      <c r="K30" s="38" t="e">
        <f>VLOOKUP($B30,'[4]By brand'!$B$10:$Z$34,5,FALSE)</f>
        <v>#N/A</v>
      </c>
      <c r="L30" s="226">
        <v>0.13151203100111925</v>
      </c>
      <c r="M30" s="38">
        <f>VLOOKUP($B30,'[1]Quadros CD'!$C$102:$S$128,8,FALSE)</f>
        <v>0.15785199528351079</v>
      </c>
      <c r="N30" s="38" t="e">
        <f>VLOOKUP($B30,[2]Brazil!$B$9:$K$22,5,FALSE)</f>
        <v>#N/A</v>
      </c>
      <c r="O30" s="38">
        <f>VLOOKUP($B30,[3]Brazil!$B$9:$K$22,5,FALSE)</f>
        <v>0.10075763224635545</v>
      </c>
      <c r="P30" s="38" t="e">
        <f>VLOOKUP($B30,[4]Brazil!$B$9:$K$22,5,FALSE)</f>
        <v>#N/A</v>
      </c>
      <c r="Q30" s="226" t="e">
        <f>VLOOKUP($B30,[4]Brazil!$B$9:$K$22,8,FALSE)</f>
        <v>#N/A</v>
      </c>
      <c r="R30" s="38">
        <f>VLOOKUP(B30,'[1]Quadros CD'!$C$102:$S$128,11,FALSE)</f>
        <v>0.12519429533457657</v>
      </c>
      <c r="S30" s="38" t="e">
        <f>VLOOKUP($B30,[2]Latam!$B$9:$K$22,5,FALSE)</f>
        <v>#N/A</v>
      </c>
      <c r="T30" s="38">
        <f>VLOOKUP($B30,[3]Latam!$B$9:$K$22,5,FALSE)</f>
        <v>9.8137669387745902E-2</v>
      </c>
      <c r="U30" s="38" t="e">
        <f>VLOOKUP($B30,[4]Latam!$B$9:$K$22,5,FALSE)</f>
        <v>#N/A</v>
      </c>
      <c r="V30" s="228" t="e">
        <f>VLOOKUP($B30,[4]Latam!$B$9:$K$22,8,FALSE)</f>
        <v>#N/A</v>
      </c>
      <c r="W30" s="38">
        <f>VLOOKUP(B30,'[1]Quadros CD'!$C$102:$S$128,14,FALSE)</f>
        <v>0.28667501902148257</v>
      </c>
      <c r="X30" s="38" t="e">
        <f>VLOOKUP($B30,'[2]By brand'!$B$10:$AF$36,18,FALSE)</f>
        <v>#N/A</v>
      </c>
      <c r="Y30" s="38">
        <f>VLOOKUP($B30,'[3]By brand'!$B$10:$Z$35,8,FALSE)</f>
        <v>0.41334358409693572</v>
      </c>
      <c r="Z30" s="38" t="e">
        <f>VLOOKUP($B30,'[4]By brand'!$B$10:$Z$34,11,FALSE)</f>
        <v>#N/A</v>
      </c>
      <c r="AA30" s="228" t="e">
        <f>VLOOKUP($B30,'[4]By brand'!$B$10:$Z$34,20,FALSE)</f>
        <v>#N/A</v>
      </c>
      <c r="AB30" s="38">
        <f>VLOOKUP($B30,'[1]Quadros CD'!$C$102:$S$128,17,FALSE)</f>
        <v>0.17476209044125901</v>
      </c>
      <c r="AC30" s="38" t="e">
        <f>VLOOKUP($B30,'[2]By brand'!$B$10:$AF$36,21,FALSE)</f>
        <v>#N/A</v>
      </c>
      <c r="AD30" s="38">
        <f>VLOOKUP($B30,'[3]By brand'!$B$10:$Z$35,11,FALSE)</f>
        <v>0.18530900425926417</v>
      </c>
      <c r="AE30" s="38" t="e">
        <f>VLOOKUP($B30,'[4]By brand'!$B$10:$Z$34,8,FALSE)</f>
        <v>#N/A</v>
      </c>
      <c r="AF30" s="228" t="e">
        <f>VLOOKUP($B30,'[4]By brand'!$B$10:$Z$34,23,FALSE)</f>
        <v>#N/A</v>
      </c>
    </row>
    <row r="31" spans="2:32">
      <c r="B31" s="37" t="s">
        <v>49</v>
      </c>
      <c r="C31" s="38">
        <f>VLOOKUP(B31,'[1]Quadros CD'!$C$102:$S$128,2,FALSE)</f>
        <v>0.11863905774213078</v>
      </c>
      <c r="D31" s="38">
        <f>VLOOKUP(B31,'[2]By brand'!$B$10:$AF$36,12,FALSE)</f>
        <v>0.10788294873815422</v>
      </c>
      <c r="E31" s="38">
        <f>VLOOKUP($B31,'[3]By brand'!$B$10:$Z$35,2,FALSE)</f>
        <v>0.14898942061975359</v>
      </c>
      <c r="F31" s="38">
        <v>0.16482479867299979</v>
      </c>
      <c r="G31" s="226">
        <f>VLOOKUP($B31,'[4]By brand'!$B$10:$Z$34,14,FALSE)</f>
        <v>0.13783286217840135</v>
      </c>
      <c r="H31" s="38">
        <f>VLOOKUP(B31,'[1]Quadros CD'!$C$102:$S$128,5,FALSE)</f>
        <v>0.14924763786269782</v>
      </c>
      <c r="I31" s="38">
        <f>VLOOKUP($B31,'[2]By brand'!$B$10:$AF$36,15,FALSE)</f>
        <v>0.16693382556145139</v>
      </c>
      <c r="J31" s="38">
        <f>VLOOKUP($B31,'[3]By brand'!$B$10:$Z$35,5,FALSE)</f>
        <v>0.21038407508948812</v>
      </c>
      <c r="K31" s="38">
        <f>VLOOKUP($B31,'[4]By brand'!$B$10:$Z$34,5,FALSE)</f>
        <v>0.17481709418300551</v>
      </c>
      <c r="L31" s="226">
        <v>0.17526094535176676</v>
      </c>
      <c r="M31" s="38">
        <f>VLOOKUP($B31,'[1]Quadros CD'!$C$102:$S$128,8,FALSE)</f>
        <v>0.16039337960287145</v>
      </c>
      <c r="N31" s="38">
        <f>VLOOKUP($B31,[2]Brazil!$B$9:$K$22,5,FALSE)</f>
        <v>0.17754190398597389</v>
      </c>
      <c r="O31" s="38">
        <f>VLOOKUP($B31,[3]Brazil!$B$9:$K$22,5,FALSE)</f>
        <v>0.22948640068722376</v>
      </c>
      <c r="P31" s="38" t="e">
        <f>VLOOKUP($B31,[4]Brazil!$B$9:$K$22,5,FALSE)</f>
        <v>#N/A</v>
      </c>
      <c r="Q31" s="226" t="e">
        <f>VLOOKUP($B31,[4]Brazil!$B$9:$K$22,8,FALSE)</f>
        <v>#N/A</v>
      </c>
      <c r="R31" s="38">
        <f>VLOOKUP(B31,'[1]Quadros CD'!$C$102:$S$128,11,FALSE)</f>
        <v>0.13627879311172339</v>
      </c>
      <c r="S31" s="38">
        <f>VLOOKUP($B31,[2]Latam!$B$9:$K$22,5,FALSE)</f>
        <v>0.15542106336643458</v>
      </c>
      <c r="T31" s="38">
        <f>VLOOKUP($B31,[3]Latam!$B$9:$K$22,5,FALSE)</f>
        <v>0.16899026187326438</v>
      </c>
      <c r="U31" s="38">
        <f>VLOOKUP($B31,[4]Latam!$B$9:$K$22,5,FALSE)</f>
        <v>0.10648290778841425</v>
      </c>
      <c r="V31" s="228">
        <f>VLOOKUP($B31,[4]Latam!$B$9:$K$22,8,FALSE)</f>
        <v>0.13556785507255956</v>
      </c>
      <c r="W31" s="38">
        <f>VLOOKUP(B31,'[1]Quadros CD'!$C$102:$S$128,14,FALSE)</f>
        <v>0.134255015235932</v>
      </c>
      <c r="X31" s="38">
        <f>VLOOKUP($B31,'[2]By brand'!$B$10:$AF$36,18,FALSE)</f>
        <v>0.10729600196877864</v>
      </c>
      <c r="Y31" s="38">
        <f>VLOOKUP($B31,'[3]By brand'!$B$10:$Z$35,8,FALSE)</f>
        <v>9.0274352096914631E-2</v>
      </c>
      <c r="Z31" s="38">
        <f>VLOOKUP($B31,'[4]By brand'!$B$10:$Z$34,11,FALSE)</f>
        <v>0.23857587568724684</v>
      </c>
      <c r="AA31" s="228">
        <f>VLOOKUP($B31,'[4]By brand'!$B$10:$Z$34,20,FALSE)</f>
        <v>0.15253263120729971</v>
      </c>
      <c r="AB31" s="38">
        <f>VLOOKUP($B31,'[1]Quadros CD'!$C$102:$S$128,17,FALSE)</f>
        <v>7.0788464867280854E-2</v>
      </c>
      <c r="AC31" s="38">
        <f>VLOOKUP($B31,'[2]By brand'!$B$10:$AF$36,21,FALSE)</f>
        <v>-1.5859755552860122E-2</v>
      </c>
      <c r="AD31" s="38">
        <f>VLOOKUP($B31,'[3]By brand'!$B$10:$Z$35,11,FALSE)</f>
        <v>5.6958681184409624E-2</v>
      </c>
      <c r="AE31" s="38">
        <f>VLOOKUP($B31,'[4]By brand'!$B$10:$Z$34,8,FALSE)</f>
        <v>0.15507502384779059</v>
      </c>
      <c r="AF31" s="228">
        <f>VLOOKUP($B31,'[4]By brand'!$B$10:$Z$34,23,FALSE)</f>
        <v>7.8705003648297606E-2</v>
      </c>
    </row>
    <row r="32" spans="2:32" ht="15" thickBot="1">
      <c r="B32" s="215" t="s">
        <v>51</v>
      </c>
      <c r="C32" s="216">
        <f>VLOOKUP(B32,'[1]Quadros CD'!$C$102:$S$128,2,FALSE)</f>
        <v>9.0740470697025649E-3</v>
      </c>
      <c r="D32" s="216">
        <f>VLOOKUP(B32,'[2]By brand'!$B$10:$AF$36,12,FALSE)</f>
        <v>1.0258689694294389E-2</v>
      </c>
      <c r="E32" s="216">
        <f>VLOOKUP($B32,'[3]By brand'!$B$10:$Z$35,2,FALSE)</f>
        <v>4.0976447023970207E-2</v>
      </c>
      <c r="F32" s="216">
        <v>8.804812550694717E-2</v>
      </c>
      <c r="G32" s="226">
        <f>VLOOKUP($B32,'[4]By brand'!$B$10:$Z$34,14,FALSE)</f>
        <v>4.093169881527392E-2</v>
      </c>
      <c r="H32" s="217" t="str">
        <f>VLOOKUP(B32,'[1]Quadros CD'!$C$102:$S$128,5,FALSE)</f>
        <v>-</v>
      </c>
      <c r="I32" s="217">
        <f>VLOOKUP($B32,'[2]By brand'!$B$10:$AF$36,15,FALSE)</f>
        <v>0</v>
      </c>
      <c r="J32" s="217" t="str">
        <f>VLOOKUP($B32,'[3]By brand'!$B$10:$Z$35,5,FALSE)</f>
        <v>-</v>
      </c>
      <c r="K32" s="217" t="str">
        <f>VLOOKUP($B32,'[4]By brand'!$B$10:$Z$34,5,FALSE)</f>
        <v>-</v>
      </c>
      <c r="L32" s="231" t="s">
        <v>52</v>
      </c>
      <c r="M32" s="217">
        <f>VLOOKUP($B32,'[1]Quadros CD'!$C$102:$S$128,8,FALSE)</f>
        <v>0</v>
      </c>
      <c r="N32" s="217" t="s">
        <v>52</v>
      </c>
      <c r="O32" s="223" t="s">
        <v>52</v>
      </c>
      <c r="P32" s="217" t="s">
        <v>52</v>
      </c>
      <c r="Q32" s="224" t="s">
        <v>52</v>
      </c>
      <c r="R32" s="217">
        <f>VLOOKUP(B32,'[1]Quadros CD'!$C$102:$S$128,11,FALSE)</f>
        <v>0</v>
      </c>
      <c r="S32" s="217" t="s">
        <v>52</v>
      </c>
      <c r="T32" s="217" t="s">
        <v>52</v>
      </c>
      <c r="U32" s="217" t="s">
        <v>52</v>
      </c>
      <c r="V32" s="229" t="s">
        <v>52</v>
      </c>
      <c r="W32" s="217" t="str">
        <f>VLOOKUP(B32,'[1]Quadros CD'!$C$102:$S$128,14,FALSE)</f>
        <v>-</v>
      </c>
      <c r="X32" s="217">
        <f>VLOOKUP($B32,'[2]By brand'!$B$10:$AF$36,18,FALSE)</f>
        <v>0</v>
      </c>
      <c r="Y32" s="217" t="str">
        <f>VLOOKUP($B32,'[3]By brand'!$B$10:$Z$35,8,FALSE)</f>
        <v>-</v>
      </c>
      <c r="Z32" s="217" t="str">
        <f>VLOOKUP($B32,'[4]By brand'!$B$10:$Z$34,11,FALSE)</f>
        <v>-</v>
      </c>
      <c r="AA32" s="229" t="str">
        <f>VLOOKUP($B32,'[4]By brand'!$B$10:$Z$34,20,FALSE)</f>
        <v>-</v>
      </c>
      <c r="AB32" s="217" t="str">
        <f>VLOOKUP($B32,'[1]Quadros CD'!$C$102:$S$128,17,FALSE)</f>
        <v>-</v>
      </c>
      <c r="AC32" s="217">
        <f>VLOOKUP($B32,'[2]By brand'!$B$10:$AF$36,21,FALSE)</f>
        <v>0</v>
      </c>
      <c r="AD32" s="217" t="str">
        <f>VLOOKUP($B32,'[3]By brand'!$B$10:$Z$35,11,FALSE)</f>
        <v>-</v>
      </c>
      <c r="AE32" s="217" t="str">
        <f>VLOOKUP($B32,'[4]By brand'!$B$10:$Z$34,8,FALSE)</f>
        <v>-</v>
      </c>
      <c r="AF32" s="229" t="str">
        <f>VLOOKUP($B32,'[4]By brand'!$B$10:$Z$34,23,FALSE)</f>
        <v>-</v>
      </c>
    </row>
    <row r="33" spans="2:32" ht="15" thickTop="1">
      <c r="B33" s="29"/>
      <c r="C33" s="43"/>
      <c r="D33" s="43"/>
      <c r="E33" s="43"/>
      <c r="F33" s="31"/>
      <c r="G33" s="221"/>
      <c r="H33" s="25"/>
      <c r="I33" s="25"/>
      <c r="J33" s="25"/>
      <c r="K33" s="25"/>
      <c r="L33" s="25"/>
      <c r="M33" s="30"/>
      <c r="N33" s="28"/>
      <c r="O33" s="30"/>
      <c r="P33" s="28"/>
      <c r="Q33" s="26"/>
      <c r="R33" s="30"/>
      <c r="S33" s="28"/>
      <c r="T33" s="30"/>
      <c r="U33" s="28"/>
      <c r="V33" s="26"/>
      <c r="W33" s="30"/>
      <c r="X33" s="28"/>
      <c r="Y33" s="30"/>
      <c r="Z33" s="28"/>
      <c r="AA33" s="26"/>
      <c r="AB33" s="27"/>
      <c r="AC33" s="27"/>
      <c r="AD33" s="27"/>
      <c r="AE33" s="27"/>
      <c r="AF33" s="218"/>
    </row>
    <row r="34" spans="2:32">
      <c r="B34" s="32" t="s">
        <v>188</v>
      </c>
      <c r="C34" s="43"/>
      <c r="D34" s="43"/>
      <c r="E34" s="43"/>
      <c r="F34" s="31"/>
      <c r="G34" s="25"/>
      <c r="H34" s="220"/>
      <c r="I34" s="25"/>
      <c r="J34" s="25"/>
      <c r="K34" s="25"/>
      <c r="L34" s="25"/>
      <c r="M34" s="30"/>
      <c r="N34" s="28"/>
      <c r="O34" s="30"/>
      <c r="P34" s="28"/>
      <c r="Q34" s="25"/>
      <c r="R34" s="30"/>
      <c r="S34" s="28"/>
      <c r="T34" s="30"/>
      <c r="U34" s="28"/>
      <c r="V34" s="25"/>
      <c r="W34" s="30"/>
      <c r="X34" s="28"/>
      <c r="Y34" s="30"/>
      <c r="Z34" s="28"/>
      <c r="AA34" s="25"/>
      <c r="AB34" s="30"/>
      <c r="AC34" s="30"/>
      <c r="AD34" s="30"/>
      <c r="AE34" s="30"/>
      <c r="AF34" s="30"/>
    </row>
    <row r="35" spans="2:32">
      <c r="B35" s="32" t="s">
        <v>189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2:32">
      <c r="B36" s="32" t="s">
        <v>170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2:32">
      <c r="B37" s="32" t="s">
        <v>190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2:32">
      <c r="B38" s="32" t="s">
        <v>172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</sheetData>
  <mergeCells count="6">
    <mergeCell ref="W3:AA3"/>
    <mergeCell ref="AB3:AF3"/>
    <mergeCell ref="C3:G3"/>
    <mergeCell ref="H3:L3"/>
    <mergeCell ref="M3:Q3"/>
    <mergeCell ref="R3:V3"/>
  </mergeCells>
  <conditionalFormatting sqref="AA22:AA27">
    <cfRule type="containsText" dxfId="7" priority="1" operator="containsText" text="OK">
      <formula>NOT(ISERROR(SEARCH("OK",AA22)))</formula>
    </cfRule>
    <cfRule type="containsText" dxfId="6" priority="2" operator="containsText" text="PENDENTE">
      <formula>NOT(ISERROR(SEARCH("PENDENTE",AA22)))</formula>
    </cfRule>
  </conditionalFormatting>
  <conditionalFormatting sqref="AA33:AA34">
    <cfRule type="containsText" dxfId="5" priority="3" operator="containsText" text="OK">
      <formula>NOT(ISERROR(SEARCH("OK",AA33)))</formula>
    </cfRule>
    <cfRule type="containsText" dxfId="4" priority="4" operator="containsText" text="PENDENTE">
      <formula>NOT(ISERROR(SEARCH("PENDENTE",AA33)))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EB590"/>
  </sheetPr>
  <dimension ref="B2:AG36"/>
  <sheetViews>
    <sheetView showGridLines="0" topLeftCell="A5" zoomScale="80" zoomScaleNormal="80" workbookViewId="0">
      <pane xSplit="2" topLeftCell="C1" activePane="topRight" state="frozen"/>
      <selection activeCell="C30" sqref="C30"/>
      <selection pane="topRight" activeCell="J23" sqref="J23"/>
    </sheetView>
  </sheetViews>
  <sheetFormatPr defaultRowHeight="14.5" outlineLevelCol="1"/>
  <cols>
    <col min="1" max="1" width="4" customWidth="1"/>
    <col min="2" max="2" width="54.26953125" bestFit="1" customWidth="1"/>
    <col min="3" max="7" width="9.1796875" customWidth="1"/>
    <col min="8" max="8" width="9.1796875" customWidth="1" collapsed="1"/>
    <col min="9" max="12" width="9.1796875" customWidth="1"/>
    <col min="13" max="13" width="9.1796875" customWidth="1" collapsed="1"/>
    <col min="14" max="17" width="9.1796875" customWidth="1"/>
    <col min="18" max="18" width="9.1796875" customWidth="1" collapsed="1"/>
    <col min="19" max="22" width="9.1796875" customWidth="1"/>
    <col min="23" max="23" width="9.1796875" customWidth="1" outlineLevel="1" collapsed="1"/>
    <col min="24" max="27" width="9.1796875" customWidth="1" outlineLevel="1"/>
  </cols>
  <sheetData>
    <row r="2" spans="2:33" ht="21" thickBot="1">
      <c r="B2" s="222">
        <v>2019</v>
      </c>
      <c r="C2" s="33"/>
      <c r="D2" s="33"/>
      <c r="E2" s="33"/>
      <c r="F2" s="33"/>
      <c r="G2" s="33"/>
      <c r="H2" s="188"/>
      <c r="I2" s="188"/>
      <c r="J2" s="188" t="s">
        <v>152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</row>
    <row r="3" spans="2:33" ht="27.75" customHeight="1">
      <c r="B3" s="187" t="s">
        <v>5</v>
      </c>
      <c r="C3" s="345" t="s">
        <v>191</v>
      </c>
      <c r="D3" s="346"/>
      <c r="E3" s="346"/>
      <c r="F3" s="346"/>
      <c r="G3" s="347"/>
      <c r="H3" s="342" t="s">
        <v>154</v>
      </c>
      <c r="I3" s="343"/>
      <c r="J3" s="343"/>
      <c r="K3" s="343"/>
      <c r="L3" s="344"/>
      <c r="M3" s="348" t="s">
        <v>108</v>
      </c>
      <c r="N3" s="349"/>
      <c r="O3" s="349"/>
      <c r="P3" s="349"/>
      <c r="Q3" s="350"/>
      <c r="R3" s="348" t="s">
        <v>109</v>
      </c>
      <c r="S3" s="349"/>
      <c r="T3" s="349"/>
      <c r="U3" s="349"/>
      <c r="V3" s="350"/>
      <c r="W3" s="342" t="s">
        <v>10</v>
      </c>
      <c r="X3" s="343"/>
      <c r="Y3" s="343"/>
      <c r="Z3" s="343"/>
      <c r="AA3" s="344"/>
      <c r="AB3" s="342" t="s">
        <v>9</v>
      </c>
      <c r="AC3" s="343"/>
      <c r="AD3" s="343"/>
      <c r="AE3" s="343"/>
      <c r="AF3" s="344"/>
    </row>
    <row r="4" spans="2:33">
      <c r="B4" s="189"/>
      <c r="C4" s="189" t="s">
        <v>192</v>
      </c>
      <c r="D4" s="189" t="s">
        <v>193</v>
      </c>
      <c r="E4" s="189" t="s">
        <v>194</v>
      </c>
      <c r="F4" s="189" t="s">
        <v>195</v>
      </c>
      <c r="G4" s="190">
        <v>2019</v>
      </c>
      <c r="H4" s="189" t="s">
        <v>192</v>
      </c>
      <c r="I4" s="189" t="s">
        <v>193</v>
      </c>
      <c r="J4" s="189" t="s">
        <v>194</v>
      </c>
      <c r="K4" s="189" t="s">
        <v>195</v>
      </c>
      <c r="L4" s="190">
        <v>2019</v>
      </c>
      <c r="M4" s="189" t="s">
        <v>192</v>
      </c>
      <c r="N4" s="189" t="s">
        <v>193</v>
      </c>
      <c r="O4" s="189" t="s">
        <v>194</v>
      </c>
      <c r="P4" s="189" t="s">
        <v>195</v>
      </c>
      <c r="Q4" s="190">
        <v>2019</v>
      </c>
      <c r="R4" s="189" t="s">
        <v>192</v>
      </c>
      <c r="S4" s="189" t="s">
        <v>193</v>
      </c>
      <c r="T4" s="189" t="s">
        <v>194</v>
      </c>
      <c r="U4" s="189" t="s">
        <v>195</v>
      </c>
      <c r="V4" s="190">
        <v>2019</v>
      </c>
      <c r="W4" s="189" t="s">
        <v>192</v>
      </c>
      <c r="X4" s="189" t="s">
        <v>193</v>
      </c>
      <c r="Y4" s="189" t="s">
        <v>194</v>
      </c>
      <c r="Z4" s="189" t="s">
        <v>195</v>
      </c>
      <c r="AA4" s="190">
        <v>2019</v>
      </c>
      <c r="AB4" s="189" t="s">
        <v>192</v>
      </c>
      <c r="AC4" s="189" t="s">
        <v>193</v>
      </c>
      <c r="AD4" s="189" t="s">
        <v>194</v>
      </c>
      <c r="AE4" s="189" t="s">
        <v>195</v>
      </c>
      <c r="AF4" s="191">
        <v>2019</v>
      </c>
    </row>
    <row r="5" spans="2:33">
      <c r="B5" s="9" t="s">
        <v>20</v>
      </c>
      <c r="C5" s="196">
        <v>3940.5753324095813</v>
      </c>
      <c r="D5" s="196">
        <v>4629.9414307370871</v>
      </c>
      <c r="E5" s="11">
        <v>4705.0087200674971</v>
      </c>
      <c r="F5" s="11">
        <v>6432.5791469367687</v>
      </c>
      <c r="G5" s="225">
        <v>19708.104630150938</v>
      </c>
      <c r="H5" s="196">
        <v>2409.3670053081264</v>
      </c>
      <c r="I5" s="11">
        <v>3107.5158402054672</v>
      </c>
      <c r="J5" s="11">
        <v>3084.8294593331661</v>
      </c>
      <c r="K5" s="11">
        <v>3785.8129221247159</v>
      </c>
      <c r="L5" s="225">
        <v>12387.525226971477</v>
      </c>
      <c r="M5" s="11">
        <v>1689.9</v>
      </c>
      <c r="N5" s="11">
        <v>2224.49703499</v>
      </c>
      <c r="O5" s="11">
        <v>2219.5334221699995</v>
      </c>
      <c r="P5" s="11">
        <v>2733.9718873000002</v>
      </c>
      <c r="Q5" s="225">
        <v>8864.8798145000001</v>
      </c>
      <c r="R5" s="11">
        <v>720.2</v>
      </c>
      <c r="S5" s="11">
        <v>880.44751687510347</v>
      </c>
      <c r="T5" s="11">
        <v>863.22556300303222</v>
      </c>
      <c r="U5" s="196">
        <v>1048.4868414478951</v>
      </c>
      <c r="V5" s="225">
        <v>3512.3967319278017</v>
      </c>
      <c r="W5" s="196">
        <v>311.36406709368492</v>
      </c>
      <c r="X5" s="196">
        <v>304.65869228491124</v>
      </c>
      <c r="Y5" s="11">
        <v>331.53106341577552</v>
      </c>
      <c r="Z5" s="11">
        <v>501.40634373209463</v>
      </c>
      <c r="AA5" s="225">
        <v>1448.9601665264665</v>
      </c>
      <c r="AB5" s="196">
        <v>1219.8442600077703</v>
      </c>
      <c r="AC5" s="196">
        <v>1217.7668982467085</v>
      </c>
      <c r="AD5" s="11">
        <v>1288.6481973185548</v>
      </c>
      <c r="AE5" s="11">
        <v>2145.3598810799576</v>
      </c>
      <c r="AF5" s="225">
        <v>5871.6192366529913</v>
      </c>
    </row>
    <row r="6" spans="2:33">
      <c r="B6" s="9" t="s">
        <v>196</v>
      </c>
      <c r="C6" s="11">
        <v>2915.1500255593601</v>
      </c>
      <c r="D6" s="11">
        <v>3403.7083165632475</v>
      </c>
      <c r="E6" s="11">
        <v>3473.795674123488</v>
      </c>
      <c r="F6" s="11">
        <v>4652.0364066947368</v>
      </c>
      <c r="G6" s="225">
        <v>14444.690422940836</v>
      </c>
      <c r="H6" s="10">
        <v>1755.9940336425122</v>
      </c>
      <c r="I6" s="10">
        <v>2252.0018140284628</v>
      </c>
      <c r="J6" s="10">
        <v>2241.8169575867137</v>
      </c>
      <c r="K6" s="10">
        <v>2762.519194957978</v>
      </c>
      <c r="L6" s="225">
        <v>9012.3320002156688</v>
      </c>
      <c r="M6" s="11">
        <v>1188.9000000000001</v>
      </c>
      <c r="N6" s="11">
        <v>1561.5589760804285</v>
      </c>
      <c r="O6" s="11">
        <v>1564.6505414071298</v>
      </c>
      <c r="P6" s="11">
        <v>1945.9597940942938</v>
      </c>
      <c r="Q6" s="225">
        <v>6260.7792467443387</v>
      </c>
      <c r="R6" s="11">
        <v>565.4</v>
      </c>
      <c r="S6" s="11">
        <v>688.10807933588831</v>
      </c>
      <c r="T6" s="11">
        <v>675.36274477345228</v>
      </c>
      <c r="U6" s="11">
        <v>813.56904774349414</v>
      </c>
      <c r="V6" s="225">
        <v>2742.4665757799698</v>
      </c>
      <c r="W6" s="11">
        <v>269.83945155977841</v>
      </c>
      <c r="X6" s="11">
        <v>284.25039557267519</v>
      </c>
      <c r="Y6" s="11">
        <v>296.27806668902218</v>
      </c>
      <c r="Z6" s="11">
        <v>452.68202920303628</v>
      </c>
      <c r="AA6" s="225">
        <v>1303.0499430245122</v>
      </c>
      <c r="AB6" s="11">
        <v>889.31654035706947</v>
      </c>
      <c r="AC6" s="10">
        <v>867.4561069621094</v>
      </c>
      <c r="AD6" s="10">
        <v>935.70064984775217</v>
      </c>
      <c r="AE6" s="10">
        <v>1436.8351825337229</v>
      </c>
      <c r="AF6" s="225">
        <v>4129.3084797006541</v>
      </c>
    </row>
    <row r="7" spans="2:33">
      <c r="B7" s="4" t="s">
        <v>22</v>
      </c>
      <c r="C7" s="12">
        <v>-809.17195773944309</v>
      </c>
      <c r="D7" s="12">
        <v>-964.55487400197467</v>
      </c>
      <c r="E7" s="12">
        <v>-967.13952961808616</v>
      </c>
      <c r="F7" s="12">
        <v>-1292.5878509969123</v>
      </c>
      <c r="G7" s="225">
        <v>-4033.4542123564161</v>
      </c>
      <c r="H7" s="5">
        <v>-574.36847592767049</v>
      </c>
      <c r="I7" s="5">
        <v>-732.88599127458053</v>
      </c>
      <c r="J7" s="5">
        <v>-716.72945940991406</v>
      </c>
      <c r="K7" s="5">
        <v>-916.82489927794154</v>
      </c>
      <c r="L7" s="225">
        <v>-2940.8088258901066</v>
      </c>
      <c r="M7" s="12">
        <v>-376.7</v>
      </c>
      <c r="N7" s="12">
        <v>-492.35754475332811</v>
      </c>
      <c r="O7" s="12">
        <v>-478.88541492787436</v>
      </c>
      <c r="P7" s="12">
        <v>-605.88427379285542</v>
      </c>
      <c r="Q7" s="225">
        <v>-1953.8728996223606</v>
      </c>
      <c r="R7" s="12">
        <v>-197</v>
      </c>
      <c r="S7" s="12">
        <v>-239.78217658938806</v>
      </c>
      <c r="T7" s="12">
        <v>-235.22839468293284</v>
      </c>
      <c r="U7" s="12">
        <v>-309.48626405230215</v>
      </c>
      <c r="V7" s="225">
        <v>-981.50468529830061</v>
      </c>
      <c r="W7" s="12">
        <v>-23.985168503523461</v>
      </c>
      <c r="X7" s="12">
        <v>-26.556383839628957</v>
      </c>
      <c r="Y7" s="12">
        <v>-27.552050138554527</v>
      </c>
      <c r="Z7" s="12">
        <v>-44.872955909722521</v>
      </c>
      <c r="AA7" s="225">
        <v>-122.96655839142947</v>
      </c>
      <c r="AB7" s="12">
        <v>-210.81831330824917</v>
      </c>
      <c r="AC7" s="5">
        <v>-205.11249888776513</v>
      </c>
      <c r="AD7" s="5">
        <v>-222.85802006961762</v>
      </c>
      <c r="AE7" s="5">
        <v>-330.88999580924809</v>
      </c>
      <c r="AF7" s="225">
        <v>-969.6788280748799</v>
      </c>
    </row>
    <row r="8" spans="2:33">
      <c r="B8" s="199" t="s">
        <v>23</v>
      </c>
      <c r="C8" s="200">
        <v>2105.9780678199168</v>
      </c>
      <c r="D8" s="200">
        <v>2439.1534425612731</v>
      </c>
      <c r="E8" s="200">
        <v>2506.6561445054012</v>
      </c>
      <c r="F8" s="200">
        <v>3359.4485556978248</v>
      </c>
      <c r="G8" s="225">
        <v>10411.236210584419</v>
      </c>
      <c r="H8" s="200">
        <v>1181.6255577148418</v>
      </c>
      <c r="I8" s="200">
        <v>1519.1158227538822</v>
      </c>
      <c r="J8" s="200">
        <v>1525.0874981767993</v>
      </c>
      <c r="K8" s="200">
        <v>1845.6942956800367</v>
      </c>
      <c r="L8" s="225">
        <v>6071.5231743255617</v>
      </c>
      <c r="M8" s="201">
        <v>811.9</v>
      </c>
      <c r="N8" s="200">
        <v>1069.2014313271004</v>
      </c>
      <c r="O8" s="200">
        <v>1085.7651264792555</v>
      </c>
      <c r="P8" s="200">
        <v>1340.0755203014382</v>
      </c>
      <c r="Q8" s="225">
        <v>4306.9063471219779</v>
      </c>
      <c r="R8" s="200">
        <v>368.4</v>
      </c>
      <c r="S8" s="200">
        <v>448.32590274650022</v>
      </c>
      <c r="T8" s="200">
        <v>440.13435009051943</v>
      </c>
      <c r="U8" s="200">
        <v>504.08278369119199</v>
      </c>
      <c r="V8" s="225">
        <v>1760.9618904816693</v>
      </c>
      <c r="W8" s="201">
        <v>245.85428305625496</v>
      </c>
      <c r="X8" s="200">
        <v>257.69401173304624</v>
      </c>
      <c r="Y8" s="200">
        <v>268.72601655046765</v>
      </c>
      <c r="Z8" s="200">
        <v>407.80907329331376</v>
      </c>
      <c r="AA8" s="225">
        <v>1180.0833846330827</v>
      </c>
      <c r="AB8" s="201">
        <v>678.49822704882035</v>
      </c>
      <c r="AC8" s="200">
        <v>662.34360807434427</v>
      </c>
      <c r="AD8" s="200">
        <v>712.84262977813455</v>
      </c>
      <c r="AE8" s="200">
        <v>1105.9451867244748</v>
      </c>
      <c r="AF8" s="225">
        <v>3159.6296516257744</v>
      </c>
    </row>
    <row r="9" spans="2:33">
      <c r="B9" s="4" t="s">
        <v>24</v>
      </c>
      <c r="C9" s="12">
        <v>-1388.0908119464345</v>
      </c>
      <c r="D9" s="12">
        <v>-1599.2947152722636</v>
      </c>
      <c r="E9" s="12">
        <v>-1623.883808109734</v>
      </c>
      <c r="F9" s="12">
        <v>-2029.3347354398886</v>
      </c>
      <c r="G9" s="225">
        <v>-6640.6040707683223</v>
      </c>
      <c r="H9" s="12">
        <v>-754.68764384241877</v>
      </c>
      <c r="I9" s="12">
        <v>-935.62031790778838</v>
      </c>
      <c r="J9" s="12">
        <v>-931.08905710640295</v>
      </c>
      <c r="K9" s="12">
        <v>-1114.2504082358639</v>
      </c>
      <c r="L9" s="225">
        <v>-3735.6474270924741</v>
      </c>
      <c r="M9" s="12">
        <v>-515.5</v>
      </c>
      <c r="N9" s="12">
        <v>-620.44030451644824</v>
      </c>
      <c r="O9" s="12">
        <v>-666.83797147858422</v>
      </c>
      <c r="P9" s="12">
        <v>-762.45657822245835</v>
      </c>
      <c r="Q9" s="225">
        <v>-2565.2506967885051</v>
      </c>
      <c r="R9" s="12">
        <v>-236.4</v>
      </c>
      <c r="S9" s="12">
        <v>-311.64696027231338</v>
      </c>
      <c r="T9" s="12">
        <v>-261.34858374186518</v>
      </c>
      <c r="U9" s="12">
        <v>-347.00356491672403</v>
      </c>
      <c r="V9" s="225">
        <v>-1156.3919162227451</v>
      </c>
      <c r="W9" s="12">
        <v>-145.18136877087704</v>
      </c>
      <c r="X9" s="12">
        <v>-151.82789190841052</v>
      </c>
      <c r="Y9" s="12">
        <v>-163.65700773598607</v>
      </c>
      <c r="Z9" s="12">
        <v>-217.40761227883013</v>
      </c>
      <c r="AA9" s="225">
        <v>-678.07388069410388</v>
      </c>
      <c r="AB9" s="12">
        <v>-488.22179933313873</v>
      </c>
      <c r="AC9" s="12">
        <v>-511.84650545606485</v>
      </c>
      <c r="AD9" s="12">
        <v>-529.13774326734517</v>
      </c>
      <c r="AE9" s="12">
        <v>-697.67671492519457</v>
      </c>
      <c r="AF9" s="225">
        <v>-2226.8827629817438</v>
      </c>
    </row>
    <row r="10" spans="2:33">
      <c r="B10" s="4" t="s">
        <v>25</v>
      </c>
      <c r="C10" s="12">
        <v>-499.89480329740582</v>
      </c>
      <c r="D10" s="12">
        <v>-532.98393352031917</v>
      </c>
      <c r="E10" s="12">
        <v>-574.93028428938806</v>
      </c>
      <c r="F10" s="12">
        <v>-650.0711737884958</v>
      </c>
      <c r="G10" s="225">
        <v>-2273.6011981056095</v>
      </c>
      <c r="H10" s="12">
        <v>-258.54049930780474</v>
      </c>
      <c r="I10" s="5">
        <v>-280.70431269281386</v>
      </c>
      <c r="J10" s="5">
        <v>-314.1234841484262</v>
      </c>
      <c r="K10" s="5">
        <v>-378.19701200769777</v>
      </c>
      <c r="L10" s="225">
        <v>-1247.2863113667427</v>
      </c>
      <c r="M10" s="12">
        <v>-179.1</v>
      </c>
      <c r="N10" s="12">
        <v>-212.54883575647241</v>
      </c>
      <c r="O10" s="12">
        <v>-227.32859759533966</v>
      </c>
      <c r="P10" s="12">
        <v>-275.77799101875513</v>
      </c>
      <c r="Q10" s="225">
        <v>-910.45650212677958</v>
      </c>
      <c r="R10" s="12">
        <v>-73.599999999999994</v>
      </c>
      <c r="S10" s="12">
        <v>-60.531405148178749</v>
      </c>
      <c r="T10" s="12">
        <v>-70.723497813574312</v>
      </c>
      <c r="U10" s="12">
        <v>-81.976103087303287</v>
      </c>
      <c r="V10" s="225">
        <v>-286.82357709504873</v>
      </c>
      <c r="W10" s="12">
        <v>-82.546365601495737</v>
      </c>
      <c r="X10" s="12">
        <v>-93.566448507649213</v>
      </c>
      <c r="Y10" s="12">
        <v>-88.149882018706549</v>
      </c>
      <c r="Z10" s="12">
        <v>-86.584181489875462</v>
      </c>
      <c r="AA10" s="225">
        <v>-350.84687761772699</v>
      </c>
      <c r="AB10" s="5">
        <v>-158.80793838810524</v>
      </c>
      <c r="AC10" s="5">
        <v>-158.71317231985611</v>
      </c>
      <c r="AD10" s="5">
        <v>-172.65691812225526</v>
      </c>
      <c r="AE10" s="5">
        <v>-185.28998029092261</v>
      </c>
      <c r="AF10" s="225">
        <v>-675.46800912113918</v>
      </c>
    </row>
    <row r="11" spans="2:33">
      <c r="B11" s="4" t="s">
        <v>27</v>
      </c>
      <c r="C11" s="12">
        <v>21.074412754755699</v>
      </c>
      <c r="D11" s="12">
        <v>75.823697903928064</v>
      </c>
      <c r="E11" s="12">
        <v>10.988673818267412</v>
      </c>
      <c r="F11" s="12">
        <v>-38.811148272695114</v>
      </c>
      <c r="G11" s="225">
        <v>-127.05278146148433</v>
      </c>
      <c r="H11" s="12">
        <v>24.804653448665835</v>
      </c>
      <c r="I11" s="5">
        <v>78.527869672602179</v>
      </c>
      <c r="J11" s="5">
        <v>12.041373328992867</v>
      </c>
      <c r="K11" s="5">
        <v>0</v>
      </c>
      <c r="L11" s="225">
        <v>0</v>
      </c>
      <c r="M11" s="12">
        <v>24.9</v>
      </c>
      <c r="N11" s="12">
        <v>79.038971669999981</v>
      </c>
      <c r="O11" s="12">
        <v>11.247599519999984</v>
      </c>
      <c r="P11" s="12">
        <v>23.951659410000115</v>
      </c>
      <c r="Q11" s="225">
        <v>154.91034483000007</v>
      </c>
      <c r="R11" s="5">
        <v>-0.1</v>
      </c>
      <c r="S11" s="12">
        <v>-0.51110199739779405</v>
      </c>
      <c r="T11" s="12">
        <v>0.79377380899288341</v>
      </c>
      <c r="U11" s="12">
        <v>-2.6353258296978943</v>
      </c>
      <c r="V11" s="225">
        <v>-2.4926594494369705</v>
      </c>
      <c r="W11" s="5">
        <v>-0.33257984351204417</v>
      </c>
      <c r="X11" s="12">
        <v>-0.14358963496077937</v>
      </c>
      <c r="Y11" s="12">
        <v>0.40193753248365494</v>
      </c>
      <c r="Z11" s="12">
        <v>0</v>
      </c>
      <c r="AA11" s="225">
        <v>0</v>
      </c>
      <c r="AB11" s="5">
        <v>-3.3976608503980907</v>
      </c>
      <c r="AC11" s="5">
        <v>-2.5605821337133481</v>
      </c>
      <c r="AD11" s="5">
        <v>-1.45463704320911</v>
      </c>
      <c r="AE11" s="5">
        <v>0</v>
      </c>
      <c r="AF11" s="225">
        <v>0</v>
      </c>
    </row>
    <row r="12" spans="2:33" ht="15">
      <c r="B12" s="4" t="s">
        <v>197</v>
      </c>
      <c r="C12" s="12" t="s">
        <v>52</v>
      </c>
      <c r="D12" s="12">
        <v>-55.58938023518391</v>
      </c>
      <c r="E12" s="12">
        <v>-31.972210542086092</v>
      </c>
      <c r="F12" s="12">
        <v>-3.8787347114147774E-2</v>
      </c>
      <c r="G12" s="225">
        <v>123.79426018683996</v>
      </c>
      <c r="H12" s="12" t="s">
        <v>52</v>
      </c>
      <c r="I12" s="12" t="s">
        <v>52</v>
      </c>
      <c r="J12" s="12">
        <v>0</v>
      </c>
      <c r="K12" s="12">
        <v>21.316333580302221</v>
      </c>
      <c r="L12" s="225">
        <v>152.41768538056311</v>
      </c>
      <c r="M12" s="12" t="s">
        <v>52</v>
      </c>
      <c r="N12" s="12" t="s">
        <v>52</v>
      </c>
      <c r="O12" s="243" t="s">
        <v>52</v>
      </c>
      <c r="P12" s="243" t="s">
        <v>52</v>
      </c>
      <c r="Q12" s="225" t="s">
        <v>52</v>
      </c>
      <c r="R12" s="12" t="s">
        <v>52</v>
      </c>
      <c r="S12" s="12" t="s">
        <v>52</v>
      </c>
      <c r="T12" s="243" t="s">
        <v>52</v>
      </c>
      <c r="U12" s="243" t="s">
        <v>52</v>
      </c>
      <c r="V12" s="225" t="s">
        <v>52</v>
      </c>
      <c r="W12" s="12" t="s">
        <v>52</v>
      </c>
      <c r="X12" s="12">
        <v>0</v>
      </c>
      <c r="Y12" s="12">
        <v>0</v>
      </c>
      <c r="Z12" s="12">
        <v>-0.91257241587223314</v>
      </c>
      <c r="AA12" s="225">
        <v>-0.76919126458065501</v>
      </c>
      <c r="AB12" s="12" t="s">
        <v>52</v>
      </c>
      <c r="AC12" s="12">
        <v>0</v>
      </c>
      <c r="AD12" s="12">
        <v>0</v>
      </c>
      <c r="AE12" s="12">
        <v>-20.442548511544135</v>
      </c>
      <c r="AF12" s="225">
        <v>-27.85423392914247</v>
      </c>
    </row>
    <row r="13" spans="2:33" ht="15">
      <c r="B13" s="4" t="s">
        <v>198</v>
      </c>
      <c r="C13" s="12">
        <v>-38.63620591797698</v>
      </c>
      <c r="D13" s="12">
        <v>-32.894032334034975</v>
      </c>
      <c r="E13" s="12">
        <v>-32.804637810143191</v>
      </c>
      <c r="F13" s="12">
        <v>-37.469282150667766</v>
      </c>
      <c r="G13" s="225">
        <v>-141.34818103858441</v>
      </c>
      <c r="H13" s="12" t="s">
        <v>52</v>
      </c>
      <c r="I13" s="12" t="s">
        <v>52</v>
      </c>
      <c r="J13" s="12">
        <v>0</v>
      </c>
      <c r="K13" s="12">
        <v>0</v>
      </c>
      <c r="L13" s="225">
        <v>0</v>
      </c>
      <c r="M13" s="12" t="s">
        <v>52</v>
      </c>
      <c r="N13" s="12" t="s">
        <v>52</v>
      </c>
      <c r="O13" s="243" t="s">
        <v>52</v>
      </c>
      <c r="P13" s="243" t="s">
        <v>52</v>
      </c>
      <c r="Q13" s="225" t="s">
        <v>52</v>
      </c>
      <c r="R13" s="12" t="s">
        <v>52</v>
      </c>
      <c r="S13" s="12" t="s">
        <v>52</v>
      </c>
      <c r="T13" s="243" t="s">
        <v>52</v>
      </c>
      <c r="U13" s="243" t="s">
        <v>52</v>
      </c>
      <c r="V13" s="225" t="s">
        <v>52</v>
      </c>
      <c r="W13" s="12" t="s">
        <v>52</v>
      </c>
      <c r="X13" s="12">
        <v>0</v>
      </c>
      <c r="Y13" s="12">
        <v>0</v>
      </c>
      <c r="Z13" s="12">
        <v>0</v>
      </c>
      <c r="AA13" s="225">
        <v>0</v>
      </c>
      <c r="AB13" s="12" t="s">
        <v>52</v>
      </c>
      <c r="AC13" s="12">
        <v>0</v>
      </c>
      <c r="AD13" s="12">
        <v>0</v>
      </c>
      <c r="AE13" s="12">
        <v>0</v>
      </c>
      <c r="AF13" s="225">
        <v>0</v>
      </c>
    </row>
    <row r="14" spans="2:33">
      <c r="B14" s="4" t="s">
        <v>186</v>
      </c>
      <c r="C14" s="12">
        <v>-6.8309270030316975</v>
      </c>
      <c r="D14" s="12">
        <v>-19.543451641038356</v>
      </c>
      <c r="E14" s="12">
        <v>-6.4379587104526994</v>
      </c>
      <c r="F14" s="12">
        <v>-18.707478403409485</v>
      </c>
      <c r="G14" s="225">
        <v>-51.519815757932236</v>
      </c>
      <c r="H14" s="12" t="s">
        <v>52</v>
      </c>
      <c r="I14" s="12" t="s">
        <v>52</v>
      </c>
      <c r="J14" s="12">
        <v>0</v>
      </c>
      <c r="K14" s="12">
        <v>0</v>
      </c>
      <c r="L14" s="225">
        <v>0</v>
      </c>
      <c r="M14" s="12" t="s">
        <v>52</v>
      </c>
      <c r="N14" s="12" t="s">
        <v>52</v>
      </c>
      <c r="O14" s="243" t="s">
        <v>52</v>
      </c>
      <c r="P14" s="243" t="s">
        <v>52</v>
      </c>
      <c r="Q14" s="225" t="s">
        <v>52</v>
      </c>
      <c r="R14" s="12" t="s">
        <v>52</v>
      </c>
      <c r="S14" s="12" t="s">
        <v>52</v>
      </c>
      <c r="T14" s="243" t="s">
        <v>52</v>
      </c>
      <c r="U14" s="243" t="s">
        <v>52</v>
      </c>
      <c r="V14" s="225" t="s">
        <v>52</v>
      </c>
      <c r="W14" s="12" t="s">
        <v>52</v>
      </c>
      <c r="X14" s="12">
        <v>0</v>
      </c>
      <c r="Y14" s="12">
        <v>0</v>
      </c>
      <c r="Z14" s="12">
        <v>0</v>
      </c>
      <c r="AA14" s="225">
        <v>0</v>
      </c>
      <c r="AB14" s="12">
        <v>-6.8309270030316975</v>
      </c>
      <c r="AC14" s="12">
        <v>-19.543451641038356</v>
      </c>
      <c r="AD14" s="12">
        <v>-6.4379587104526994</v>
      </c>
      <c r="AE14" s="12">
        <v>-18.707478403409485</v>
      </c>
      <c r="AF14" s="225">
        <v>-51.519815757932236</v>
      </c>
    </row>
    <row r="15" spans="2:33">
      <c r="B15" s="195" t="s">
        <v>30</v>
      </c>
      <c r="C15" s="197">
        <v>143.25457375011831</v>
      </c>
      <c r="D15" s="197">
        <v>150.02466467763716</v>
      </c>
      <c r="E15" s="197">
        <v>151.30239334296789</v>
      </c>
      <c r="F15" s="197">
        <v>159.53167904607244</v>
      </c>
      <c r="G15" s="225">
        <v>604.11331081679566</v>
      </c>
      <c r="H15" s="197">
        <v>66.30931212756974</v>
      </c>
      <c r="I15" s="197">
        <v>72.984403115981038</v>
      </c>
      <c r="J15" s="197">
        <v>73.689306453223338</v>
      </c>
      <c r="K15" s="197">
        <v>92.6191608372894</v>
      </c>
      <c r="L15" s="225">
        <v>305.6021825340635</v>
      </c>
      <c r="M15" s="197">
        <v>57.9</v>
      </c>
      <c r="N15" s="197">
        <v>60.843831004234623</v>
      </c>
      <c r="O15" s="197">
        <v>63.019305672792008</v>
      </c>
      <c r="P15" s="197">
        <v>72.297464685721053</v>
      </c>
      <c r="Q15" s="225">
        <v>253.93416622509636</v>
      </c>
      <c r="R15" s="197">
        <v>8.6</v>
      </c>
      <c r="S15" s="197">
        <v>10.958374046631064</v>
      </c>
      <c r="T15" s="197">
        <v>6.9424324498668835</v>
      </c>
      <c r="U15" s="197">
        <v>14.88054382959206</v>
      </c>
      <c r="V15" s="225">
        <v>41.407016008182488</v>
      </c>
      <c r="W15" s="197">
        <v>17.187707097182031</v>
      </c>
      <c r="X15" s="197">
        <v>20.033596304141636</v>
      </c>
      <c r="Y15" s="197">
        <v>18.180083700187076</v>
      </c>
      <c r="Z15" s="197">
        <v>21.466765134527122</v>
      </c>
      <c r="AA15" s="225">
        <v>76.868152236037872</v>
      </c>
      <c r="AB15" s="197">
        <v>59.757554525366544</v>
      </c>
      <c r="AC15" s="197">
        <v>57.00666525751447</v>
      </c>
      <c r="AD15" s="197">
        <v>59.433003189557496</v>
      </c>
      <c r="AE15" s="197">
        <v>45.44575307425589</v>
      </c>
      <c r="AF15" s="225">
        <v>221.64297604669429</v>
      </c>
    </row>
    <row r="16" spans="2:33">
      <c r="B16" s="9" t="s">
        <v>31</v>
      </c>
      <c r="C16" s="11">
        <v>336.85550076966388</v>
      </c>
      <c r="D16" s="11">
        <v>424.69629213999826</v>
      </c>
      <c r="E16" s="11">
        <v>398.91831220483266</v>
      </c>
      <c r="F16" s="11">
        <v>744.54762934162636</v>
      </c>
      <c r="G16" s="225">
        <v>1905.0177344561223</v>
      </c>
      <c r="H16" s="11">
        <v>259.51138014085382</v>
      </c>
      <c r="I16" s="11">
        <v>454.3034649418633</v>
      </c>
      <c r="J16" s="11">
        <v>365.6056367041864</v>
      </c>
      <c r="K16" s="11">
        <v>467.18236985406696</v>
      </c>
      <c r="L16" s="225">
        <v>1546.6093037809719</v>
      </c>
      <c r="M16" s="11">
        <v>200</v>
      </c>
      <c r="N16" s="11">
        <v>376.09509372841444</v>
      </c>
      <c r="O16" s="11">
        <v>265.86546259812354</v>
      </c>
      <c r="P16" s="11">
        <v>398.09007515594601</v>
      </c>
      <c r="Q16" s="225">
        <v>1240.0436592617898</v>
      </c>
      <c r="R16" s="11">
        <v>66.900000000000006</v>
      </c>
      <c r="S16" s="11">
        <v>86.59480937524134</v>
      </c>
      <c r="T16" s="11">
        <v>115.79847479393973</v>
      </c>
      <c r="U16" s="11">
        <v>87.348333687058826</v>
      </c>
      <c r="V16" s="225">
        <v>356.660753722621</v>
      </c>
      <c r="W16" s="11">
        <v>34.981675937552168</v>
      </c>
      <c r="X16" s="11">
        <v>32.189677986167339</v>
      </c>
      <c r="Y16" s="11">
        <v>35.501148028445776</v>
      </c>
      <c r="Z16" s="11">
        <v>124.37147224326309</v>
      </c>
      <c r="AA16" s="225">
        <v>227.26158729270901</v>
      </c>
      <c r="AB16" s="11">
        <v>80.997455999513136</v>
      </c>
      <c r="AC16" s="11">
        <v>26.686561781186015</v>
      </c>
      <c r="AD16" s="11">
        <v>62.588375824429818</v>
      </c>
      <c r="AE16" s="11">
        <v>229.27421766765985</v>
      </c>
      <c r="AF16" s="225">
        <v>399.5478058825114</v>
      </c>
      <c r="AG16" s="234"/>
    </row>
    <row r="17" spans="2:32" ht="6.75" customHeight="1">
      <c r="B17" s="211"/>
      <c r="C17" s="212"/>
      <c r="D17" s="212"/>
      <c r="E17" s="212"/>
      <c r="F17" s="213"/>
      <c r="G17" s="212"/>
      <c r="H17" s="212"/>
      <c r="I17" s="212"/>
      <c r="J17" s="212"/>
      <c r="K17" s="213"/>
      <c r="L17" s="213"/>
      <c r="M17" s="212"/>
      <c r="N17" s="213"/>
      <c r="O17" s="212"/>
      <c r="P17" s="213"/>
      <c r="Q17" s="213"/>
      <c r="R17" s="212"/>
      <c r="S17" s="213"/>
      <c r="T17" s="212"/>
      <c r="U17" s="213"/>
      <c r="V17" s="213"/>
      <c r="W17" s="212"/>
      <c r="X17" s="213"/>
      <c r="Y17" s="212"/>
      <c r="Z17" s="213"/>
      <c r="AA17" s="213"/>
      <c r="AB17" s="213"/>
      <c r="AC17" s="213"/>
      <c r="AD17" s="213"/>
      <c r="AE17" s="213"/>
      <c r="AF17" s="214"/>
    </row>
    <row r="18" spans="2:32">
      <c r="B18" s="4" t="s">
        <v>30</v>
      </c>
      <c r="C18" s="12">
        <v>-143.25457375011831</v>
      </c>
      <c r="D18" s="12">
        <v>-150.02466467763716</v>
      </c>
      <c r="E18" s="12">
        <v>-151.30239334296789</v>
      </c>
      <c r="F18" s="12">
        <v>-159.53167904607238</v>
      </c>
      <c r="G18" s="225">
        <v>-604.11331081679566</v>
      </c>
      <c r="H18" s="12"/>
      <c r="I18" s="12"/>
      <c r="J18" s="12"/>
      <c r="K18" s="12"/>
      <c r="L18" s="11"/>
      <c r="M18" s="12"/>
      <c r="N18" s="12"/>
      <c r="O18" s="12"/>
      <c r="P18" s="12"/>
      <c r="Q18" s="176"/>
      <c r="R18" s="12"/>
      <c r="S18" s="12"/>
      <c r="T18" s="12"/>
      <c r="U18" s="12"/>
      <c r="V18" s="11"/>
      <c r="W18" s="12"/>
      <c r="X18" s="12"/>
      <c r="Y18" s="12"/>
      <c r="Z18" s="12"/>
      <c r="AA18" s="11"/>
      <c r="AB18" s="12"/>
      <c r="AC18" s="12"/>
      <c r="AD18" s="12"/>
      <c r="AE18" s="12"/>
      <c r="AF18" s="11"/>
    </row>
    <row r="19" spans="2:32">
      <c r="B19" s="4" t="s">
        <v>199</v>
      </c>
      <c r="C19" s="12">
        <v>-145.6814695145838</v>
      </c>
      <c r="D19" s="12">
        <v>-183.13637781632434</v>
      </c>
      <c r="E19" s="12">
        <v>-171.91879570744644</v>
      </c>
      <c r="F19" s="12">
        <v>-251.7487444267818</v>
      </c>
      <c r="G19" s="225">
        <v>-752.48538746513645</v>
      </c>
      <c r="H19" s="233"/>
      <c r="I19" s="219"/>
      <c r="J19" s="22">
        <v>-73.519572460529616</v>
      </c>
      <c r="K19" s="22"/>
      <c r="L19" s="11"/>
      <c r="M19" s="22"/>
      <c r="N19" s="22"/>
      <c r="O19" s="22"/>
      <c r="P19" s="22"/>
      <c r="Q19" s="22"/>
      <c r="R19" s="22"/>
      <c r="S19" s="22"/>
      <c r="T19" s="22">
        <v>-0.59402933702869898</v>
      </c>
      <c r="U19" s="22"/>
      <c r="V19" s="11"/>
      <c r="W19" s="22"/>
      <c r="X19" s="22"/>
      <c r="Y19" s="22">
        <v>-6.4780260628717468</v>
      </c>
      <c r="Z19" s="22"/>
      <c r="AA19" s="11"/>
      <c r="AB19" s="22"/>
      <c r="AC19" s="22"/>
      <c r="AD19" s="22"/>
      <c r="AE19" s="22"/>
      <c r="AF19" s="11"/>
    </row>
    <row r="20" spans="2:32">
      <c r="B20" s="205" t="s">
        <v>39</v>
      </c>
      <c r="C20" s="202">
        <v>47.919457136541176</v>
      </c>
      <c r="D20" s="202">
        <v>91.535249646036789</v>
      </c>
      <c r="E20" s="202">
        <v>75.697123154418335</v>
      </c>
      <c r="F20" s="202">
        <v>333.26720586877212</v>
      </c>
      <c r="G20" s="225">
        <v>548.41903617418916</v>
      </c>
      <c r="H20" s="23"/>
      <c r="I20" s="23"/>
      <c r="J20" s="23">
        <v>322.53879978997094</v>
      </c>
      <c r="K20" s="23"/>
      <c r="L20" s="11"/>
      <c r="M20" s="23"/>
      <c r="N20" s="23"/>
      <c r="O20" s="23"/>
      <c r="P20" s="23"/>
      <c r="Q20" s="23"/>
      <c r="R20" s="23"/>
      <c r="S20" s="23"/>
      <c r="T20" s="23">
        <v>97.434128719364338</v>
      </c>
      <c r="U20" s="23"/>
      <c r="V20" s="11"/>
      <c r="W20" s="23"/>
      <c r="X20" s="23"/>
      <c r="Y20" s="23">
        <v>10.66636842007212</v>
      </c>
      <c r="Z20" s="23"/>
      <c r="AA20" s="11"/>
      <c r="AB20" s="23"/>
      <c r="AC20" s="23"/>
      <c r="AD20" s="23"/>
      <c r="AE20" s="23"/>
      <c r="AF20" s="11"/>
    </row>
    <row r="21" spans="2:32">
      <c r="B21" s="4" t="s">
        <v>200</v>
      </c>
      <c r="C21" s="12">
        <v>0</v>
      </c>
      <c r="D21" s="12">
        <v>0</v>
      </c>
      <c r="E21" s="12">
        <v>0</v>
      </c>
      <c r="F21" s="12">
        <v>-206.59200000000001</v>
      </c>
      <c r="G21" s="225">
        <v>-206.59200000000001</v>
      </c>
      <c r="H21" s="241"/>
      <c r="I21" s="219"/>
      <c r="J21" s="22"/>
      <c r="K21" s="22"/>
      <c r="L21" s="11"/>
      <c r="M21" s="22"/>
      <c r="N21" s="22"/>
      <c r="O21" s="22"/>
      <c r="P21" s="22"/>
      <c r="Q21" s="22"/>
      <c r="R21" s="22"/>
      <c r="S21" s="22"/>
      <c r="T21" s="22"/>
      <c r="U21" s="22"/>
      <c r="V21" s="11"/>
      <c r="W21" s="22"/>
      <c r="X21" s="22"/>
      <c r="Y21" s="22"/>
      <c r="Z21" s="22"/>
      <c r="AA21" s="11"/>
      <c r="AB21" s="22"/>
      <c r="AC21" s="22"/>
      <c r="AD21" s="22"/>
      <c r="AE21" s="22"/>
      <c r="AF21" s="11"/>
    </row>
    <row r="22" spans="2:32">
      <c r="B22" s="195" t="s">
        <v>41</v>
      </c>
      <c r="C22" s="197">
        <v>-5.9689023607353571</v>
      </c>
      <c r="D22" s="197">
        <v>-24.949583755313757</v>
      </c>
      <c r="E22" s="197">
        <v>-7.1133697540074685</v>
      </c>
      <c r="F22" s="197">
        <v>-112.42267097154038</v>
      </c>
      <c r="G22" s="225">
        <v>-150.97002203297032</v>
      </c>
      <c r="H22" s="241"/>
      <c r="I22" s="219"/>
      <c r="J22" s="22">
        <v>-81.69365672055352</v>
      </c>
      <c r="K22" s="22"/>
      <c r="L22" s="11"/>
      <c r="M22" s="22"/>
      <c r="N22" s="22"/>
      <c r="O22" s="22"/>
      <c r="P22" s="22"/>
      <c r="Q22" s="22"/>
      <c r="R22" s="22"/>
      <c r="S22" s="22"/>
      <c r="T22" s="22">
        <v>-36.602800944673447</v>
      </c>
      <c r="U22" s="22"/>
      <c r="V22" s="11"/>
      <c r="W22" s="22"/>
      <c r="X22" s="22"/>
      <c r="Y22" s="22">
        <v>-26.64123847135232</v>
      </c>
      <c r="Z22" s="22"/>
      <c r="AA22" s="11"/>
      <c r="AB22" s="22"/>
      <c r="AC22" s="22"/>
      <c r="AD22" s="22"/>
      <c r="AE22" s="22"/>
      <c r="AF22" s="11"/>
    </row>
    <row r="23" spans="2:32">
      <c r="B23" s="13" t="s">
        <v>43</v>
      </c>
      <c r="C23" s="14">
        <v>41.9</v>
      </c>
      <c r="D23" s="14">
        <v>66.585665890723035</v>
      </c>
      <c r="E23" s="14">
        <v>68.58375340041087</v>
      </c>
      <c r="F23" s="14">
        <v>14.252534897231726</v>
      </c>
      <c r="G23" s="225">
        <v>190.85701414121883</v>
      </c>
      <c r="H23" s="23"/>
      <c r="I23" s="23"/>
      <c r="J23" s="23">
        <v>240.84514306941742</v>
      </c>
      <c r="K23" s="23"/>
      <c r="L23" s="11"/>
      <c r="M23" s="23"/>
      <c r="N23" s="23"/>
      <c r="O23" s="23"/>
      <c r="P23" s="23"/>
      <c r="Q23" s="23"/>
      <c r="R23" s="23"/>
      <c r="S23" s="23"/>
      <c r="T23" s="23">
        <v>60.831327774690891</v>
      </c>
      <c r="U23" s="23"/>
      <c r="V23" s="11"/>
      <c r="W23" s="23"/>
      <c r="X23" s="23"/>
      <c r="Y23" s="23">
        <v>-15.974870051280201</v>
      </c>
      <c r="Z23" s="23"/>
      <c r="AA23" s="11"/>
      <c r="AB23" s="23"/>
      <c r="AC23" s="23"/>
      <c r="AD23" s="23"/>
      <c r="AE23" s="23"/>
      <c r="AF23" s="11"/>
    </row>
    <row r="24" spans="2:32" ht="6" customHeight="1">
      <c r="B24" s="187"/>
      <c r="C24" s="193"/>
      <c r="D24" s="193"/>
      <c r="E24" s="193"/>
      <c r="F24" s="194"/>
      <c r="G24" s="230"/>
      <c r="H24" s="25"/>
      <c r="I24" s="25"/>
      <c r="J24" s="25"/>
      <c r="K24" s="25"/>
      <c r="L24" s="227"/>
      <c r="M24" s="30"/>
      <c r="N24" s="28"/>
      <c r="O24" s="30"/>
      <c r="P24" s="28"/>
      <c r="Q24" s="26"/>
      <c r="R24" s="30"/>
      <c r="S24" s="28"/>
      <c r="T24" s="30"/>
      <c r="U24" s="28"/>
      <c r="V24" s="227"/>
      <c r="W24" s="30"/>
      <c r="X24" s="28"/>
      <c r="Y24" s="30"/>
      <c r="Z24" s="28"/>
      <c r="AA24" s="227"/>
      <c r="AB24" s="27"/>
      <c r="AC24" s="27"/>
      <c r="AD24" s="27"/>
      <c r="AE24" s="27"/>
      <c r="AF24" s="27"/>
    </row>
    <row r="25" spans="2:32" ht="4.5" customHeight="1">
      <c r="B25" s="29"/>
      <c r="C25" s="30"/>
      <c r="D25" s="208"/>
      <c r="E25" s="208"/>
      <c r="F25" s="209"/>
      <c r="G25" s="209"/>
      <c r="H25" s="210"/>
      <c r="I25" s="210"/>
      <c r="J25" s="210"/>
      <c r="K25" s="210"/>
      <c r="L25" s="209"/>
      <c r="M25" s="208"/>
      <c r="N25" s="209"/>
      <c r="O25" s="208"/>
      <c r="P25" s="209"/>
      <c r="Q25" s="210"/>
      <c r="R25" s="208"/>
      <c r="S25" s="209"/>
      <c r="T25" s="208"/>
      <c r="U25" s="209"/>
      <c r="V25" s="209"/>
      <c r="W25" s="208"/>
      <c r="X25" s="209"/>
      <c r="Y25" s="208"/>
      <c r="Z25" s="209"/>
      <c r="AA25" s="209"/>
      <c r="AB25" s="208"/>
      <c r="AC25" s="208"/>
      <c r="AD25" s="208"/>
      <c r="AE25" s="208"/>
      <c r="AF25" s="208"/>
    </row>
    <row r="26" spans="2:32">
      <c r="B26" s="206" t="s">
        <v>46</v>
      </c>
      <c r="C26" s="235">
        <v>0.72242527806637358</v>
      </c>
      <c r="D26" s="236">
        <v>0.71661647112702842</v>
      </c>
      <c r="E26" s="236">
        <v>0.72158997812612669</v>
      </c>
      <c r="F26" s="236">
        <v>0.72214580067844025</v>
      </c>
      <c r="G26" s="226">
        <v>0.72076561738211109</v>
      </c>
      <c r="H26" s="236">
        <v>0.67290977934803098</v>
      </c>
      <c r="I26" s="236">
        <v>0.67456243298331653</v>
      </c>
      <c r="J26" s="236">
        <v>0.68029082080748282</v>
      </c>
      <c r="K26" s="236">
        <v>0.66811998955471963</v>
      </c>
      <c r="L26" s="226">
        <v>0.67369058021611583</v>
      </c>
      <c r="M26" s="236">
        <v>0.68290015981159047</v>
      </c>
      <c r="N26" s="236">
        <v>0.68470128103059935</v>
      </c>
      <c r="O26" s="236">
        <v>0.69393458650696493</v>
      </c>
      <c r="P26" s="236">
        <v>0.68864501947490042</v>
      </c>
      <c r="Q26" s="226">
        <v>0.68791857648736099</v>
      </c>
      <c r="R26" s="236">
        <v>0.6515741068270251</v>
      </c>
      <c r="S26" s="236">
        <v>0.65153413571192431</v>
      </c>
      <c r="T26" s="236">
        <v>0.65170066530418513</v>
      </c>
      <c r="U26" s="236">
        <v>0.61959434800194313</v>
      </c>
      <c r="V26" s="226">
        <v>0.64210878850213293</v>
      </c>
      <c r="W26" s="236">
        <v>0.91111318836115429</v>
      </c>
      <c r="X26" s="236">
        <v>0.90657397754495228</v>
      </c>
      <c r="Y26" s="236">
        <v>0.90700610934027204</v>
      </c>
      <c r="Z26" s="236">
        <v>0.90087312282150223</v>
      </c>
      <c r="AA26" s="226">
        <v>0.90563173802378472</v>
      </c>
      <c r="AB26" s="236">
        <v>0.76294344730886998</v>
      </c>
      <c r="AC26" s="236">
        <v>0.76354711524703756</v>
      </c>
      <c r="AD26" s="236">
        <v>0.76182765277989406</v>
      </c>
      <c r="AE26" s="236">
        <v>0.76970914978170635</v>
      </c>
      <c r="AF26" s="226">
        <v>0.76517161824025925</v>
      </c>
    </row>
    <row r="27" spans="2:32">
      <c r="B27" s="37" t="s">
        <v>201</v>
      </c>
      <c r="C27" s="236">
        <v>0.47616445115207651</v>
      </c>
      <c r="D27" s="236">
        <v>0.46986832199742801</v>
      </c>
      <c r="E27" s="236">
        <v>0.46746670226062564</v>
      </c>
      <c r="F27" s="236">
        <v>0.43622503308862259</v>
      </c>
      <c r="G27" s="226">
        <v>0.45972629916815777</v>
      </c>
      <c r="H27" s="236">
        <v>0.4297780228085098</v>
      </c>
      <c r="I27" s="236">
        <v>0.4154616182276144</v>
      </c>
      <c r="J27" s="236">
        <v>0.41532786785086506</v>
      </c>
      <c r="K27" s="236">
        <v>0.40334576145915729</v>
      </c>
      <c r="L27" s="226">
        <v>0.41450397377760589</v>
      </c>
      <c r="M27" s="236">
        <v>0.43359407856001342</v>
      </c>
      <c r="N27" s="236">
        <v>0.39732108362232765</v>
      </c>
      <c r="O27" s="236">
        <v>0.42618971702069647</v>
      </c>
      <c r="P27" s="236">
        <v>0.39181517549149969</v>
      </c>
      <c r="Q27" s="226">
        <v>0.40973345260854843</v>
      </c>
      <c r="R27" s="236">
        <v>0.4181110718075699</v>
      </c>
      <c r="S27" s="236">
        <v>0.4529040853191148</v>
      </c>
      <c r="T27" s="236">
        <v>0.38697512672176421</v>
      </c>
      <c r="U27" s="236">
        <v>0.42652011636771231</v>
      </c>
      <c r="V27" s="226">
        <v>0.42166126159399481</v>
      </c>
      <c r="W27" s="236">
        <v>0.53802869792267771</v>
      </c>
      <c r="X27" s="236">
        <v>0.53413432056101473</v>
      </c>
      <c r="Y27" s="236">
        <v>0.5523763860244264</v>
      </c>
      <c r="Z27" s="236">
        <v>0.48026561306527765</v>
      </c>
      <c r="AA27" s="226">
        <v>0.52037443716103848</v>
      </c>
      <c r="AB27" s="236">
        <v>0.54898540303446153</v>
      </c>
      <c r="AC27" s="236">
        <v>0.59005464524145934</v>
      </c>
      <c r="AD27" s="236">
        <v>0.56549895883201662</v>
      </c>
      <c r="AE27" s="236">
        <v>0.48556488830883698</v>
      </c>
      <c r="AF27" s="226">
        <v>0.5392870922404851</v>
      </c>
    </row>
    <row r="28" spans="2:32">
      <c r="B28" s="37" t="s">
        <v>128</v>
      </c>
      <c r="C28" s="236">
        <v>0.17148167295488878</v>
      </c>
      <c r="D28" s="236">
        <v>0.1565891915375632</v>
      </c>
      <c r="E28" s="236">
        <v>0.16550492263321018</v>
      </c>
      <c r="F28" s="236">
        <v>0.13973905553554558</v>
      </c>
      <c r="G28" s="226">
        <v>0.15740047945193142</v>
      </c>
      <c r="H28" s="236">
        <v>0.1472331308390076</v>
      </c>
      <c r="I28" s="236">
        <v>0.1246465748580725</v>
      </c>
      <c r="J28" s="236">
        <v>0.14012004106105788</v>
      </c>
      <c r="K28" s="236">
        <v>0.13690294449282575</v>
      </c>
      <c r="L28" s="226">
        <v>0.13839773227804908</v>
      </c>
      <c r="M28" s="236">
        <v>0.15064345193035578</v>
      </c>
      <c r="N28" s="236">
        <v>0.13611322979934959</v>
      </c>
      <c r="O28" s="236">
        <v>0.14529033262014998</v>
      </c>
      <c r="P28" s="236">
        <v>0.14171823685962134</v>
      </c>
      <c r="Q28" s="226">
        <v>0.1454222335981939</v>
      </c>
      <c r="R28" s="236">
        <v>0.13017332861690839</v>
      </c>
      <c r="S28" s="236">
        <v>8.7967874474892432E-2</v>
      </c>
      <c r="T28" s="236">
        <v>0.10471927621251632</v>
      </c>
      <c r="U28" s="236">
        <v>0.10076108882788901</v>
      </c>
      <c r="V28" s="226">
        <v>0.10458598825893614</v>
      </c>
      <c r="W28" s="236">
        <v>0.30590918090125518</v>
      </c>
      <c r="X28" s="236">
        <v>0.32916910570745989</v>
      </c>
      <c r="Y28" s="236">
        <v>0.29752415696444368</v>
      </c>
      <c r="Z28" s="236">
        <v>0.19126931467173586</v>
      </c>
      <c r="AA28" s="226">
        <v>0.2692505222043719</v>
      </c>
      <c r="AB28" s="236">
        <v>0.17857301779672541</v>
      </c>
      <c r="AC28" s="236">
        <v>0.18296392295361261</v>
      </c>
      <c r="AD28" s="236">
        <v>0.18452153276835734</v>
      </c>
      <c r="AE28" s="236">
        <v>0.12895701785655142</v>
      </c>
      <c r="AF28" s="226">
        <v>0.16357896544704403</v>
      </c>
    </row>
    <row r="29" spans="2:32">
      <c r="B29" s="37" t="s">
        <v>49</v>
      </c>
      <c r="C29" s="236">
        <v>0.11555340130565936</v>
      </c>
      <c r="D29" s="236">
        <v>0.124774584847158</v>
      </c>
      <c r="E29" s="236">
        <v>0.11483643530804044</v>
      </c>
      <c r="F29" s="236">
        <v>0.16004767896273325</v>
      </c>
      <c r="G29" s="226">
        <v>0.13188359727188076</v>
      </c>
      <c r="H29" s="236">
        <v>0.14778602613047689</v>
      </c>
      <c r="I29" s="236">
        <v>0.20173317006756256</v>
      </c>
      <c r="J29" s="236">
        <v>0.16308451743435648</v>
      </c>
      <c r="K29" s="236">
        <v>0.16911461491624985</v>
      </c>
      <c r="L29" s="226">
        <v>0.17161033390069971</v>
      </c>
      <c r="M29" s="236">
        <v>0.16822272689040288</v>
      </c>
      <c r="N29" s="236">
        <v>0.24084591071444975</v>
      </c>
      <c r="O29" s="236">
        <v>0.1699200272279483</v>
      </c>
      <c r="P29" s="236">
        <v>0.20457261057710019</v>
      </c>
      <c r="Q29" s="226">
        <v>0.19806538617483177</v>
      </c>
      <c r="R29" s="236">
        <v>0.11832331093031484</v>
      </c>
      <c r="S29" s="236">
        <v>0.12584477929516005</v>
      </c>
      <c r="T29" s="236">
        <v>0.17146115282504051</v>
      </c>
      <c r="U29" s="236">
        <v>0.10736437666763156</v>
      </c>
      <c r="V29" s="226">
        <v>0.13005108498767576</v>
      </c>
      <c r="W29" s="236">
        <v>0.12963884908357282</v>
      </c>
      <c r="X29" s="236">
        <v>0.11324409213684737</v>
      </c>
      <c r="Y29" s="236">
        <v>0.11982374674298217</v>
      </c>
      <c r="Z29" s="236">
        <v>0.27474355998232081</v>
      </c>
      <c r="AA29" s="226">
        <v>0.17440742659886974</v>
      </c>
      <c r="AB29" s="236">
        <v>9.1078319500266861E-2</v>
      </c>
      <c r="AC29" s="240">
        <v>3.0764163819935717E-2</v>
      </c>
      <c r="AD29" s="236">
        <v>6.6889315332434113E-2</v>
      </c>
      <c r="AE29" s="236">
        <v>0.15956890564396986</v>
      </c>
      <c r="AF29" s="226">
        <v>9.6759011308226561E-2</v>
      </c>
    </row>
    <row r="30" spans="2:32" ht="15" thickBot="1">
      <c r="B30" s="215" t="s">
        <v>51</v>
      </c>
      <c r="C30" s="237">
        <v>1.4373188217632199E-2</v>
      </c>
      <c r="D30" s="237">
        <v>1.9562682726572508E-2</v>
      </c>
      <c r="E30" s="237">
        <v>1.974317427800816E-2</v>
      </c>
      <c r="F30" s="244">
        <v>3.0637195523063685E-3</v>
      </c>
      <c r="G30" s="226">
        <v>1.3212952895003042E-2</v>
      </c>
      <c r="H30" s="238" t="s">
        <v>52</v>
      </c>
      <c r="I30" s="238" t="s">
        <v>52</v>
      </c>
      <c r="J30" s="238" t="s">
        <v>52</v>
      </c>
      <c r="K30" s="244" t="s">
        <v>52</v>
      </c>
      <c r="L30" s="239" t="s">
        <v>52</v>
      </c>
      <c r="M30" s="238" t="s">
        <v>52</v>
      </c>
      <c r="N30" s="238" t="s">
        <v>52</v>
      </c>
      <c r="O30" s="244" t="s">
        <v>52</v>
      </c>
      <c r="P30" s="244" t="s">
        <v>52</v>
      </c>
      <c r="Q30" s="239" t="s">
        <v>52</v>
      </c>
      <c r="R30" s="238" t="s">
        <v>52</v>
      </c>
      <c r="S30" s="238" t="s">
        <v>52</v>
      </c>
      <c r="T30" s="245" t="s">
        <v>52</v>
      </c>
      <c r="U30" s="244" t="s">
        <v>52</v>
      </c>
      <c r="V30" s="239" t="s">
        <v>52</v>
      </c>
      <c r="W30" s="238" t="s">
        <v>52</v>
      </c>
      <c r="X30" s="238" t="s">
        <v>52</v>
      </c>
      <c r="Y30" s="238" t="s">
        <v>52</v>
      </c>
      <c r="Z30" s="244" t="s">
        <v>52</v>
      </c>
      <c r="AA30" s="239" t="s">
        <v>52</v>
      </c>
      <c r="AB30" s="238" t="s">
        <v>52</v>
      </c>
      <c r="AC30" s="238" t="s">
        <v>52</v>
      </c>
      <c r="AD30" s="238" t="s">
        <v>52</v>
      </c>
      <c r="AE30" s="244" t="s">
        <v>52</v>
      </c>
      <c r="AF30" s="239" t="s">
        <v>52</v>
      </c>
    </row>
    <row r="31" spans="2:32" ht="15" thickTop="1">
      <c r="B31" s="29"/>
      <c r="C31" s="43"/>
      <c r="D31" s="43"/>
      <c r="E31" s="43"/>
      <c r="F31" s="31"/>
      <c r="G31" s="221"/>
      <c r="H31" s="25"/>
      <c r="I31" s="25"/>
      <c r="J31" s="25"/>
      <c r="K31" s="25"/>
      <c r="L31" s="25"/>
      <c r="M31" s="30"/>
      <c r="N31" s="28"/>
      <c r="O31" s="30"/>
      <c r="P31" s="28"/>
      <c r="Q31" s="26"/>
      <c r="R31" s="30"/>
      <c r="S31" s="28"/>
      <c r="T31" s="30"/>
      <c r="U31" s="28"/>
      <c r="V31" s="26"/>
      <c r="W31" s="30"/>
      <c r="X31" s="28"/>
      <c r="Y31" s="30"/>
      <c r="Z31" s="28"/>
      <c r="AA31" s="26"/>
      <c r="AB31" s="27"/>
      <c r="AC31" s="27"/>
      <c r="AD31" s="27"/>
      <c r="AE31" s="27"/>
      <c r="AF31" s="218"/>
    </row>
    <row r="32" spans="2:32">
      <c r="B32" s="32" t="s">
        <v>202</v>
      </c>
      <c r="C32" s="43"/>
      <c r="D32" s="43"/>
      <c r="E32" s="43"/>
      <c r="F32" s="31"/>
      <c r="G32" s="25"/>
      <c r="H32" s="242"/>
      <c r="I32" s="25"/>
      <c r="J32" s="25"/>
      <c r="K32" s="25"/>
      <c r="L32" s="25"/>
      <c r="M32" s="30"/>
      <c r="N32" s="28"/>
      <c r="O32" s="30"/>
      <c r="P32" s="28"/>
      <c r="Q32" s="25"/>
      <c r="R32" s="30"/>
      <c r="S32" s="28"/>
      <c r="T32" s="30"/>
      <c r="U32" s="28"/>
      <c r="V32" s="25"/>
      <c r="W32" s="30"/>
      <c r="X32" s="28"/>
      <c r="Y32" s="30"/>
      <c r="Z32" s="28"/>
      <c r="AA32" s="25"/>
      <c r="AB32" s="30"/>
      <c r="AC32" s="30"/>
      <c r="AD32" s="30"/>
      <c r="AE32" s="30"/>
      <c r="AF32" s="30"/>
    </row>
    <row r="33" spans="2:32">
      <c r="B33" s="32" t="s">
        <v>203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2:32">
      <c r="B34" s="32" t="s">
        <v>204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2:32">
      <c r="B35" s="32" t="s">
        <v>205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2:32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</sheetData>
  <mergeCells count="6">
    <mergeCell ref="AB3:AF3"/>
    <mergeCell ref="C3:G3"/>
    <mergeCell ref="H3:L3"/>
    <mergeCell ref="M3:Q3"/>
    <mergeCell ref="R3:V3"/>
    <mergeCell ref="W3:AA3"/>
  </mergeCells>
  <conditionalFormatting sqref="AA19:AA25">
    <cfRule type="containsText" dxfId="3" priority="1" operator="containsText" text="OK">
      <formula>NOT(ISERROR(SEARCH("OK",AA19)))</formula>
    </cfRule>
    <cfRule type="containsText" dxfId="2" priority="2" operator="containsText" text="PENDENTE">
      <formula>NOT(ISERROR(SEARCH("PENDENTE",AA19)))</formula>
    </cfRule>
  </conditionalFormatting>
  <conditionalFormatting sqref="AA31:AA32">
    <cfRule type="containsText" dxfId="1" priority="5" operator="containsText" text="OK">
      <formula>NOT(ISERROR(SEARCH("OK",AA31)))</formula>
    </cfRule>
    <cfRule type="containsText" dxfId="0" priority="6" operator="containsText" text="PENDENTE">
      <formula>NOT(ISERROR(SEARCH("PENDENTE",AA31)))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8C4F-38F5-405A-96B2-F70506CBA988}">
  <sheetPr>
    <tabColor rgb="FF507E70"/>
  </sheetPr>
  <dimension ref="B1:AB52"/>
  <sheetViews>
    <sheetView showGridLines="0" topLeftCell="A7" zoomScaleNormal="100" workbookViewId="0">
      <selection activeCell="A2" sqref="A2"/>
    </sheetView>
  </sheetViews>
  <sheetFormatPr defaultColWidth="9.1796875" defaultRowHeight="15" customHeight="1"/>
  <cols>
    <col min="1" max="1" width="1.453125" style="250" customWidth="1"/>
    <col min="2" max="2" width="55.7265625" style="250" customWidth="1"/>
    <col min="3" max="27" width="10.81640625" style="250" customWidth="1"/>
    <col min="28" max="28" width="2.1796875" style="250" customWidth="1"/>
    <col min="29" max="16384" width="9.1796875" style="250"/>
  </cols>
  <sheetData>
    <row r="1" spans="2:27" ht="15" customHeight="1" thickBot="1"/>
    <row r="2" spans="2:27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  <c r="W3" s="289" t="s">
        <v>10</v>
      </c>
      <c r="X3" s="289"/>
      <c r="Y3" s="289"/>
      <c r="Z3" s="289"/>
      <c r="AA3" s="289"/>
    </row>
    <row r="4" spans="2:27" s="270" customFormat="1" ht="15" customHeight="1">
      <c r="B4" s="335"/>
      <c r="C4" s="307" t="s">
        <v>11</v>
      </c>
      <c r="D4" s="307" t="s">
        <v>12</v>
      </c>
      <c r="E4" s="307" t="s">
        <v>13</v>
      </c>
      <c r="F4" s="307" t="s">
        <v>14</v>
      </c>
      <c r="G4" s="308" t="s">
        <v>15</v>
      </c>
      <c r="H4" s="309" t="s">
        <v>11</v>
      </c>
      <c r="I4" s="309" t="s">
        <v>12</v>
      </c>
      <c r="J4" s="309" t="s">
        <v>13</v>
      </c>
      <c r="K4" s="309" t="s">
        <v>14</v>
      </c>
      <c r="L4" s="309" t="s">
        <v>15</v>
      </c>
      <c r="M4" s="310" t="s">
        <v>11</v>
      </c>
      <c r="N4" s="310" t="s">
        <v>12</v>
      </c>
      <c r="O4" s="310" t="s">
        <v>13</v>
      </c>
      <c r="P4" s="310" t="s">
        <v>14</v>
      </c>
      <c r="Q4" s="310" t="s">
        <v>15</v>
      </c>
      <c r="R4" s="311" t="s">
        <v>16</v>
      </c>
      <c r="S4" s="311" t="s">
        <v>17</v>
      </c>
      <c r="T4" s="311" t="s">
        <v>18</v>
      </c>
      <c r="U4" s="311" t="s">
        <v>19</v>
      </c>
      <c r="V4" s="311">
        <v>2019</v>
      </c>
      <c r="W4" s="312" t="s">
        <v>16</v>
      </c>
      <c r="X4" s="312" t="s">
        <v>17</v>
      </c>
      <c r="Y4" s="312" t="s">
        <v>18</v>
      </c>
      <c r="Z4" s="312" t="s">
        <v>19</v>
      </c>
      <c r="AA4" s="312">
        <v>2019</v>
      </c>
    </row>
    <row r="5" spans="2:27" ht="15" customHeight="1">
      <c r="B5" s="251" t="s">
        <v>20</v>
      </c>
      <c r="C5" s="253">
        <v>9657.1032028665904</v>
      </c>
      <c r="D5" s="253">
        <v>10503.63416675472</v>
      </c>
      <c r="E5" s="253">
        <v>10428.279565667448</v>
      </c>
      <c r="F5" s="253">
        <v>12863.490725888314</v>
      </c>
      <c r="G5" s="303">
        <f>SUM(C5:F5)</f>
        <v>43452.507661177078</v>
      </c>
      <c r="H5" s="253">
        <v>5463.3806166699369</v>
      </c>
      <c r="I5" s="253">
        <v>6410.0559704304233</v>
      </c>
      <c r="J5" s="253">
        <v>6353.1123181438861</v>
      </c>
      <c r="K5" s="253">
        <v>7117.5092107768851</v>
      </c>
      <c r="L5" s="303">
        <f>SUM(H5:K5)</f>
        <v>25344.05811602113</v>
      </c>
      <c r="M5" s="253">
        <v>2690.4664460538697</v>
      </c>
      <c r="N5" s="253">
        <v>2598.9909945226677</v>
      </c>
      <c r="O5" s="253">
        <v>2485.7054477510601</v>
      </c>
      <c r="P5" s="253">
        <v>3151.0434987869539</v>
      </c>
      <c r="Q5" s="303">
        <f>SUM(M5:P5)</f>
        <v>10926.206387114551</v>
      </c>
      <c r="R5" s="253">
        <v>1192.5376223242167</v>
      </c>
      <c r="S5" s="253">
        <v>1190.7272205651955</v>
      </c>
      <c r="T5" s="253">
        <v>1258.7999626021231</v>
      </c>
      <c r="U5" s="253">
        <v>2094.4070841845287</v>
      </c>
      <c r="V5" s="303">
        <f>SUM(R5:U5)</f>
        <v>5736.4718896760642</v>
      </c>
      <c r="W5" s="253">
        <v>310.71851781856657</v>
      </c>
      <c r="X5" s="253">
        <v>303.85998123643429</v>
      </c>
      <c r="Y5" s="253">
        <v>330.66183717037916</v>
      </c>
      <c r="Z5" s="253">
        <v>500.53093213994691</v>
      </c>
      <c r="AA5" s="303">
        <f>SUM(W5:Z5)</f>
        <v>1445.7712683653269</v>
      </c>
    </row>
    <row r="6" spans="2:27" s="270" customFormat="1" ht="15" customHeight="1">
      <c r="B6" s="292" t="s">
        <v>21</v>
      </c>
      <c r="C6" s="304">
        <v>7375.4792658618899</v>
      </c>
      <c r="D6" s="304">
        <v>8000.9248463758477</v>
      </c>
      <c r="E6" s="304">
        <v>7911.2733791756109</v>
      </c>
      <c r="F6" s="304">
        <v>9654.5370194627176</v>
      </c>
      <c r="G6" s="305">
        <f t="shared" ref="G6:G21" si="0">SUM(C6:F6)</f>
        <v>32942.214510876067</v>
      </c>
      <c r="H6" s="304">
        <v>4063.3091548527609</v>
      </c>
      <c r="I6" s="304">
        <v>4764.0202324015372</v>
      </c>
      <c r="J6" s="304">
        <v>4697.8388212698028</v>
      </c>
      <c r="K6" s="304">
        <v>5244.8152127956237</v>
      </c>
      <c r="L6" s="305">
        <f t="shared" ref="L6:L21" si="1">SUM(H6:K6)</f>
        <v>18769.983421319725</v>
      </c>
      <c r="M6" s="304">
        <v>2172.7446983233112</v>
      </c>
      <c r="N6" s="304">
        <v>2105.8611821684117</v>
      </c>
      <c r="O6" s="304">
        <v>2006.3412569366176</v>
      </c>
      <c r="P6" s="304">
        <v>2558.7630284716051</v>
      </c>
      <c r="Q6" s="305">
        <f t="shared" ref="Q6:Q21" si="2">SUM(M6:P6)</f>
        <v>8843.7101658999454</v>
      </c>
      <c r="R6" s="304">
        <v>870.23151040115749</v>
      </c>
      <c r="S6" s="304">
        <v>847.59174728170069</v>
      </c>
      <c r="T6" s="304">
        <v>911.68446052556465</v>
      </c>
      <c r="U6" s="304">
        <v>1399.152160584601</v>
      </c>
      <c r="V6" s="305">
        <f t="shared" ref="V6:V21" si="3">SUM(R6:U6)</f>
        <v>4028.6598787930238</v>
      </c>
      <c r="W6" s="304">
        <v>269.19390228466006</v>
      </c>
      <c r="X6" s="304">
        <v>283.45168452419824</v>
      </c>
      <c r="Y6" s="304">
        <v>295.40884044362582</v>
      </c>
      <c r="Z6" s="304">
        <v>451.80661761088857</v>
      </c>
      <c r="AA6" s="305">
        <f t="shared" ref="AA6:AA21" si="4">SUM(W6:Z6)</f>
        <v>1299.8610448633726</v>
      </c>
    </row>
    <row r="7" spans="2:27" ht="15" customHeight="1">
      <c r="B7" s="251" t="s">
        <v>22</v>
      </c>
      <c r="C7" s="253">
        <v>-2683.0382824707417</v>
      </c>
      <c r="D7" s="253">
        <v>-2852.3582230109164</v>
      </c>
      <c r="E7" s="253">
        <v>-2855.0413660978966</v>
      </c>
      <c r="F7" s="253">
        <v>-3450.9054987955942</v>
      </c>
      <c r="G7" s="303">
        <f t="shared" si="0"/>
        <v>-11841.343370375147</v>
      </c>
      <c r="H7" s="253">
        <v>-1587.6460322520854</v>
      </c>
      <c r="I7" s="253">
        <v>-1812.1371158396691</v>
      </c>
      <c r="J7" s="253">
        <v>-1780.6925808831943</v>
      </c>
      <c r="K7" s="253">
        <v>-2013.5709456413117</v>
      </c>
      <c r="L7" s="303">
        <f t="shared" si="1"/>
        <v>-7194.0466746162601</v>
      </c>
      <c r="M7" s="253">
        <v>-868.34801372706409</v>
      </c>
      <c r="N7" s="253">
        <v>-816.32915315058824</v>
      </c>
      <c r="O7" s="253">
        <v>-831.47174103655129</v>
      </c>
      <c r="P7" s="253">
        <v>-1076.0033596965077</v>
      </c>
      <c r="Q7" s="303">
        <f t="shared" si="2"/>
        <v>-3592.1522676107115</v>
      </c>
      <c r="R7" s="253">
        <v>-203.37613979059739</v>
      </c>
      <c r="S7" s="253">
        <v>-197.67704542607908</v>
      </c>
      <c r="T7" s="253">
        <v>-215.71813821613597</v>
      </c>
      <c r="U7" s="253">
        <v>-316.85697377333497</v>
      </c>
      <c r="V7" s="303">
        <f t="shared" si="3"/>
        <v>-933.62829720614741</v>
      </c>
      <c r="W7" s="253">
        <v>-23.668096700994596</v>
      </c>
      <c r="X7" s="253">
        <v>-26.214908594579875</v>
      </c>
      <c r="Y7" s="253">
        <v>-27.158905962014462</v>
      </c>
      <c r="Z7" s="253">
        <v>-44.474219684440172</v>
      </c>
      <c r="AA7" s="303">
        <f t="shared" si="4"/>
        <v>-121.51613094202911</v>
      </c>
    </row>
    <row r="8" spans="2:27" s="270" customFormat="1" ht="15" customHeight="1">
      <c r="B8" s="292" t="s">
        <v>23</v>
      </c>
      <c r="C8" s="304">
        <f>SUM(C6:C7)</f>
        <v>4692.4409833911486</v>
      </c>
      <c r="D8" s="304">
        <f t="shared" ref="D8:F8" si="5">SUM(D6:D7)</f>
        <v>5148.5666233649317</v>
      </c>
      <c r="E8" s="304">
        <f t="shared" si="5"/>
        <v>5056.2320130777143</v>
      </c>
      <c r="F8" s="304">
        <f t="shared" si="5"/>
        <v>6203.6315206671234</v>
      </c>
      <c r="G8" s="305">
        <f t="shared" ref="G8" si="6">SUM(G6:G7)</f>
        <v>21100.87114050092</v>
      </c>
      <c r="H8" s="304">
        <f t="shared" ref="H8" si="7">SUM(H6:H7)</f>
        <v>2475.6631226006757</v>
      </c>
      <c r="I8" s="304">
        <f t="shared" ref="I8" si="8">SUM(I6:I7)</f>
        <v>2951.8831165618681</v>
      </c>
      <c r="J8" s="304">
        <f t="shared" ref="J8" si="9">SUM(J6:J7)</f>
        <v>2917.1462403866085</v>
      </c>
      <c r="K8" s="304">
        <f t="shared" ref="K8:L8" si="10">SUM(K6:K7)</f>
        <v>3231.2442671543122</v>
      </c>
      <c r="L8" s="305">
        <f t="shared" si="10"/>
        <v>11575.936746703464</v>
      </c>
      <c r="M8" s="304">
        <f t="shared" ref="M8" si="11">SUM(M6:M7)</f>
        <v>1304.3966845962473</v>
      </c>
      <c r="N8" s="304">
        <f t="shared" ref="N8" si="12">SUM(N6:N7)</f>
        <v>1289.5320290178233</v>
      </c>
      <c r="O8" s="304">
        <f t="shared" ref="O8" si="13">SUM(O6:O7)</f>
        <v>1174.8695159000663</v>
      </c>
      <c r="P8" s="304">
        <f t="shared" ref="P8:Q8" si="14">SUM(P6:P7)</f>
        <v>1482.7596687750975</v>
      </c>
      <c r="Q8" s="305">
        <f t="shared" si="14"/>
        <v>5251.5578982892339</v>
      </c>
      <c r="R8" s="304">
        <f t="shared" ref="R8" si="15">SUM(R6:R7)</f>
        <v>666.85537061056016</v>
      </c>
      <c r="S8" s="304">
        <f t="shared" ref="S8" si="16">SUM(S6:S7)</f>
        <v>649.91470185562162</v>
      </c>
      <c r="T8" s="304">
        <f t="shared" ref="T8" si="17">SUM(T6:T7)</f>
        <v>695.96632230942873</v>
      </c>
      <c r="U8" s="304">
        <f t="shared" ref="U8:V8" si="18">SUM(U6:U7)</f>
        <v>1082.2951868112659</v>
      </c>
      <c r="V8" s="305">
        <f t="shared" si="18"/>
        <v>3095.0315815868762</v>
      </c>
      <c r="W8" s="304">
        <f t="shared" ref="W8" si="19">SUM(W6:W7)</f>
        <v>245.52580558366546</v>
      </c>
      <c r="X8" s="304">
        <f t="shared" ref="X8" si="20">SUM(X6:X7)</f>
        <v>257.23677592961837</v>
      </c>
      <c r="Y8" s="304">
        <f t="shared" ref="Y8" si="21">SUM(Y6:Y7)</f>
        <v>268.24993448161138</v>
      </c>
      <c r="Z8" s="304">
        <f t="shared" ref="Z8:AA8" si="22">SUM(Z6:Z7)</f>
        <v>407.33239792644838</v>
      </c>
      <c r="AA8" s="305">
        <f t="shared" si="22"/>
        <v>1178.3449139213435</v>
      </c>
    </row>
    <row r="9" spans="2:27" ht="15" customHeight="1">
      <c r="B9" s="251" t="s">
        <v>24</v>
      </c>
      <c r="C9" s="253">
        <v>-3103.7028589163147</v>
      </c>
      <c r="D9" s="253">
        <v>-3342.8423820322078</v>
      </c>
      <c r="E9" s="253">
        <v>-3357.0802596263288</v>
      </c>
      <c r="F9" s="253">
        <v>-3916.2200909031067</v>
      </c>
      <c r="G9" s="303">
        <f t="shared" si="0"/>
        <v>-13719.845591477959</v>
      </c>
      <c r="H9" s="253">
        <v>-1659.2362186672935</v>
      </c>
      <c r="I9" s="253">
        <v>-1846.4875090934424</v>
      </c>
      <c r="J9" s="253">
        <v>-1898.6847110673809</v>
      </c>
      <c r="K9" s="253">
        <v>-2065.611647959226</v>
      </c>
      <c r="L9" s="303">
        <f t="shared" si="1"/>
        <v>-7470.0200867873427</v>
      </c>
      <c r="M9" s="253">
        <v>-810.64414003450395</v>
      </c>
      <c r="N9" s="253">
        <v>-838.38002835893735</v>
      </c>
      <c r="O9" s="253">
        <v>-789.84692359108669</v>
      </c>
      <c r="P9" s="253">
        <v>-975.81274134141893</v>
      </c>
      <c r="Q9" s="303">
        <f t="shared" si="2"/>
        <v>-3414.683833325947</v>
      </c>
      <c r="R9" s="253">
        <v>-491.44720088091555</v>
      </c>
      <c r="S9" s="253">
        <v>-509.2156366975799</v>
      </c>
      <c r="T9" s="253">
        <v>-509.19483432827536</v>
      </c>
      <c r="U9" s="253">
        <v>-664.97532471414092</v>
      </c>
      <c r="V9" s="303">
        <f t="shared" si="3"/>
        <v>-2174.8329966209117</v>
      </c>
      <c r="W9" s="253">
        <v>-142.37529933360156</v>
      </c>
      <c r="X9" s="253">
        <v>-148.75920788224784</v>
      </c>
      <c r="Y9" s="253">
        <v>-159.35379063958592</v>
      </c>
      <c r="Z9" s="253">
        <v>-209.82037688832088</v>
      </c>
      <c r="AA9" s="303">
        <f t="shared" si="4"/>
        <v>-660.30867474375623</v>
      </c>
    </row>
    <row r="10" spans="2:27" ht="15" customHeight="1">
      <c r="B10" s="291" t="s">
        <v>25</v>
      </c>
      <c r="C10" s="253">
        <v>-1071.8923829480357</v>
      </c>
      <c r="D10" s="253">
        <v>-1130.0175826907127</v>
      </c>
      <c r="E10" s="253">
        <v>-1013.9391678279693</v>
      </c>
      <c r="F10" s="253">
        <v>-1312.1335870915873</v>
      </c>
      <c r="G10" s="303">
        <f t="shared" si="0"/>
        <v>-4527.9827205583051</v>
      </c>
      <c r="H10" s="253">
        <v>-579.32775712221473</v>
      </c>
      <c r="I10" s="253">
        <v>-705.30355114932627</v>
      </c>
      <c r="J10" s="253">
        <v>-581.34857000536181</v>
      </c>
      <c r="K10" s="253">
        <v>-748.30781326655529</v>
      </c>
      <c r="L10" s="303">
        <f t="shared" si="1"/>
        <v>-2614.2876915434581</v>
      </c>
      <c r="M10" s="253">
        <v>-264.42494245085987</v>
      </c>
      <c r="N10" s="253">
        <v>-179.50814570571001</v>
      </c>
      <c r="O10" s="253">
        <v>-187.44597586553724</v>
      </c>
      <c r="P10" s="253">
        <v>-299.36693338544723</v>
      </c>
      <c r="Q10" s="303">
        <f t="shared" si="2"/>
        <v>-930.74599740755434</v>
      </c>
      <c r="R10" s="253">
        <v>-145.91061588047035</v>
      </c>
      <c r="S10" s="253">
        <v>-151.15467326362182</v>
      </c>
      <c r="T10" s="253">
        <v>-157.26777118286836</v>
      </c>
      <c r="U10" s="253">
        <v>-176.7655230962888</v>
      </c>
      <c r="V10" s="303">
        <f t="shared" si="3"/>
        <v>-631.09858342324935</v>
      </c>
      <c r="W10" s="253">
        <v>-82.229067494490764</v>
      </c>
      <c r="X10" s="253">
        <v>-94.051212572054496</v>
      </c>
      <c r="Y10" s="253">
        <v>-87.876850774201927</v>
      </c>
      <c r="Z10" s="253">
        <v>-87.693317343295789</v>
      </c>
      <c r="AA10" s="303">
        <f t="shared" si="4"/>
        <v>-351.85044818404299</v>
      </c>
    </row>
    <row r="11" spans="2:27" ht="15" customHeight="1">
      <c r="B11" s="251" t="s">
        <v>26</v>
      </c>
      <c r="C11" s="253">
        <v>-72.448174917976985</v>
      </c>
      <c r="D11" s="253">
        <v>-51.785074584035002</v>
      </c>
      <c r="E11" s="253">
        <v>-68.411106810143195</v>
      </c>
      <c r="F11" s="253">
        <v>-75.811668022695102</v>
      </c>
      <c r="G11" s="303">
        <f t="shared" si="0"/>
        <v>-268.45602433485033</v>
      </c>
      <c r="H11" s="253">
        <v>-17.341261922860717</v>
      </c>
      <c r="I11" s="253">
        <v>-19.070972778888009</v>
      </c>
      <c r="J11" s="253">
        <v>-19.507519885911869</v>
      </c>
      <c r="K11" s="253">
        <v>-18.069987466871083</v>
      </c>
      <c r="L11" s="303">
        <f t="shared" si="1"/>
        <v>-73.989742054531689</v>
      </c>
      <c r="M11" s="253">
        <v>-16.470707077139284</v>
      </c>
      <c r="N11" s="253">
        <v>-16.120069471111993</v>
      </c>
      <c r="O11" s="253">
        <v>-16.098949114088132</v>
      </c>
      <c r="P11" s="253">
        <v>-18.930532283128894</v>
      </c>
      <c r="Q11" s="303">
        <f t="shared" si="2"/>
        <v>-67.62025794546831</v>
      </c>
      <c r="R11" s="253">
        <v>0</v>
      </c>
      <c r="S11" s="253">
        <v>0</v>
      </c>
      <c r="T11" s="253">
        <v>0</v>
      </c>
      <c r="U11" s="253">
        <v>0</v>
      </c>
      <c r="V11" s="303">
        <f t="shared" si="3"/>
        <v>0</v>
      </c>
      <c r="W11" s="253">
        <v>0</v>
      </c>
      <c r="X11" s="253">
        <v>0</v>
      </c>
      <c r="Y11" s="253">
        <v>0</v>
      </c>
      <c r="Z11" s="253">
        <v>0</v>
      </c>
      <c r="AA11" s="303">
        <f t="shared" si="4"/>
        <v>0</v>
      </c>
    </row>
    <row r="12" spans="2:27" ht="15" customHeight="1">
      <c r="B12" s="251" t="s">
        <v>27</v>
      </c>
      <c r="C12" s="253">
        <v>-11.006077170111693</v>
      </c>
      <c r="D12" s="253">
        <v>189.68373923752515</v>
      </c>
      <c r="E12" s="253">
        <v>269.91308540878106</v>
      </c>
      <c r="F12" s="253">
        <v>-39.162100655163421</v>
      </c>
      <c r="G12" s="303">
        <f t="shared" si="0"/>
        <v>409.42864682103107</v>
      </c>
      <c r="H12" s="253">
        <v>-55.174156064965977</v>
      </c>
      <c r="I12" s="253">
        <v>174.99787116118983</v>
      </c>
      <c r="J12" s="253">
        <v>273.26837068976289</v>
      </c>
      <c r="K12" s="253">
        <v>20.251979434162742</v>
      </c>
      <c r="L12" s="303">
        <f t="shared" si="1"/>
        <v>413.3440652201495</v>
      </c>
      <c r="M12" s="253">
        <v>47.827649721042476</v>
      </c>
      <c r="N12" s="253">
        <v>12.961217047279114</v>
      </c>
      <c r="O12" s="253">
        <v>-4.5724225270466263</v>
      </c>
      <c r="P12" s="253">
        <v>-40.100586676283598</v>
      </c>
      <c r="Q12" s="303">
        <f t="shared" si="2"/>
        <v>16.115857564991366</v>
      </c>
      <c r="R12" s="253">
        <v>-3.3253454310486723</v>
      </c>
      <c r="S12" s="253">
        <v>1.8543772985783331</v>
      </c>
      <c r="T12" s="253">
        <v>0.60242440117631801</v>
      </c>
      <c r="U12" s="253">
        <v>-18.411330938762006</v>
      </c>
      <c r="V12" s="303">
        <f t="shared" si="3"/>
        <v>-19.279874670056028</v>
      </c>
      <c r="W12" s="253">
        <v>-0.3342253951395201</v>
      </c>
      <c r="X12" s="253">
        <v>-0.12972626952213104</v>
      </c>
      <c r="Y12" s="253">
        <v>0.614712844888476</v>
      </c>
      <c r="Z12" s="253">
        <v>-0.90216247427993934</v>
      </c>
      <c r="AA12" s="303">
        <f t="shared" si="4"/>
        <v>-0.75140129405311451</v>
      </c>
    </row>
    <row r="13" spans="2:27" ht="15" customHeight="1">
      <c r="B13" s="251" t="s">
        <v>28</v>
      </c>
      <c r="C13" s="253">
        <v>0</v>
      </c>
      <c r="D13" s="253">
        <v>-113.83818723518391</v>
      </c>
      <c r="E13" s="253">
        <v>-96.419026542086087</v>
      </c>
      <c r="F13" s="253">
        <v>-105.92250238715765</v>
      </c>
      <c r="G13" s="303">
        <f t="shared" si="0"/>
        <v>-316.17971616442765</v>
      </c>
      <c r="H13" s="253">
        <v>0</v>
      </c>
      <c r="I13" s="253">
        <v>0</v>
      </c>
      <c r="J13" s="253">
        <v>0</v>
      </c>
      <c r="K13" s="253">
        <v>0</v>
      </c>
      <c r="L13" s="303">
        <f t="shared" si="1"/>
        <v>0</v>
      </c>
      <c r="M13" s="253">
        <v>0</v>
      </c>
      <c r="N13" s="253">
        <v>-41.848807000000001</v>
      </c>
      <c r="O13" s="253">
        <v>-64.446815999999998</v>
      </c>
      <c r="P13" s="253">
        <v>-68.453220236489884</v>
      </c>
      <c r="Q13" s="303">
        <f t="shared" si="2"/>
        <v>-174.7488432364899</v>
      </c>
      <c r="R13" s="253">
        <v>0</v>
      </c>
      <c r="S13" s="253">
        <v>0</v>
      </c>
      <c r="T13" s="253">
        <v>0</v>
      </c>
      <c r="U13" s="253">
        <v>0</v>
      </c>
      <c r="V13" s="303">
        <f t="shared" si="3"/>
        <v>0</v>
      </c>
      <c r="W13" s="253">
        <v>0</v>
      </c>
      <c r="X13" s="253">
        <v>0</v>
      </c>
      <c r="Y13" s="253">
        <v>0</v>
      </c>
      <c r="Z13" s="253">
        <v>0</v>
      </c>
      <c r="AA13" s="303">
        <f t="shared" si="4"/>
        <v>0</v>
      </c>
    </row>
    <row r="14" spans="2:27" ht="15" customHeight="1">
      <c r="B14" s="251" t="s">
        <v>29</v>
      </c>
      <c r="C14" s="253">
        <v>-202.46893998323171</v>
      </c>
      <c r="D14" s="253">
        <v>-198.74420064103836</v>
      </c>
      <c r="E14" s="253">
        <v>-75.884958710452707</v>
      </c>
      <c r="F14" s="253">
        <v>-124.13787140340948</v>
      </c>
      <c r="G14" s="303">
        <f t="shared" si="0"/>
        <v>-601.23597073813221</v>
      </c>
      <c r="H14" s="253">
        <v>-76.123096569000012</v>
      </c>
      <c r="I14" s="253">
        <v>-96.875870000000006</v>
      </c>
      <c r="J14" s="253">
        <v>-19.64358</v>
      </c>
      <c r="K14" s="253">
        <v>-11.441924</v>
      </c>
      <c r="L14" s="303">
        <f t="shared" si="1"/>
        <v>-204.08447056899999</v>
      </c>
      <c r="M14" s="253">
        <v>-119.51491641119999</v>
      </c>
      <c r="N14" s="253">
        <v>-82.324878999999996</v>
      </c>
      <c r="O14" s="253">
        <v>-49.803420000000003</v>
      </c>
      <c r="P14" s="253">
        <v>-93.988468999999995</v>
      </c>
      <c r="Q14" s="303">
        <f t="shared" si="2"/>
        <v>-345.63168441120001</v>
      </c>
      <c r="R14" s="253">
        <v>-6.8309270030316975</v>
      </c>
      <c r="S14" s="253">
        <v>-19.543451641038356</v>
      </c>
      <c r="T14" s="253">
        <v>-6.4379587104526994</v>
      </c>
      <c r="U14" s="253">
        <v>-18.707478403409482</v>
      </c>
      <c r="V14" s="303">
        <f t="shared" si="3"/>
        <v>-51.519815757932236</v>
      </c>
      <c r="W14" s="253">
        <v>0</v>
      </c>
      <c r="X14" s="253">
        <v>0</v>
      </c>
      <c r="Y14" s="253">
        <v>0</v>
      </c>
      <c r="Z14" s="253">
        <v>0</v>
      </c>
      <c r="AA14" s="303">
        <f t="shared" si="4"/>
        <v>0</v>
      </c>
    </row>
    <row r="15" spans="2:27" ht="15" customHeight="1">
      <c r="B15" s="251" t="s">
        <v>30</v>
      </c>
      <c r="C15" s="253">
        <v>362.5828103487521</v>
      </c>
      <c r="D15" s="253">
        <v>372.88843489449755</v>
      </c>
      <c r="E15" s="253">
        <v>383.03311165020421</v>
      </c>
      <c r="F15" s="253">
        <v>403.7811876119066</v>
      </c>
      <c r="G15" s="303">
        <f t="shared" si="0"/>
        <v>1522.2855445053606</v>
      </c>
      <c r="H15" s="253">
        <v>130.13971772894507</v>
      </c>
      <c r="I15" s="253">
        <v>138.29780352051145</v>
      </c>
      <c r="J15" s="253">
        <v>143.87608649594904</v>
      </c>
      <c r="K15" s="253">
        <v>159.69453990062848</v>
      </c>
      <c r="L15" s="303">
        <f t="shared" si="1"/>
        <v>572.00814764603399</v>
      </c>
      <c r="M15" s="253">
        <v>47.580080280655281</v>
      </c>
      <c r="N15" s="253">
        <v>50.013064499415542</v>
      </c>
      <c r="O15" s="253">
        <v>50.915166600676763</v>
      </c>
      <c r="P15" s="253">
        <v>55.906099570798808</v>
      </c>
      <c r="Q15" s="303">
        <f t="shared" si="2"/>
        <v>204.41441095154639</v>
      </c>
      <c r="R15" s="253">
        <v>144.76608730430743</v>
      </c>
      <c r="S15" s="253">
        <v>141.37516849232989</v>
      </c>
      <c r="T15" s="253">
        <v>140.1822340380705</v>
      </c>
      <c r="U15" s="253">
        <v>133.59777013219752</v>
      </c>
      <c r="V15" s="303">
        <f t="shared" si="3"/>
        <v>559.92125996690538</v>
      </c>
      <c r="W15" s="253">
        <v>40.096925034844247</v>
      </c>
      <c r="X15" s="253">
        <v>43.202398382240652</v>
      </c>
      <c r="Y15" s="253">
        <v>48.059624515507863</v>
      </c>
      <c r="Z15" s="253">
        <v>54.582778008281799</v>
      </c>
      <c r="AA15" s="303">
        <f t="shared" si="4"/>
        <v>185.94172594087456</v>
      </c>
    </row>
    <row r="16" spans="2:27" s="270" customFormat="1" ht="15" customHeight="1">
      <c r="B16" s="292" t="s">
        <v>31</v>
      </c>
      <c r="C16" s="304">
        <f>SUM(C8:C15)</f>
        <v>593.50535980423001</v>
      </c>
      <c r="D16" s="304">
        <f t="shared" ref="D16:F16" si="23">SUM(D8:D15)</f>
        <v>873.91137031377673</v>
      </c>
      <c r="E16" s="304">
        <f t="shared" si="23"/>
        <v>1097.4436906197195</v>
      </c>
      <c r="F16" s="304">
        <f t="shared" si="23"/>
        <v>1034.0248878159105</v>
      </c>
      <c r="G16" s="305">
        <f t="shared" ref="G16" si="24">SUM(G8:G15)</f>
        <v>3598.8853085536371</v>
      </c>
      <c r="H16" s="304">
        <f t="shared" ref="H16" si="25">SUM(H8:H15)</f>
        <v>218.60034998328578</v>
      </c>
      <c r="I16" s="304">
        <f t="shared" ref="I16" si="26">SUM(I8:I15)</f>
        <v>597.44088822191259</v>
      </c>
      <c r="J16" s="304">
        <f t="shared" ref="J16" si="27">SUM(J8:J15)</f>
        <v>815.10631661366585</v>
      </c>
      <c r="K16" s="304">
        <f t="shared" ref="K16:L16" si="28">SUM(K8:K15)</f>
        <v>567.75941379645099</v>
      </c>
      <c r="L16" s="305">
        <f t="shared" si="28"/>
        <v>2198.9069686153157</v>
      </c>
      <c r="M16" s="304">
        <f t="shared" ref="M16" si="29">SUM(M8:M15)</f>
        <v>188.74970862424198</v>
      </c>
      <c r="N16" s="304">
        <f t="shared" ref="N16" si="30">SUM(N8:N15)</f>
        <v>194.32438102875861</v>
      </c>
      <c r="O16" s="304">
        <f t="shared" ref="O16" si="31">SUM(O8:O15)</f>
        <v>113.57017540298438</v>
      </c>
      <c r="P16" s="304">
        <f t="shared" ref="P16:Q16" si="32">SUM(P8:P15)</f>
        <v>42.013285423127748</v>
      </c>
      <c r="Q16" s="305">
        <f t="shared" si="32"/>
        <v>538.65755047911216</v>
      </c>
      <c r="R16" s="304">
        <f t="shared" ref="R16" si="33">SUM(R8:R15)</f>
        <v>164.10736871940134</v>
      </c>
      <c r="S16" s="304">
        <f t="shared" ref="S16" si="34">SUM(S8:S15)</f>
        <v>113.23048604428976</v>
      </c>
      <c r="T16" s="304">
        <f t="shared" ref="T16" si="35">SUM(T8:T15)</f>
        <v>163.85041652707912</v>
      </c>
      <c r="U16" s="304">
        <f t="shared" ref="U16:V16" si="36">SUM(U8:U15)</f>
        <v>337.0332997908622</v>
      </c>
      <c r="V16" s="305">
        <f t="shared" si="36"/>
        <v>778.22157108163231</v>
      </c>
      <c r="W16" s="304">
        <f t="shared" ref="W16" si="37">SUM(W8:W15)</f>
        <v>60.684138395277863</v>
      </c>
      <c r="X16" s="304">
        <f t="shared" ref="X16" si="38">SUM(X8:X15)</f>
        <v>57.499027588034565</v>
      </c>
      <c r="Y16" s="304">
        <f t="shared" ref="Y16" si="39">SUM(Y8:Y15)</f>
        <v>69.693630428219862</v>
      </c>
      <c r="Z16" s="304">
        <f t="shared" ref="Z16:AA16" si="40">SUM(Z8:Z15)</f>
        <v>163.49931922883357</v>
      </c>
      <c r="AA16" s="305">
        <f t="shared" si="40"/>
        <v>351.3761156403657</v>
      </c>
    </row>
    <row r="17" spans="2:28" ht="15" customHeight="1">
      <c r="B17" s="291" t="s">
        <v>32</v>
      </c>
      <c r="C17" s="253">
        <f>-C14</f>
        <v>202.46893998323171</v>
      </c>
      <c r="D17" s="253">
        <f t="shared" ref="D17:AA17" si="41">-D14</f>
        <v>198.74420064103836</v>
      </c>
      <c r="E17" s="253">
        <f t="shared" si="41"/>
        <v>75.884958710452707</v>
      </c>
      <c r="F17" s="253">
        <f t="shared" si="41"/>
        <v>124.13787140340948</v>
      </c>
      <c r="G17" s="303">
        <f t="shared" si="41"/>
        <v>601.23597073813221</v>
      </c>
      <c r="H17" s="253">
        <f>-H14</f>
        <v>76.123096569000012</v>
      </c>
      <c r="I17" s="253">
        <f t="shared" si="41"/>
        <v>96.875870000000006</v>
      </c>
      <c r="J17" s="253">
        <f t="shared" si="41"/>
        <v>19.64358</v>
      </c>
      <c r="K17" s="253">
        <f t="shared" si="41"/>
        <v>11.441924</v>
      </c>
      <c r="L17" s="303">
        <f t="shared" si="41"/>
        <v>204.08447056899999</v>
      </c>
      <c r="M17" s="253">
        <f>-M14</f>
        <v>119.51491641119999</v>
      </c>
      <c r="N17" s="253">
        <f t="shared" si="41"/>
        <v>82.324878999999996</v>
      </c>
      <c r="O17" s="253">
        <f t="shared" si="41"/>
        <v>49.803420000000003</v>
      </c>
      <c r="P17" s="253">
        <f t="shared" si="41"/>
        <v>93.988468999999995</v>
      </c>
      <c r="Q17" s="303">
        <f t="shared" si="41"/>
        <v>345.63168441120001</v>
      </c>
      <c r="R17" s="253">
        <f>-R14</f>
        <v>6.8309270030316975</v>
      </c>
      <c r="S17" s="253">
        <f t="shared" si="41"/>
        <v>19.543451641038356</v>
      </c>
      <c r="T17" s="253">
        <f t="shared" si="41"/>
        <v>6.4379587104526994</v>
      </c>
      <c r="U17" s="253">
        <f t="shared" si="41"/>
        <v>18.707478403409482</v>
      </c>
      <c r="V17" s="303">
        <f t="shared" si="41"/>
        <v>51.519815757932236</v>
      </c>
      <c r="W17" s="253">
        <f>-W14</f>
        <v>0</v>
      </c>
      <c r="X17" s="253">
        <f t="shared" si="41"/>
        <v>0</v>
      </c>
      <c r="Y17" s="253">
        <f t="shared" si="41"/>
        <v>0</v>
      </c>
      <c r="Z17" s="253">
        <f t="shared" si="41"/>
        <v>0</v>
      </c>
      <c r="AA17" s="303">
        <f t="shared" si="41"/>
        <v>0</v>
      </c>
    </row>
    <row r="18" spans="2:28" ht="15" customHeight="1">
      <c r="B18" s="251" t="s">
        <v>33</v>
      </c>
      <c r="C18" s="253">
        <v>0</v>
      </c>
      <c r="D18" s="253">
        <v>113.838807</v>
      </c>
      <c r="E18" s="253">
        <v>96.426816000000002</v>
      </c>
      <c r="F18" s="253">
        <v>105.92250238715765</v>
      </c>
      <c r="G18" s="303">
        <f t="shared" si="0"/>
        <v>316.18812538715764</v>
      </c>
      <c r="H18" s="253">
        <v>0</v>
      </c>
      <c r="I18" s="253">
        <v>0</v>
      </c>
      <c r="J18" s="253">
        <v>0</v>
      </c>
      <c r="K18" s="253">
        <v>0</v>
      </c>
      <c r="L18" s="303">
        <f t="shared" si="1"/>
        <v>0</v>
      </c>
      <c r="M18" s="253">
        <v>0</v>
      </c>
      <c r="N18" s="253">
        <v>41.848807000000001</v>
      </c>
      <c r="O18" s="253">
        <v>64.446815999999998</v>
      </c>
      <c r="P18" s="253">
        <v>68.453220236489884</v>
      </c>
      <c r="Q18" s="303">
        <f t="shared" si="2"/>
        <v>174.7488432364899</v>
      </c>
      <c r="R18" s="253">
        <v>0</v>
      </c>
      <c r="S18" s="253">
        <v>0</v>
      </c>
      <c r="T18" s="253">
        <v>0</v>
      </c>
      <c r="U18" s="253">
        <v>0</v>
      </c>
      <c r="V18" s="303">
        <f t="shared" si="3"/>
        <v>0</v>
      </c>
      <c r="W18" s="253">
        <v>0</v>
      </c>
      <c r="X18" s="253">
        <v>0</v>
      </c>
      <c r="Y18" s="253">
        <v>0</v>
      </c>
      <c r="Z18" s="253">
        <v>0</v>
      </c>
      <c r="AA18" s="303">
        <f t="shared" si="4"/>
        <v>0</v>
      </c>
    </row>
    <row r="19" spans="2:28" ht="15" customHeight="1">
      <c r="B19" s="251" t="s">
        <v>34</v>
      </c>
      <c r="C19" s="253">
        <v>-34.513285789999998</v>
      </c>
      <c r="D19" s="253">
        <v>-96</v>
      </c>
      <c r="E19" s="253">
        <v>-268.58131200000003</v>
      </c>
      <c r="F19" s="253">
        <v>0</v>
      </c>
      <c r="G19" s="303">
        <f t="shared" si="0"/>
        <v>-399.09459779000002</v>
      </c>
      <c r="H19" s="253">
        <v>-34.513285789999998</v>
      </c>
      <c r="I19" s="253">
        <v>-96</v>
      </c>
      <c r="J19" s="253">
        <v>-268.58131200000003</v>
      </c>
      <c r="K19" s="253">
        <v>0</v>
      </c>
      <c r="L19" s="303">
        <f t="shared" si="1"/>
        <v>-399.09459779000002</v>
      </c>
      <c r="M19" s="253">
        <v>0</v>
      </c>
      <c r="N19" s="253">
        <v>0</v>
      </c>
      <c r="O19" s="253">
        <v>0</v>
      </c>
      <c r="P19" s="253">
        <v>0</v>
      </c>
      <c r="Q19" s="303">
        <f t="shared" si="2"/>
        <v>0</v>
      </c>
      <c r="R19" s="253">
        <v>0</v>
      </c>
      <c r="S19" s="253">
        <v>0</v>
      </c>
      <c r="T19" s="253">
        <v>0</v>
      </c>
      <c r="U19" s="253">
        <v>0</v>
      </c>
      <c r="V19" s="303">
        <f t="shared" si="3"/>
        <v>0</v>
      </c>
      <c r="W19" s="253">
        <v>0</v>
      </c>
      <c r="X19" s="253">
        <v>0</v>
      </c>
      <c r="Y19" s="253">
        <v>0</v>
      </c>
      <c r="Z19" s="253">
        <v>0</v>
      </c>
      <c r="AA19" s="303">
        <f t="shared" si="4"/>
        <v>0</v>
      </c>
    </row>
    <row r="20" spans="2:28" ht="15" customHeight="1">
      <c r="B20" s="251" t="s">
        <v>35</v>
      </c>
      <c r="C20" s="253">
        <v>-38.814520000000002</v>
      </c>
      <c r="D20" s="253">
        <v>-51.858358079095041</v>
      </c>
      <c r="E20" s="253">
        <v>-106.3999999710027</v>
      </c>
      <c r="F20" s="253">
        <v>0</v>
      </c>
      <c r="G20" s="303">
        <f t="shared" si="0"/>
        <v>-197.07287805009776</v>
      </c>
      <c r="H20" s="253">
        <v>0</v>
      </c>
      <c r="I20" s="253">
        <v>0</v>
      </c>
      <c r="J20" s="253">
        <v>-59.340955284285485</v>
      </c>
      <c r="K20" s="253">
        <v>0</v>
      </c>
      <c r="L20" s="303">
        <f t="shared" si="1"/>
        <v>-59.340955284285485</v>
      </c>
      <c r="M20" s="253">
        <v>-38.814520000000002</v>
      </c>
      <c r="N20" s="253">
        <v>-51.858358079095041</v>
      </c>
      <c r="O20" s="253">
        <v>-47.059044686717222</v>
      </c>
      <c r="P20" s="253">
        <v>0</v>
      </c>
      <c r="Q20" s="303">
        <f t="shared" si="2"/>
        <v>-137.73192276581227</v>
      </c>
      <c r="R20" s="253">
        <v>0</v>
      </c>
      <c r="S20" s="253">
        <v>0</v>
      </c>
      <c r="T20" s="253">
        <v>0</v>
      </c>
      <c r="U20" s="253">
        <v>0</v>
      </c>
      <c r="V20" s="303">
        <f t="shared" si="3"/>
        <v>0</v>
      </c>
      <c r="W20" s="253">
        <v>0</v>
      </c>
      <c r="X20" s="253">
        <v>0</v>
      </c>
      <c r="Y20" s="253">
        <v>0</v>
      </c>
      <c r="Z20" s="253">
        <v>0</v>
      </c>
      <c r="AA20" s="303">
        <f t="shared" si="4"/>
        <v>0</v>
      </c>
    </row>
    <row r="21" spans="2:28" ht="15" customHeight="1">
      <c r="B21" s="251" t="s">
        <v>36</v>
      </c>
      <c r="C21" s="253">
        <v>0</v>
      </c>
      <c r="D21" s="253">
        <v>25.5</v>
      </c>
      <c r="E21" s="253">
        <v>12</v>
      </c>
      <c r="F21" s="253">
        <v>58.873060309243996</v>
      </c>
      <c r="G21" s="303">
        <f t="shared" si="0"/>
        <v>96.373060309243996</v>
      </c>
      <c r="H21" s="253">
        <v>0</v>
      </c>
      <c r="I21" s="253">
        <v>0</v>
      </c>
      <c r="J21" s="253">
        <v>4.5999999999999996</v>
      </c>
      <c r="K21" s="253">
        <v>0</v>
      </c>
      <c r="L21" s="303">
        <f t="shared" si="1"/>
        <v>4.5999999999999996</v>
      </c>
      <c r="M21" s="253">
        <v>0</v>
      </c>
      <c r="N21" s="253">
        <v>25.5</v>
      </c>
      <c r="O21" s="253">
        <v>7.4</v>
      </c>
      <c r="P21" s="253">
        <v>42.973060309243998</v>
      </c>
      <c r="Q21" s="303">
        <f t="shared" si="2"/>
        <v>75.873060309243996</v>
      </c>
      <c r="R21" s="253">
        <v>0</v>
      </c>
      <c r="S21" s="253">
        <v>0</v>
      </c>
      <c r="T21" s="253">
        <v>0</v>
      </c>
      <c r="U21" s="253">
        <v>15.9</v>
      </c>
      <c r="V21" s="303">
        <f t="shared" si="3"/>
        <v>15.9</v>
      </c>
      <c r="W21" s="253">
        <v>0</v>
      </c>
      <c r="X21" s="253">
        <v>0</v>
      </c>
      <c r="Y21" s="253">
        <v>0</v>
      </c>
      <c r="Z21" s="253">
        <v>0</v>
      </c>
      <c r="AA21" s="303">
        <f t="shared" si="4"/>
        <v>0</v>
      </c>
    </row>
    <row r="22" spans="2:28" s="270" customFormat="1" ht="15" customHeight="1">
      <c r="B22" s="292" t="s">
        <v>37</v>
      </c>
      <c r="C22" s="304">
        <f t="shared" ref="C22:AA22" si="42">SUM(C16:C21)</f>
        <v>722.64649399746179</v>
      </c>
      <c r="D22" s="304">
        <f t="shared" si="42"/>
        <v>1064.1360198757202</v>
      </c>
      <c r="E22" s="304">
        <f t="shared" si="42"/>
        <v>906.77415335916953</v>
      </c>
      <c r="F22" s="304">
        <f t="shared" si="42"/>
        <v>1322.9583219157216</v>
      </c>
      <c r="G22" s="306">
        <f t="shared" si="42"/>
        <v>4016.5149891480737</v>
      </c>
      <c r="H22" s="304">
        <f t="shared" si="42"/>
        <v>260.2101607622858</v>
      </c>
      <c r="I22" s="304">
        <f t="shared" si="42"/>
        <v>598.31675822191255</v>
      </c>
      <c r="J22" s="304">
        <f t="shared" si="42"/>
        <v>511.42762932938041</v>
      </c>
      <c r="K22" s="304">
        <f t="shared" si="42"/>
        <v>579.20133779645096</v>
      </c>
      <c r="L22" s="306">
        <f t="shared" si="42"/>
        <v>1949.1558861100302</v>
      </c>
      <c r="M22" s="304">
        <f t="shared" si="42"/>
        <v>269.45010503544194</v>
      </c>
      <c r="N22" s="304">
        <f t="shared" si="42"/>
        <v>292.1397089496636</v>
      </c>
      <c r="O22" s="304">
        <f t="shared" si="42"/>
        <v>188.1613667162672</v>
      </c>
      <c r="P22" s="304">
        <f t="shared" si="42"/>
        <v>247.42803496886162</v>
      </c>
      <c r="Q22" s="306">
        <f t="shared" si="42"/>
        <v>997.17921567023382</v>
      </c>
      <c r="R22" s="304">
        <f t="shared" si="42"/>
        <v>170.93829572243303</v>
      </c>
      <c r="S22" s="304">
        <f t="shared" si="42"/>
        <v>132.77393768532812</v>
      </c>
      <c r="T22" s="304">
        <f t="shared" si="42"/>
        <v>170.28837523753182</v>
      </c>
      <c r="U22" s="304">
        <f t="shared" si="42"/>
        <v>371.64077819427166</v>
      </c>
      <c r="V22" s="306">
        <f t="shared" si="42"/>
        <v>845.64138683956446</v>
      </c>
      <c r="W22" s="304">
        <f t="shared" si="42"/>
        <v>60.684138395277863</v>
      </c>
      <c r="X22" s="304">
        <f t="shared" si="42"/>
        <v>57.499027588034565</v>
      </c>
      <c r="Y22" s="304">
        <f t="shared" si="42"/>
        <v>69.693630428219862</v>
      </c>
      <c r="Z22" s="304">
        <f t="shared" si="42"/>
        <v>163.49931922883357</v>
      </c>
      <c r="AA22" s="306">
        <f t="shared" si="42"/>
        <v>351.3761156403657</v>
      </c>
    </row>
    <row r="23" spans="2:28" ht="15" customHeight="1">
      <c r="B23" s="254"/>
      <c r="C23" s="254"/>
      <c r="D23" s="254"/>
      <c r="E23" s="254"/>
      <c r="F23" s="254"/>
      <c r="G23" s="254"/>
      <c r="H23" s="255"/>
      <c r="I23" s="254"/>
      <c r="J23" s="255"/>
      <c r="K23" s="254"/>
      <c r="L23" s="254"/>
      <c r="M23" s="255"/>
      <c r="N23" s="254"/>
      <c r="O23" s="255"/>
      <c r="P23" s="254"/>
      <c r="Q23" s="254"/>
      <c r="R23" s="255"/>
      <c r="S23" s="255"/>
      <c r="T23" s="255"/>
      <c r="U23" s="255"/>
      <c r="V23" s="255"/>
      <c r="W23" s="255"/>
      <c r="X23" s="256"/>
      <c r="Y23" s="255"/>
      <c r="Z23" s="256"/>
      <c r="AA23" s="256"/>
    </row>
    <row r="24" spans="2:28" ht="15" customHeight="1">
      <c r="B24" s="251" t="s">
        <v>30</v>
      </c>
      <c r="C24" s="253">
        <f>-C15</f>
        <v>-362.5828103487521</v>
      </c>
      <c r="D24" s="253">
        <f t="shared" ref="D24:G24" si="43">-D15</f>
        <v>-372.88843489449755</v>
      </c>
      <c r="E24" s="253">
        <f t="shared" si="43"/>
        <v>-383.03311165020421</v>
      </c>
      <c r="F24" s="253">
        <f t="shared" si="43"/>
        <v>-403.7811876119066</v>
      </c>
      <c r="G24" s="303">
        <f t="shared" si="43"/>
        <v>-1522.2855445053606</v>
      </c>
      <c r="H24" s="252"/>
      <c r="I24" s="252"/>
      <c r="J24" s="252"/>
      <c r="K24" s="252"/>
      <c r="L24" s="252"/>
      <c r="M24" s="252"/>
      <c r="N24" s="257"/>
      <c r="O24" s="252"/>
      <c r="P24" s="257"/>
      <c r="Q24" s="257"/>
      <c r="R24" s="258"/>
      <c r="S24" s="257"/>
      <c r="T24" s="258"/>
      <c r="U24" s="257"/>
      <c r="V24" s="257"/>
      <c r="W24" s="258"/>
      <c r="X24" s="252"/>
      <c r="Y24" s="258"/>
      <c r="Z24" s="252"/>
      <c r="AA24" s="252"/>
      <c r="AB24" s="258"/>
    </row>
    <row r="25" spans="2:28" ht="15" customHeight="1">
      <c r="B25" s="251" t="s">
        <v>38</v>
      </c>
      <c r="C25" s="253">
        <v>-228.10758646166082</v>
      </c>
      <c r="D25" s="253">
        <v>-325.85219777389955</v>
      </c>
      <c r="E25" s="253">
        <v>-153.19298224875797</v>
      </c>
      <c r="F25" s="253">
        <v>-390.1843265744144</v>
      </c>
      <c r="G25" s="303">
        <f t="shared" ref="G25:G31" si="44">SUM(C25:F25)</f>
        <v>-1097.3370930587328</v>
      </c>
      <c r="H25" s="260"/>
      <c r="I25" s="260"/>
      <c r="J25" s="260"/>
      <c r="K25" s="260"/>
      <c r="L25" s="260"/>
      <c r="M25" s="261"/>
      <c r="N25" s="262"/>
      <c r="O25" s="261"/>
      <c r="P25" s="262"/>
      <c r="Q25" s="262"/>
      <c r="R25" s="261"/>
      <c r="S25" s="257"/>
      <c r="T25" s="261"/>
      <c r="U25" s="257"/>
      <c r="V25" s="257"/>
      <c r="W25" s="263"/>
      <c r="X25" s="264"/>
      <c r="Y25" s="263"/>
      <c r="Z25" s="264"/>
      <c r="AA25" s="264"/>
      <c r="AB25" s="265"/>
    </row>
    <row r="26" spans="2:28" s="270" customFormat="1" ht="15" customHeight="1">
      <c r="B26" s="293" t="s">
        <v>39</v>
      </c>
      <c r="C26" s="304">
        <f>C16+SUM(C24:C25)</f>
        <v>2.8149629938170619</v>
      </c>
      <c r="D26" s="304">
        <f>D16+SUM(D24:D25)</f>
        <v>175.17073764537963</v>
      </c>
      <c r="E26" s="304">
        <f>E16+SUM(E24:E25)</f>
        <v>561.21759672075734</v>
      </c>
      <c r="F26" s="304">
        <f>F16+SUM(F24:F25)</f>
        <v>240.05937362958946</v>
      </c>
      <c r="G26" s="305">
        <f>G16+SUM(G24:G25)</f>
        <v>979.26267098954349</v>
      </c>
      <c r="I26" s="294"/>
      <c r="K26" s="294"/>
      <c r="L26" s="294"/>
      <c r="M26" s="294"/>
      <c r="N26" s="295"/>
      <c r="O26" s="294"/>
      <c r="P26" s="295"/>
      <c r="Q26" s="295"/>
      <c r="R26" s="295"/>
      <c r="S26" s="295"/>
      <c r="T26" s="295"/>
      <c r="U26" s="295"/>
      <c r="V26" s="295"/>
      <c r="W26" s="294"/>
      <c r="X26" s="294"/>
      <c r="Y26" s="294"/>
      <c r="Z26" s="294"/>
      <c r="AA26" s="294"/>
      <c r="AB26" s="296"/>
    </row>
    <row r="27" spans="2:28" ht="15" customHeight="1">
      <c r="B27" s="251" t="s">
        <v>40</v>
      </c>
      <c r="C27" s="253">
        <v>0</v>
      </c>
      <c r="D27" s="253">
        <v>0</v>
      </c>
      <c r="E27" s="253">
        <v>0</v>
      </c>
      <c r="F27" s="253">
        <v>-206.59200000000001</v>
      </c>
      <c r="G27" s="303">
        <f t="shared" si="44"/>
        <v>-206.59200000000001</v>
      </c>
      <c r="H27" s="252"/>
      <c r="I27" s="258"/>
      <c r="J27" s="252"/>
      <c r="K27" s="258"/>
      <c r="L27" s="258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66"/>
      <c r="X27" s="252"/>
      <c r="Y27" s="266"/>
      <c r="Z27" s="252"/>
      <c r="AA27" s="252"/>
      <c r="AB27" s="252"/>
    </row>
    <row r="28" spans="2:28" ht="15" customHeight="1">
      <c r="B28" s="251" t="s">
        <v>41</v>
      </c>
      <c r="C28" s="253">
        <v>-84.8113225746106</v>
      </c>
      <c r="D28" s="253">
        <v>-120.90423847011957</v>
      </c>
      <c r="E28" s="253">
        <v>-184.37272171200206</v>
      </c>
      <c r="F28" s="253">
        <v>-209.55273080900386</v>
      </c>
      <c r="G28" s="303">
        <f t="shared" si="44"/>
        <v>-599.6410135657361</v>
      </c>
      <c r="H28" s="252"/>
      <c r="I28" s="258"/>
      <c r="J28" s="252"/>
      <c r="K28" s="258"/>
      <c r="L28" s="258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66"/>
      <c r="X28" s="252"/>
      <c r="Y28" s="266"/>
      <c r="Z28" s="252"/>
      <c r="AA28" s="252"/>
      <c r="AB28" s="252"/>
    </row>
    <row r="29" spans="2:28" ht="15" customHeight="1">
      <c r="B29" s="251" t="s">
        <v>42</v>
      </c>
      <c r="C29" s="253">
        <v>0</v>
      </c>
      <c r="D29" s="253">
        <v>0</v>
      </c>
      <c r="E29" s="253">
        <v>0</v>
      </c>
      <c r="F29" s="253">
        <v>0</v>
      </c>
      <c r="G29" s="303">
        <f t="shared" si="44"/>
        <v>0</v>
      </c>
      <c r="H29" s="252"/>
      <c r="I29" s="258"/>
      <c r="J29" s="252"/>
      <c r="K29" s="258"/>
      <c r="L29" s="258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66"/>
      <c r="X29" s="252"/>
      <c r="Y29" s="266"/>
      <c r="Z29" s="252"/>
      <c r="AA29" s="252"/>
      <c r="AB29" s="252"/>
    </row>
    <row r="30" spans="2:28" s="270" customFormat="1" ht="15" customHeight="1">
      <c r="B30" s="293" t="s">
        <v>43</v>
      </c>
      <c r="C30" s="304">
        <f>SUM(C26:C29)</f>
        <v>-81.996359580793538</v>
      </c>
      <c r="D30" s="304">
        <f t="shared" ref="D30:G30" si="45">SUM(D26:D29)</f>
        <v>54.266499175260066</v>
      </c>
      <c r="E30" s="304">
        <f t="shared" si="45"/>
        <v>376.84487500875525</v>
      </c>
      <c r="F30" s="304">
        <f t="shared" si="45"/>
        <v>-176.08535717941442</v>
      </c>
      <c r="G30" s="305">
        <f t="shared" si="45"/>
        <v>173.02965742380741</v>
      </c>
      <c r="H30" s="294"/>
      <c r="I30" s="294"/>
      <c r="J30" s="294"/>
      <c r="K30" s="294"/>
      <c r="L30" s="294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6"/>
    </row>
    <row r="31" spans="2:28" ht="15" customHeight="1">
      <c r="B31" s="251" t="s">
        <v>44</v>
      </c>
      <c r="C31" s="253">
        <v>0</v>
      </c>
      <c r="D31" s="253">
        <v>0</v>
      </c>
      <c r="E31" s="253">
        <v>0</v>
      </c>
      <c r="F31" s="253">
        <v>0</v>
      </c>
      <c r="G31" s="303">
        <f t="shared" si="44"/>
        <v>0</v>
      </c>
      <c r="H31" s="259"/>
      <c r="I31" s="252"/>
      <c r="J31" s="259"/>
      <c r="K31" s="252"/>
      <c r="L31" s="252"/>
      <c r="M31" s="257"/>
      <c r="N31" s="262"/>
      <c r="O31" s="257"/>
      <c r="P31" s="262"/>
      <c r="Q31" s="262"/>
      <c r="R31" s="257"/>
      <c r="S31" s="257"/>
      <c r="T31" s="257"/>
      <c r="U31" s="257"/>
      <c r="V31" s="257"/>
      <c r="W31" s="259"/>
      <c r="X31" s="252"/>
      <c r="Y31" s="259"/>
      <c r="Z31" s="252"/>
      <c r="AA31" s="252"/>
      <c r="AB31" s="265"/>
    </row>
    <row r="32" spans="2:28" s="270" customFormat="1" ht="15" customHeight="1">
      <c r="B32" s="293" t="s">
        <v>45</v>
      </c>
      <c r="C32" s="304">
        <f>SUM(C30:C31)</f>
        <v>-81.996359580793538</v>
      </c>
      <c r="D32" s="304">
        <f t="shared" ref="D32:G32" si="46">SUM(D30:D31)</f>
        <v>54.266499175260066</v>
      </c>
      <c r="E32" s="304">
        <f t="shared" si="46"/>
        <v>376.84487500875525</v>
      </c>
      <c r="F32" s="304">
        <f t="shared" si="46"/>
        <v>-176.08535717941442</v>
      </c>
      <c r="G32" s="306">
        <f t="shared" si="46"/>
        <v>173.02965742380741</v>
      </c>
      <c r="H32" s="297"/>
      <c r="I32" s="294"/>
      <c r="J32" s="297"/>
      <c r="K32" s="294"/>
      <c r="L32" s="294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6"/>
    </row>
    <row r="33" spans="2:28" ht="15" customHeight="1">
      <c r="B33" s="267"/>
      <c r="C33" s="268"/>
      <c r="D33" s="269"/>
      <c r="E33" s="268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8"/>
      <c r="Y33" s="269"/>
      <c r="Z33" s="268"/>
      <c r="AA33" s="268"/>
      <c r="AB33" s="269"/>
    </row>
    <row r="34" spans="2:28" ht="15" customHeight="1">
      <c r="B34" s="272" t="s">
        <v>46</v>
      </c>
      <c r="C34" s="273">
        <f t="shared" ref="C34:AA34" si="47">C8/C$6</f>
        <v>0.63622183918414088</v>
      </c>
      <c r="D34" s="273">
        <f t="shared" si="47"/>
        <v>0.64349643600227802</v>
      </c>
      <c r="E34" s="273">
        <f t="shared" si="47"/>
        <v>0.6391173418917544</v>
      </c>
      <c r="F34" s="273">
        <f t="shared" si="47"/>
        <v>0.64256126504679978</v>
      </c>
      <c r="G34" s="273">
        <f t="shared" si="47"/>
        <v>0.64054197490379228</v>
      </c>
      <c r="H34" s="273">
        <f t="shared" si="47"/>
        <v>0.60927264656788949</v>
      </c>
      <c r="I34" s="273">
        <f t="shared" si="47"/>
        <v>0.61962018894991699</v>
      </c>
      <c r="J34" s="273">
        <f t="shared" si="47"/>
        <v>0.62095494361769488</v>
      </c>
      <c r="K34" s="273">
        <f t="shared" si="47"/>
        <v>0.61608352936270072</v>
      </c>
      <c r="L34" s="273">
        <f t="shared" si="47"/>
        <v>0.61672599740045775</v>
      </c>
      <c r="M34" s="273">
        <f t="shared" si="47"/>
        <v>0.60034512365987558</v>
      </c>
      <c r="N34" s="273">
        <f t="shared" si="47"/>
        <v>0.612353767635333</v>
      </c>
      <c r="O34" s="273">
        <f t="shared" si="47"/>
        <v>0.58557810733250637</v>
      </c>
      <c r="P34" s="273">
        <f t="shared" si="47"/>
        <v>0.57948299716553908</v>
      </c>
      <c r="Q34" s="273">
        <f t="shared" si="47"/>
        <v>0.59381840876451086</v>
      </c>
      <c r="R34" s="273">
        <f t="shared" si="47"/>
        <v>0.76629651149170019</v>
      </c>
      <c r="S34" s="273">
        <f t="shared" si="47"/>
        <v>0.76677799652952461</v>
      </c>
      <c r="T34" s="273">
        <f t="shared" si="47"/>
        <v>0.76338508820060458</v>
      </c>
      <c r="U34" s="273">
        <f t="shared" si="47"/>
        <v>0.77353644392691057</v>
      </c>
      <c r="V34" s="273">
        <f t="shared" si="47"/>
        <v>0.76825338318561154</v>
      </c>
      <c r="W34" s="273">
        <f t="shared" si="47"/>
        <v>0.91207788697989645</v>
      </c>
      <c r="X34" s="273">
        <f t="shared" si="47"/>
        <v>0.90751542493534942</v>
      </c>
      <c r="Y34" s="273">
        <f t="shared" si="47"/>
        <v>0.90806332701069825</v>
      </c>
      <c r="Z34" s="273">
        <f t="shared" si="47"/>
        <v>0.90156359391189145</v>
      </c>
      <c r="AA34" s="273">
        <f t="shared" si="47"/>
        <v>0.90651606075724689</v>
      </c>
      <c r="AB34" s="274"/>
    </row>
    <row r="35" spans="2:28" ht="15" customHeight="1">
      <c r="B35" s="275" t="s">
        <v>47</v>
      </c>
      <c r="C35" s="276">
        <f>-C9/C$6</f>
        <v>0.42081371895140424</v>
      </c>
      <c r="D35" s="276">
        <f t="shared" ref="D35:AA35" si="48">-D9/D$6</f>
        <v>0.41780699684317169</v>
      </c>
      <c r="E35" s="276">
        <f t="shared" si="48"/>
        <v>0.42434132897783278</v>
      </c>
      <c r="F35" s="276">
        <f t="shared" si="48"/>
        <v>0.40563520373979023</v>
      </c>
      <c r="G35" s="276">
        <f t="shared" si="48"/>
        <v>0.41648218843782558</v>
      </c>
      <c r="H35" s="276">
        <f t="shared" si="48"/>
        <v>0.40834604393458168</v>
      </c>
      <c r="I35" s="276">
        <f t="shared" si="48"/>
        <v>0.38759019043095672</v>
      </c>
      <c r="J35" s="276">
        <f t="shared" si="48"/>
        <v>0.40416131402187522</v>
      </c>
      <c r="K35" s="276">
        <f t="shared" si="48"/>
        <v>0.3938387844284415</v>
      </c>
      <c r="L35" s="276">
        <f t="shared" si="48"/>
        <v>0.3979769144762581</v>
      </c>
      <c r="M35" s="276">
        <f t="shared" si="48"/>
        <v>0.37309682111297804</v>
      </c>
      <c r="N35" s="276">
        <f t="shared" si="48"/>
        <v>0.39811742362602215</v>
      </c>
      <c r="O35" s="276">
        <f t="shared" si="48"/>
        <v>0.39367526379688</v>
      </c>
      <c r="P35" s="276">
        <f t="shared" si="48"/>
        <v>0.38136112273135714</v>
      </c>
      <c r="Q35" s="276">
        <f t="shared" si="48"/>
        <v>0.38611439873871817</v>
      </c>
      <c r="R35" s="276">
        <f t="shared" si="48"/>
        <v>0.5647315628163927</v>
      </c>
      <c r="S35" s="276">
        <f t="shared" si="48"/>
        <v>0.60077937088306732</v>
      </c>
      <c r="T35" s="276">
        <f t="shared" si="48"/>
        <v>0.55852090978356317</v>
      </c>
      <c r="U35" s="276">
        <f t="shared" si="48"/>
        <v>0.47527019822940308</v>
      </c>
      <c r="V35" s="276">
        <f t="shared" si="48"/>
        <v>0.53984030969437069</v>
      </c>
      <c r="W35" s="276">
        <f t="shared" si="48"/>
        <v>0.52889496428134652</v>
      </c>
      <c r="X35" s="276">
        <f t="shared" si="48"/>
        <v>0.52481327860850402</v>
      </c>
      <c r="Y35" s="276">
        <f t="shared" si="48"/>
        <v>0.53943473864992919</v>
      </c>
      <c r="Z35" s="276">
        <f t="shared" si="48"/>
        <v>0.46440306252668795</v>
      </c>
      <c r="AA35" s="276">
        <f t="shared" si="48"/>
        <v>0.5079840474895998</v>
      </c>
      <c r="AB35" s="274"/>
    </row>
    <row r="36" spans="2:28" ht="15" customHeight="1">
      <c r="B36" s="275" t="s">
        <v>48</v>
      </c>
      <c r="C36" s="276">
        <f>-C10/C$6</f>
        <v>0.14533189563821186</v>
      </c>
      <c r="D36" s="276">
        <f t="shared" ref="D36:AA36" si="49">-D10/D$6</f>
        <v>0.141235870151008</v>
      </c>
      <c r="E36" s="276">
        <f t="shared" si="49"/>
        <v>0.12816383902203443</v>
      </c>
      <c r="F36" s="276">
        <f t="shared" si="49"/>
        <v>0.13590849405273797</v>
      </c>
      <c r="G36" s="276">
        <f t="shared" si="49"/>
        <v>0.13745228691481456</v>
      </c>
      <c r="H36" s="276">
        <f t="shared" si="49"/>
        <v>0.14257535792725262</v>
      </c>
      <c r="I36" s="276">
        <f t="shared" si="49"/>
        <v>0.14804797560521349</v>
      </c>
      <c r="J36" s="276">
        <f t="shared" si="49"/>
        <v>0.12374808760429676</v>
      </c>
      <c r="K36" s="276">
        <f t="shared" si="49"/>
        <v>0.14267572505527562</v>
      </c>
      <c r="L36" s="276">
        <f t="shared" si="49"/>
        <v>0.13928023444996984</v>
      </c>
      <c r="M36" s="276">
        <f t="shared" si="49"/>
        <v>0.12170088029896672</v>
      </c>
      <c r="N36" s="276">
        <f t="shared" si="49"/>
        <v>8.5242155193187952E-2</v>
      </c>
      <c r="O36" s="276">
        <f t="shared" si="49"/>
        <v>9.34267663676214E-2</v>
      </c>
      <c r="P36" s="276">
        <f t="shared" si="49"/>
        <v>0.11699674024298547</v>
      </c>
      <c r="Q36" s="276">
        <f t="shared" si="49"/>
        <v>0.10524383770471979</v>
      </c>
      <c r="R36" s="276">
        <f t="shared" si="49"/>
        <v>0.16766873428107512</v>
      </c>
      <c r="S36" s="276">
        <f t="shared" si="49"/>
        <v>0.17833429094654094</v>
      </c>
      <c r="T36" s="276">
        <f t="shared" si="49"/>
        <v>0.17250241502658409</v>
      </c>
      <c r="U36" s="276">
        <f t="shared" si="49"/>
        <v>0.12633759792246735</v>
      </c>
      <c r="V36" s="276">
        <f t="shared" si="49"/>
        <v>0.15665223732223452</v>
      </c>
      <c r="W36" s="276">
        <f t="shared" si="49"/>
        <v>0.30546407922545488</v>
      </c>
      <c r="X36" s="276">
        <f t="shared" si="49"/>
        <v>0.33180685706605972</v>
      </c>
      <c r="Y36" s="276">
        <f t="shared" si="49"/>
        <v>0.29747535870028186</v>
      </c>
      <c r="Z36" s="276">
        <f t="shared" si="49"/>
        <v>0.19409480500088713</v>
      </c>
      <c r="AA36" s="276">
        <f t="shared" si="49"/>
        <v>0.27068312384192245</v>
      </c>
      <c r="AB36" s="274"/>
    </row>
    <row r="37" spans="2:28" ht="15" customHeight="1">
      <c r="B37" s="275" t="s">
        <v>49</v>
      </c>
      <c r="C37" s="276">
        <f t="shared" ref="C37:AA37" si="50">C16/C$6</f>
        <v>8.0470073660341812E-2</v>
      </c>
      <c r="D37" s="276">
        <f t="shared" si="50"/>
        <v>0.1092262940964418</v>
      </c>
      <c r="E37" s="276">
        <f t="shared" si="50"/>
        <v>0.13871896950350082</v>
      </c>
      <c r="F37" s="276">
        <f t="shared" si="50"/>
        <v>0.10710248308452337</v>
      </c>
      <c r="G37" s="276">
        <f t="shared" si="50"/>
        <v>0.10924843280846963</v>
      </c>
      <c r="H37" s="276">
        <f t="shared" si="50"/>
        <v>5.3798601497553791E-2</v>
      </c>
      <c r="I37" s="276">
        <f t="shared" si="50"/>
        <v>0.12540687467247452</v>
      </c>
      <c r="J37" s="276">
        <f t="shared" si="50"/>
        <v>0.17350665861996231</v>
      </c>
      <c r="K37" s="276">
        <f t="shared" si="50"/>
        <v>0.1082515571590215</v>
      </c>
      <c r="L37" s="276">
        <f t="shared" si="50"/>
        <v>0.11715018171607472</v>
      </c>
      <c r="M37" s="276">
        <f t="shared" si="50"/>
        <v>8.6871554108450266E-2</v>
      </c>
      <c r="N37" s="276">
        <f t="shared" si="50"/>
        <v>9.2277868396178991E-2</v>
      </c>
      <c r="O37" s="276">
        <f t="shared" si="50"/>
        <v>5.6605612335555028E-2</v>
      </c>
      <c r="P37" s="276">
        <f t="shared" si="50"/>
        <v>1.6419373328300367E-2</v>
      </c>
      <c r="Q37" s="276">
        <f t="shared" si="50"/>
        <v>6.0908548603966807E-2</v>
      </c>
      <c r="R37" s="276">
        <f t="shared" si="50"/>
        <v>0.18857897784435715</v>
      </c>
      <c r="S37" s="276">
        <f t="shared" si="50"/>
        <v>0.13359083120786586</v>
      </c>
      <c r="T37" s="276">
        <f t="shared" si="50"/>
        <v>0.17972272603245118</v>
      </c>
      <c r="U37" s="276">
        <f t="shared" si="50"/>
        <v>0.24088395049902306</v>
      </c>
      <c r="V37" s="276">
        <f t="shared" si="50"/>
        <v>0.19317132607252649</v>
      </c>
      <c r="W37" s="276">
        <f t="shared" si="50"/>
        <v>0.22542909731702318</v>
      </c>
      <c r="X37" s="276">
        <f t="shared" si="50"/>
        <v>0.20285301067994138</v>
      </c>
      <c r="Y37" s="276">
        <f t="shared" si="50"/>
        <v>0.23592262954473026</v>
      </c>
      <c r="Z37" s="276">
        <f t="shared" si="50"/>
        <v>0.36187898285643266</v>
      </c>
      <c r="AA37" s="276">
        <f t="shared" si="50"/>
        <v>0.27031821364975095</v>
      </c>
      <c r="AB37" s="274"/>
    </row>
    <row r="38" spans="2:28" ht="15" customHeight="1">
      <c r="B38" s="275" t="s">
        <v>50</v>
      </c>
      <c r="C38" s="276">
        <f>C22/C$6</f>
        <v>9.7979598063857365E-2</v>
      </c>
      <c r="D38" s="276">
        <f t="shared" ref="D38:AA38" si="51">D22/D$6</f>
        <v>0.13300162672540766</v>
      </c>
      <c r="E38" s="276">
        <f t="shared" si="51"/>
        <v>0.11461797739742112</v>
      </c>
      <c r="F38" s="276">
        <f t="shared" si="51"/>
        <v>0.13702970108755616</v>
      </c>
      <c r="G38" s="276">
        <f t="shared" si="51"/>
        <v>0.12192607718652301</v>
      </c>
      <c r="H38" s="276">
        <f t="shared" si="51"/>
        <v>6.4038976815613435E-2</v>
      </c>
      <c r="I38" s="276">
        <f t="shared" si="51"/>
        <v>0.12559072569687676</v>
      </c>
      <c r="J38" s="276">
        <f t="shared" si="51"/>
        <v>0.10886444784224079</v>
      </c>
      <c r="K38" s="276">
        <f t="shared" si="51"/>
        <v>0.11043312572450413</v>
      </c>
      <c r="L38" s="276">
        <f t="shared" si="51"/>
        <v>0.10384430515245412</v>
      </c>
      <c r="M38" s="276">
        <f t="shared" si="51"/>
        <v>0.12401369808582403</v>
      </c>
      <c r="N38" s="276">
        <f t="shared" si="51"/>
        <v>0.13872695476006944</v>
      </c>
      <c r="O38" s="276">
        <f t="shared" si="51"/>
        <v>9.3783331258193534E-2</v>
      </c>
      <c r="P38" s="276">
        <f t="shared" si="51"/>
        <v>9.6698300005004692E-2</v>
      </c>
      <c r="Q38" s="276">
        <f t="shared" si="51"/>
        <v>0.11275575487708894</v>
      </c>
      <c r="R38" s="276">
        <f t="shared" si="51"/>
        <v>0.19642852928140267</v>
      </c>
      <c r="S38" s="276">
        <f t="shared" si="51"/>
        <v>0.15664845500342059</v>
      </c>
      <c r="T38" s="276">
        <f t="shared" si="51"/>
        <v>0.18678433450468662</v>
      </c>
      <c r="U38" s="276">
        <f t="shared" si="51"/>
        <v>0.26561855719751792</v>
      </c>
      <c r="V38" s="276">
        <f t="shared" si="51"/>
        <v>0.20990637390141667</v>
      </c>
      <c r="W38" s="276">
        <f t="shared" si="51"/>
        <v>0.22542909731702318</v>
      </c>
      <c r="X38" s="276">
        <f t="shared" si="51"/>
        <v>0.20285301067994138</v>
      </c>
      <c r="Y38" s="276">
        <f t="shared" si="51"/>
        <v>0.23592262954473026</v>
      </c>
      <c r="Z38" s="276">
        <f t="shared" si="51"/>
        <v>0.36187898285643266</v>
      </c>
      <c r="AA38" s="276">
        <f t="shared" si="51"/>
        <v>0.27031821364975095</v>
      </c>
      <c r="AB38" s="274"/>
    </row>
    <row r="39" spans="2:28" ht="15" customHeight="1">
      <c r="B39" s="277" t="s">
        <v>51</v>
      </c>
      <c r="C39" s="278">
        <f>C30/C$6</f>
        <v>-1.1117427983334116E-2</v>
      </c>
      <c r="D39" s="278">
        <f t="shared" ref="D39:G39" si="52">D30/D$6</f>
        <v>6.7825282973181505E-3</v>
      </c>
      <c r="E39" s="278">
        <f t="shared" si="52"/>
        <v>4.7633908847177789E-2</v>
      </c>
      <c r="F39" s="278">
        <f t="shared" si="52"/>
        <v>-1.8238612252917095E-2</v>
      </c>
      <c r="G39" s="278">
        <f t="shared" si="52"/>
        <v>5.2525205118399265E-3</v>
      </c>
      <c r="H39" s="279" t="s">
        <v>52</v>
      </c>
      <c r="I39" s="279" t="s">
        <v>52</v>
      </c>
      <c r="J39" s="279" t="s">
        <v>52</v>
      </c>
      <c r="K39" s="279" t="s">
        <v>52</v>
      </c>
      <c r="L39" s="279" t="s">
        <v>52</v>
      </c>
      <c r="M39" s="279" t="s">
        <v>52</v>
      </c>
      <c r="N39" s="279" t="s">
        <v>52</v>
      </c>
      <c r="O39" s="279" t="s">
        <v>52</v>
      </c>
      <c r="P39" s="279" t="s">
        <v>52</v>
      </c>
      <c r="Q39" s="279" t="s">
        <v>52</v>
      </c>
      <c r="R39" s="279" t="s">
        <v>52</v>
      </c>
      <c r="S39" s="279" t="s">
        <v>52</v>
      </c>
      <c r="T39" s="279" t="s">
        <v>52</v>
      </c>
      <c r="U39" s="279" t="s">
        <v>52</v>
      </c>
      <c r="V39" s="279" t="s">
        <v>52</v>
      </c>
      <c r="W39" s="279" t="s">
        <v>52</v>
      </c>
      <c r="X39" s="279" t="s">
        <v>52</v>
      </c>
      <c r="Y39" s="279" t="s">
        <v>52</v>
      </c>
      <c r="Z39" s="279" t="s">
        <v>52</v>
      </c>
      <c r="AA39" s="279" t="s">
        <v>52</v>
      </c>
      <c r="AB39" s="274"/>
    </row>
    <row r="40" spans="2:28" ht="15" customHeight="1">
      <c r="B40" s="280"/>
    </row>
    <row r="41" spans="2:28" s="270" customFormat="1" ht="15" customHeight="1">
      <c r="B41" s="300" t="s">
        <v>53</v>
      </c>
      <c r="D41" s="301"/>
      <c r="F41" s="301"/>
      <c r="G41" s="301"/>
      <c r="X41" s="302"/>
      <c r="Z41" s="302"/>
      <c r="AA41" s="302"/>
    </row>
    <row r="42" spans="2:28" ht="15" customHeight="1">
      <c r="B42" s="298" t="s">
        <v>54</v>
      </c>
    </row>
    <row r="43" spans="2:28" ht="15" customHeight="1">
      <c r="B43" s="298" t="s">
        <v>55</v>
      </c>
    </row>
    <row r="44" spans="2:28" ht="15" customHeight="1">
      <c r="B44" s="298" t="s">
        <v>56</v>
      </c>
      <c r="I44" s="281"/>
      <c r="K44" s="281"/>
      <c r="L44" s="281"/>
    </row>
    <row r="45" spans="2:28" ht="15" customHeight="1">
      <c r="B45" s="298" t="s">
        <v>57</v>
      </c>
      <c r="I45" s="282"/>
      <c r="K45" s="282"/>
      <c r="L45" s="282"/>
    </row>
    <row r="46" spans="2:28" ht="15" customHeight="1">
      <c r="B46" s="298" t="s">
        <v>58</v>
      </c>
      <c r="D46" s="283"/>
      <c r="F46" s="283"/>
      <c r="G46" s="283"/>
      <c r="X46" s="284"/>
      <c r="Z46" s="284"/>
      <c r="AA46" s="284"/>
    </row>
    <row r="47" spans="2:28" s="270" customFormat="1" ht="15" customHeight="1">
      <c r="B47" s="300" t="s">
        <v>59</v>
      </c>
      <c r="D47" s="301"/>
      <c r="F47" s="301"/>
      <c r="G47" s="301"/>
      <c r="X47" s="302"/>
      <c r="Z47" s="302"/>
      <c r="AA47" s="302"/>
    </row>
    <row r="48" spans="2:28" s="274" customFormat="1" ht="15" customHeight="1">
      <c r="B48" s="299" t="s">
        <v>60</v>
      </c>
    </row>
    <row r="49" spans="2:2" s="274" customFormat="1" ht="15" customHeight="1">
      <c r="B49" s="299" t="s">
        <v>61</v>
      </c>
    </row>
    <row r="50" spans="2:2" s="274" customFormat="1" ht="15" customHeight="1">
      <c r="B50" s="299" t="s">
        <v>62</v>
      </c>
    </row>
    <row r="51" spans="2:2" s="274" customFormat="1" ht="15" customHeight="1">
      <c r="B51" s="299" t="s">
        <v>63</v>
      </c>
    </row>
    <row r="52" spans="2:2" s="274" customFormat="1" ht="15" customHeight="1">
      <c r="B52" s="299" t="s">
        <v>64</v>
      </c>
    </row>
  </sheetData>
  <mergeCells count="1">
    <mergeCell ref="B3:B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B1E1-9E06-4AD9-BB6F-B3BFE5A1FDF7}">
  <sheetPr>
    <tabColor rgb="FF507E70"/>
  </sheetPr>
  <dimension ref="B1:AB51"/>
  <sheetViews>
    <sheetView showGridLines="0" topLeftCell="A35" workbookViewId="0">
      <selection activeCell="B55" sqref="B55"/>
    </sheetView>
  </sheetViews>
  <sheetFormatPr defaultColWidth="9.1796875" defaultRowHeight="15" customHeight="1"/>
  <cols>
    <col min="1" max="1" width="1.453125" style="250" customWidth="1"/>
    <col min="2" max="2" width="55.7265625" style="250" customWidth="1"/>
    <col min="3" max="27" width="10.81640625" style="250" customWidth="1"/>
    <col min="28" max="28" width="2.1796875" style="250" customWidth="1"/>
    <col min="29" max="16384" width="9.1796875" style="250"/>
  </cols>
  <sheetData>
    <row r="1" spans="2:27" ht="15" customHeight="1" thickBot="1"/>
    <row r="2" spans="2:27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  <c r="W3" s="289" t="s">
        <v>10</v>
      </c>
      <c r="X3" s="289"/>
      <c r="Y3" s="289"/>
      <c r="Z3" s="289"/>
      <c r="AA3" s="289"/>
    </row>
    <row r="4" spans="2:27" s="270" customFormat="1" ht="15" customHeight="1">
      <c r="B4" s="335"/>
      <c r="C4" s="307" t="s">
        <v>65</v>
      </c>
      <c r="D4" s="307" t="s">
        <v>66</v>
      </c>
      <c r="E4" s="307" t="s">
        <v>67</v>
      </c>
      <c r="F4" s="307" t="s">
        <v>68</v>
      </c>
      <c r="G4" s="308" t="s">
        <v>69</v>
      </c>
      <c r="H4" s="309" t="s">
        <v>65</v>
      </c>
      <c r="I4" s="309" t="s">
        <v>66</v>
      </c>
      <c r="J4" s="309" t="s">
        <v>67</v>
      </c>
      <c r="K4" s="309" t="s">
        <v>68</v>
      </c>
      <c r="L4" s="309" t="s">
        <v>69</v>
      </c>
      <c r="M4" s="310" t="s">
        <v>65</v>
      </c>
      <c r="N4" s="310" t="s">
        <v>66</v>
      </c>
      <c r="O4" s="310" t="s">
        <v>67</v>
      </c>
      <c r="P4" s="310" t="s">
        <v>68</v>
      </c>
      <c r="Q4" s="310" t="s">
        <v>69</v>
      </c>
      <c r="R4" s="311" t="s">
        <v>70</v>
      </c>
      <c r="S4" s="311" t="s">
        <v>71</v>
      </c>
      <c r="T4" s="311" t="s">
        <v>72</v>
      </c>
      <c r="U4" s="311" t="s">
        <v>73</v>
      </c>
      <c r="V4" s="311">
        <v>2020</v>
      </c>
      <c r="W4" s="312" t="s">
        <v>70</v>
      </c>
      <c r="X4" s="312" t="s">
        <v>71</v>
      </c>
      <c r="Y4" s="312" t="s">
        <v>72</v>
      </c>
      <c r="Z4" s="312" t="s">
        <v>73</v>
      </c>
      <c r="AA4" s="312">
        <v>2020</v>
      </c>
    </row>
    <row r="5" spans="2:27" ht="15" customHeight="1">
      <c r="B5" s="251" t="s">
        <v>20</v>
      </c>
      <c r="C5" s="253">
        <v>9719.1873791116941</v>
      </c>
      <c r="D5" s="253">
        <v>9115.7250495251337</v>
      </c>
      <c r="E5" s="253">
        <v>13601.281093548267</v>
      </c>
      <c r="F5" s="253">
        <v>15260.749542322061</v>
      </c>
      <c r="G5" s="303">
        <v>47696.9</v>
      </c>
      <c r="H5" s="253">
        <v>5593.2083305996684</v>
      </c>
      <c r="I5" s="253">
        <v>5420.6714122620051</v>
      </c>
      <c r="J5" s="253">
        <v>8275.9067777644723</v>
      </c>
      <c r="K5" s="253">
        <v>8294.7466605367117</v>
      </c>
      <c r="L5" s="303">
        <v>27584.633181162862</v>
      </c>
      <c r="M5" s="253">
        <v>2531.3978890886801</v>
      </c>
      <c r="N5" s="253">
        <v>1995.6510136976931</v>
      </c>
      <c r="O5" s="253">
        <v>2958.2472007015899</v>
      </c>
      <c r="P5" s="253">
        <v>3406.1622404099649</v>
      </c>
      <c r="Q5" s="303">
        <v>10891.458343897928</v>
      </c>
      <c r="R5" s="253">
        <v>1213.3702724898142</v>
      </c>
      <c r="S5" s="253">
        <v>1272.5262395563855</v>
      </c>
      <c r="T5" s="253">
        <v>1814.9630640402308</v>
      </c>
      <c r="U5" s="253">
        <v>2741.6819970641168</v>
      </c>
      <c r="V5" s="303">
        <v>7042.5415731505473</v>
      </c>
      <c r="W5" s="253">
        <v>381.07750999018384</v>
      </c>
      <c r="X5" s="253">
        <v>426.87638400904694</v>
      </c>
      <c r="Y5" s="253">
        <v>552.16405104201147</v>
      </c>
      <c r="Z5" s="253">
        <v>818.15864431124567</v>
      </c>
      <c r="AA5" s="303">
        <v>2178.2765893524879</v>
      </c>
    </row>
    <row r="6" spans="2:27" s="270" customFormat="1" ht="15" customHeight="1">
      <c r="B6" s="292" t="s">
        <v>21</v>
      </c>
      <c r="C6" s="304">
        <v>7517.9932142166399</v>
      </c>
      <c r="D6" s="304">
        <v>6987.1820475269842</v>
      </c>
      <c r="E6" s="304">
        <v>10419.528910300549</v>
      </c>
      <c r="F6" s="304">
        <v>11997.275211268332</v>
      </c>
      <c r="G6" s="305">
        <v>36921.979383312515</v>
      </c>
      <c r="H6" s="304">
        <v>4162.3357164677636</v>
      </c>
      <c r="I6" s="304">
        <v>3975.7474325762028</v>
      </c>
      <c r="J6" s="304">
        <v>6083.6202707163684</v>
      </c>
      <c r="K6" s="304">
        <v>6320.6409189367914</v>
      </c>
      <c r="L6" s="305">
        <v>20542.344338697127</v>
      </c>
      <c r="M6" s="304">
        <v>2121.5173536915872</v>
      </c>
      <c r="N6" s="304">
        <v>1650.0176363780367</v>
      </c>
      <c r="O6" s="304">
        <v>2457.3362561446588</v>
      </c>
      <c r="P6" s="304">
        <v>2868.5040762237541</v>
      </c>
      <c r="Q6" s="305">
        <v>9097.375322438038</v>
      </c>
      <c r="R6" s="304">
        <v>893.24156649489873</v>
      </c>
      <c r="S6" s="304">
        <v>979.19454608157389</v>
      </c>
      <c r="T6" s="304">
        <v>1384.6085344859562</v>
      </c>
      <c r="U6" s="304">
        <v>2075.8775088617294</v>
      </c>
      <c r="V6" s="305">
        <v>5332.9221559241578</v>
      </c>
      <c r="W6" s="304">
        <v>340.89857756239144</v>
      </c>
      <c r="X6" s="304">
        <v>382.22243249117207</v>
      </c>
      <c r="Y6" s="304">
        <v>493.96384895356658</v>
      </c>
      <c r="Z6" s="304">
        <v>732.25270724605468</v>
      </c>
      <c r="AA6" s="305">
        <v>1949.3375662531848</v>
      </c>
    </row>
    <row r="7" spans="2:27" ht="15" customHeight="1">
      <c r="B7" s="251" t="s">
        <v>22</v>
      </c>
      <c r="C7" s="253">
        <v>-2878.721948885302</v>
      </c>
      <c r="D7" s="253">
        <v>-2375.5074182690419</v>
      </c>
      <c r="E7" s="253">
        <v>-3695.4393833227668</v>
      </c>
      <c r="F7" s="253">
        <v>-4280.0462283573061</v>
      </c>
      <c r="G7" s="303">
        <v>-13229.714978834418</v>
      </c>
      <c r="H7" s="253">
        <v>-1718.0933763562482</v>
      </c>
      <c r="I7" s="253">
        <v>-1508.4988706618262</v>
      </c>
      <c r="J7" s="253">
        <v>-2384.0138647674821</v>
      </c>
      <c r="K7" s="253">
        <v>-2452.1509084793433</v>
      </c>
      <c r="L7" s="303">
        <v>-8062.7570202649003</v>
      </c>
      <c r="M7" s="253">
        <v>-927.20320906504537</v>
      </c>
      <c r="N7" s="253">
        <v>-632.53003630053365</v>
      </c>
      <c r="O7" s="253">
        <v>-978.18466246190462</v>
      </c>
      <c r="P7" s="253">
        <v>-1284.046525184084</v>
      </c>
      <c r="Q7" s="303">
        <v>-3821.9644330115675</v>
      </c>
      <c r="R7" s="253">
        <v>-201.24820337604254</v>
      </c>
      <c r="S7" s="253">
        <v>-199.01382589050539</v>
      </c>
      <c r="T7" s="253">
        <v>-285.0559778166832</v>
      </c>
      <c r="U7" s="253">
        <v>-471.7252816106182</v>
      </c>
      <c r="V7" s="303">
        <v>-1157.0432886938493</v>
      </c>
      <c r="W7" s="253">
        <v>-32.177160087966065</v>
      </c>
      <c r="X7" s="253">
        <v>-35.464685416176565</v>
      </c>
      <c r="Y7" s="253">
        <v>-48.184878276696779</v>
      </c>
      <c r="Z7" s="253">
        <v>-72.123513083260391</v>
      </c>
      <c r="AA7" s="303">
        <v>-187.95023686409982</v>
      </c>
    </row>
    <row r="8" spans="2:27" s="270" customFormat="1" ht="15" customHeight="1">
      <c r="B8" s="292" t="s">
        <v>23</v>
      </c>
      <c r="C8" s="304">
        <f>SUM(C6:C7)</f>
        <v>4639.2712653313374</v>
      </c>
      <c r="D8" s="304">
        <f t="shared" ref="D8:AA8" si="0">SUM(D6:D7)</f>
        <v>4611.6746292579428</v>
      </c>
      <c r="E8" s="304">
        <f t="shared" si="0"/>
        <v>6724.089526977782</v>
      </c>
      <c r="F8" s="304">
        <f t="shared" si="0"/>
        <v>7717.2289829110259</v>
      </c>
      <c r="G8" s="305">
        <f t="shared" si="0"/>
        <v>23692.264404478097</v>
      </c>
      <c r="H8" s="304">
        <f t="shared" si="0"/>
        <v>2444.2423401115157</v>
      </c>
      <c r="I8" s="304">
        <f t="shared" si="0"/>
        <v>2467.2485619143763</v>
      </c>
      <c r="J8" s="304">
        <f t="shared" si="0"/>
        <v>3699.6064059488863</v>
      </c>
      <c r="K8" s="304">
        <f t="shared" si="0"/>
        <v>3868.4900104574481</v>
      </c>
      <c r="L8" s="305">
        <f t="shared" si="0"/>
        <v>12479.587318432226</v>
      </c>
      <c r="M8" s="304">
        <f t="shared" si="0"/>
        <v>1194.3141446265417</v>
      </c>
      <c r="N8" s="304">
        <f t="shared" si="0"/>
        <v>1017.4876000775031</v>
      </c>
      <c r="O8" s="304">
        <f t="shared" si="0"/>
        <v>1479.1515936827541</v>
      </c>
      <c r="P8" s="304">
        <f t="shared" si="0"/>
        <v>1584.4575510396701</v>
      </c>
      <c r="Q8" s="305">
        <f t="shared" si="0"/>
        <v>5275.41088942647</v>
      </c>
      <c r="R8" s="304">
        <f t="shared" si="0"/>
        <v>691.99336311885622</v>
      </c>
      <c r="S8" s="304">
        <f t="shared" si="0"/>
        <v>780.18072019106853</v>
      </c>
      <c r="T8" s="304">
        <f t="shared" si="0"/>
        <v>1099.5525566692729</v>
      </c>
      <c r="U8" s="304">
        <f t="shared" si="0"/>
        <v>1604.1522272511113</v>
      </c>
      <c r="V8" s="305">
        <f t="shared" si="0"/>
        <v>4175.878867230309</v>
      </c>
      <c r="W8" s="304">
        <f t="shared" si="0"/>
        <v>308.72141747442538</v>
      </c>
      <c r="X8" s="304">
        <f t="shared" si="0"/>
        <v>346.75774707499551</v>
      </c>
      <c r="Y8" s="304">
        <f t="shared" si="0"/>
        <v>445.77897067686979</v>
      </c>
      <c r="Z8" s="304">
        <f t="shared" si="0"/>
        <v>660.12919416279431</v>
      </c>
      <c r="AA8" s="305">
        <f t="shared" si="0"/>
        <v>1761.3873293890849</v>
      </c>
    </row>
    <row r="9" spans="2:27" ht="15" customHeight="1">
      <c r="B9" s="251" t="s">
        <v>24</v>
      </c>
      <c r="C9" s="253">
        <v>-3523.1723318806507</v>
      </c>
      <c r="D9" s="253">
        <v>-3378.0910554375291</v>
      </c>
      <c r="E9" s="253">
        <v>-4280.3046087442808</v>
      </c>
      <c r="F9" s="253">
        <v>-5244.7245778216075</v>
      </c>
      <c r="G9" s="303">
        <v>-16425.988365314071</v>
      </c>
      <c r="H9" s="253">
        <v>-1852.4341164925743</v>
      </c>
      <c r="I9" s="253">
        <v>-1722.9065980125438</v>
      </c>
      <c r="J9" s="253">
        <v>-2216.1709669790885</v>
      </c>
      <c r="K9" s="253">
        <v>-2540.6157630452471</v>
      </c>
      <c r="L9" s="303">
        <v>-8331.8232359594549</v>
      </c>
      <c r="M9" s="253">
        <v>-935.27160405608879</v>
      </c>
      <c r="N9" s="253">
        <v>-790.68766863300209</v>
      </c>
      <c r="O9" s="253">
        <v>-1039.3926565931533</v>
      </c>
      <c r="P9" s="253">
        <v>-1184.4001528108975</v>
      </c>
      <c r="Q9" s="303">
        <v>-3949.7520820931418</v>
      </c>
      <c r="R9" s="253">
        <v>-540.26687196817477</v>
      </c>
      <c r="S9" s="253">
        <v>-650.15771761772385</v>
      </c>
      <c r="T9" s="253">
        <v>-783.10123063796118</v>
      </c>
      <c r="U9" s="253">
        <v>-1170.4654380784109</v>
      </c>
      <c r="V9" s="303">
        <v>-3143.991258302271</v>
      </c>
      <c r="W9" s="253">
        <v>-195.19973936381308</v>
      </c>
      <c r="X9" s="253">
        <v>-214.33907117425926</v>
      </c>
      <c r="Y9" s="253">
        <v>-241.63975453407807</v>
      </c>
      <c r="Z9" s="253">
        <v>-349.24322388705178</v>
      </c>
      <c r="AA9" s="303">
        <v>-1000.4217889592022</v>
      </c>
    </row>
    <row r="10" spans="2:27" ht="15" customHeight="1">
      <c r="B10" s="291" t="s">
        <v>25</v>
      </c>
      <c r="C10" s="253">
        <v>-1228.0419206293532</v>
      </c>
      <c r="D10" s="253">
        <v>-1266.2312881980429</v>
      </c>
      <c r="E10" s="253">
        <v>-1469.2337870829629</v>
      </c>
      <c r="F10" s="253">
        <v>-1619.1079363389788</v>
      </c>
      <c r="G10" s="303">
        <v>-5583.8980636093393</v>
      </c>
      <c r="H10" s="253">
        <v>-571.11747877628829</v>
      </c>
      <c r="I10" s="253">
        <v>-621.51857012975347</v>
      </c>
      <c r="J10" s="253">
        <v>-695.69588425972427</v>
      </c>
      <c r="K10" s="253">
        <v>-717.62976152817237</v>
      </c>
      <c r="L10" s="303">
        <v>-2607.0348777825193</v>
      </c>
      <c r="M10" s="253">
        <v>-388.66708148359851</v>
      </c>
      <c r="N10" s="253">
        <v>-361.85927961521253</v>
      </c>
      <c r="O10" s="253">
        <v>-457.41781666667214</v>
      </c>
      <c r="P10" s="253">
        <v>-502.08482568189129</v>
      </c>
      <c r="Q10" s="303">
        <v>-1710.0290034473746</v>
      </c>
      <c r="R10" s="253">
        <v>-176.71374959234791</v>
      </c>
      <c r="S10" s="253">
        <v>-180.04814078303872</v>
      </c>
      <c r="T10" s="253">
        <v>-194.01219585969864</v>
      </c>
      <c r="U10" s="253">
        <v>-286.90347455243727</v>
      </c>
      <c r="V10" s="303">
        <v>-837.88751205894164</v>
      </c>
      <c r="W10" s="253">
        <v>-91.543610777118332</v>
      </c>
      <c r="X10" s="253">
        <v>-102.51928544733182</v>
      </c>
      <c r="Y10" s="253">
        <v>-120.57704474729312</v>
      </c>
      <c r="Z10" s="253">
        <v>-110.53695182117349</v>
      </c>
      <c r="AA10" s="303">
        <v>-425.17689279291682</v>
      </c>
    </row>
    <row r="11" spans="2:27" ht="15" customHeight="1">
      <c r="B11" s="251" t="s">
        <v>26</v>
      </c>
      <c r="C11" s="253">
        <v>-30.177364700870939</v>
      </c>
      <c r="D11" s="253">
        <v>-78.104702521924054</v>
      </c>
      <c r="E11" s="253">
        <v>-99.829055331731652</v>
      </c>
      <c r="F11" s="253">
        <v>-171.33346282828231</v>
      </c>
      <c r="G11" s="303">
        <v>-379.65425096863322</v>
      </c>
      <c r="H11" s="253">
        <v>0</v>
      </c>
      <c r="I11" s="253">
        <v>0</v>
      </c>
      <c r="J11" s="253">
        <v>0</v>
      </c>
      <c r="K11" s="253">
        <v>0</v>
      </c>
      <c r="L11" s="303">
        <v>0</v>
      </c>
      <c r="M11" s="253">
        <v>0</v>
      </c>
      <c r="N11" s="253">
        <v>0</v>
      </c>
      <c r="O11" s="253">
        <v>0</v>
      </c>
      <c r="P11" s="253">
        <v>0</v>
      </c>
      <c r="Q11" s="303">
        <v>0</v>
      </c>
      <c r="R11" s="253">
        <v>0</v>
      </c>
      <c r="S11" s="253">
        <v>0</v>
      </c>
      <c r="T11" s="253">
        <v>0</v>
      </c>
      <c r="U11" s="253">
        <v>0</v>
      </c>
      <c r="V11" s="303">
        <v>0</v>
      </c>
      <c r="W11" s="253">
        <v>0</v>
      </c>
      <c r="X11" s="253">
        <v>0</v>
      </c>
      <c r="Y11" s="253">
        <v>0</v>
      </c>
      <c r="Z11" s="253">
        <v>0</v>
      </c>
      <c r="AA11" s="303">
        <v>0</v>
      </c>
    </row>
    <row r="12" spans="2:27" ht="15" customHeight="1">
      <c r="B12" s="251" t="s">
        <v>27</v>
      </c>
      <c r="C12" s="253">
        <v>-15.063855003874011</v>
      </c>
      <c r="D12" s="253">
        <v>119.05260231879306</v>
      </c>
      <c r="E12" s="253">
        <v>-38.585036629756878</v>
      </c>
      <c r="F12" s="253">
        <v>-18.830317766409209</v>
      </c>
      <c r="G12" s="303">
        <v>47.487833913990492</v>
      </c>
      <c r="H12" s="253">
        <v>2.7091927488883525</v>
      </c>
      <c r="I12" s="253">
        <v>110.35735251303892</v>
      </c>
      <c r="J12" s="253">
        <v>-26.08881145325995</v>
      </c>
      <c r="K12" s="253">
        <v>-10.773325267912538</v>
      </c>
      <c r="L12" s="303">
        <v>77.183334330754789</v>
      </c>
      <c r="M12" s="253">
        <v>-12.019877808360134</v>
      </c>
      <c r="N12" s="253">
        <v>0.66251114066484007</v>
      </c>
      <c r="O12" s="253">
        <v>1.6838015355215532</v>
      </c>
      <c r="P12" s="253">
        <v>-3.8973707537556255</v>
      </c>
      <c r="Q12" s="303">
        <v>-13.845083261338887</v>
      </c>
      <c r="R12" s="253">
        <v>-5.8523130297644563</v>
      </c>
      <c r="S12" s="253">
        <v>3.4587200196976795</v>
      </c>
      <c r="T12" s="253">
        <v>-12.844846652237898</v>
      </c>
      <c r="U12" s="253">
        <v>-4.7310585824620377</v>
      </c>
      <c r="V12" s="303">
        <v>-19.969498244766712</v>
      </c>
      <c r="W12" s="253">
        <v>9.9974378274362508E-2</v>
      </c>
      <c r="X12" s="253">
        <v>4.5740185653916203</v>
      </c>
      <c r="Y12" s="253">
        <v>-1.3351800597806243</v>
      </c>
      <c r="Z12" s="253">
        <v>-0.88409695873740546</v>
      </c>
      <c r="AA12" s="303">
        <v>2.6635472180600921</v>
      </c>
    </row>
    <row r="13" spans="2:27" ht="15" customHeight="1">
      <c r="B13" s="251" t="s">
        <v>28</v>
      </c>
      <c r="C13" s="253">
        <v>-298.28460324466539</v>
      </c>
      <c r="D13" s="253">
        <v>-5.6318795121659146</v>
      </c>
      <c r="E13" s="253">
        <v>0</v>
      </c>
      <c r="F13" s="253">
        <v>0</v>
      </c>
      <c r="G13" s="303">
        <v>-303.91648251196034</v>
      </c>
      <c r="H13" s="253">
        <v>0</v>
      </c>
      <c r="I13" s="253">
        <v>0</v>
      </c>
      <c r="J13" s="253">
        <v>0</v>
      </c>
      <c r="K13" s="253">
        <v>0</v>
      </c>
      <c r="L13" s="303">
        <v>0</v>
      </c>
      <c r="M13" s="253">
        <v>-2.5579538487363607E-13</v>
      </c>
      <c r="N13" s="253">
        <v>0</v>
      </c>
      <c r="O13" s="253">
        <v>0</v>
      </c>
      <c r="P13" s="253">
        <v>0</v>
      </c>
      <c r="Q13" s="303">
        <v>0</v>
      </c>
      <c r="R13" s="253">
        <v>0</v>
      </c>
      <c r="S13" s="253">
        <v>0</v>
      </c>
      <c r="T13" s="253">
        <v>0</v>
      </c>
      <c r="U13" s="253">
        <v>0</v>
      </c>
      <c r="V13" s="303">
        <v>0</v>
      </c>
      <c r="W13" s="253">
        <v>0</v>
      </c>
      <c r="X13" s="253">
        <v>0</v>
      </c>
      <c r="Y13" s="253">
        <v>0</v>
      </c>
      <c r="Z13" s="253">
        <v>0</v>
      </c>
      <c r="AA13" s="303">
        <v>0</v>
      </c>
    </row>
    <row r="14" spans="2:27" ht="15" customHeight="1">
      <c r="B14" s="251" t="s">
        <v>29</v>
      </c>
      <c r="C14" s="253">
        <v>-25.071624727406647</v>
      </c>
      <c r="D14" s="253">
        <v>-54.634321025547877</v>
      </c>
      <c r="E14" s="253">
        <v>-90.287610045553066</v>
      </c>
      <c r="F14" s="253">
        <v>-86.980357499792518</v>
      </c>
      <c r="G14" s="303">
        <v>-256.69976591984317</v>
      </c>
      <c r="H14" s="253">
        <v>-10.53833931216715</v>
      </c>
      <c r="I14" s="253">
        <v>-24.324055375377622</v>
      </c>
      <c r="J14" s="253">
        <v>-30.652535840420754</v>
      </c>
      <c r="K14" s="253">
        <v>-57.465208339883851</v>
      </c>
      <c r="L14" s="303">
        <v>-122.98013886784962</v>
      </c>
      <c r="M14" s="253">
        <v>-14.533285415239499</v>
      </c>
      <c r="N14" s="253">
        <v>-18.902454470169999</v>
      </c>
      <c r="O14" s="253">
        <v>-47.079425864397059</v>
      </c>
      <c r="P14" s="253">
        <v>-20.679711142487864</v>
      </c>
      <c r="Q14" s="303">
        <v>-100.92072951688493</v>
      </c>
      <c r="R14" s="253">
        <v>0</v>
      </c>
      <c r="S14" s="253">
        <v>0</v>
      </c>
      <c r="T14" s="253">
        <v>0</v>
      </c>
      <c r="U14" s="253">
        <v>0</v>
      </c>
      <c r="V14" s="303">
        <v>0</v>
      </c>
      <c r="W14" s="253">
        <v>0</v>
      </c>
      <c r="X14" s="253">
        <v>0</v>
      </c>
      <c r="Y14" s="253">
        <v>0</v>
      </c>
      <c r="Z14" s="253">
        <v>0</v>
      </c>
      <c r="AA14" s="303">
        <v>0</v>
      </c>
    </row>
    <row r="15" spans="2:27" ht="15" customHeight="1">
      <c r="B15" s="251" t="s">
        <v>30</v>
      </c>
      <c r="C15" s="253">
        <v>625.81905928879473</v>
      </c>
      <c r="D15" s="253">
        <v>703.89778860421086</v>
      </c>
      <c r="E15" s="253">
        <v>711.13590416317004</v>
      </c>
      <c r="F15" s="253">
        <v>678.00246946155971</v>
      </c>
      <c r="G15" s="303">
        <v>2718.8552215177356</v>
      </c>
      <c r="H15" s="253">
        <v>221.86228953432069</v>
      </c>
      <c r="I15" s="253">
        <v>237.00731579841369</v>
      </c>
      <c r="J15" s="253">
        <v>241.10960249397002</v>
      </c>
      <c r="K15" s="253">
        <v>174.60276113068767</v>
      </c>
      <c r="L15" s="303">
        <v>874.58196895739195</v>
      </c>
      <c r="M15" s="253">
        <v>183.8873565927853</v>
      </c>
      <c r="N15" s="253">
        <v>206.94897672565526</v>
      </c>
      <c r="O15" s="253">
        <v>198.98321505349205</v>
      </c>
      <c r="P15" s="253">
        <v>224.85885224233408</v>
      </c>
      <c r="Q15" s="303">
        <v>814.67840061426659</v>
      </c>
      <c r="R15" s="253">
        <v>164.39011724085671</v>
      </c>
      <c r="S15" s="253">
        <v>191.80735458567906</v>
      </c>
      <c r="T15" s="253">
        <v>198.75090649077788</v>
      </c>
      <c r="U15" s="253">
        <v>206.27583680193658</v>
      </c>
      <c r="V15" s="303">
        <v>761.22421511925018</v>
      </c>
      <c r="W15" s="253">
        <v>55.679295920831976</v>
      </c>
      <c r="X15" s="253">
        <v>68.134141494462952</v>
      </c>
      <c r="Y15" s="253">
        <v>72.182807622803423</v>
      </c>
      <c r="Z15" s="253">
        <v>72.096187629905927</v>
      </c>
      <c r="AA15" s="303">
        <v>268.09243266800434</v>
      </c>
    </row>
    <row r="16" spans="2:27" s="270" customFormat="1" ht="15" customHeight="1">
      <c r="B16" s="292" t="s">
        <v>31</v>
      </c>
      <c r="C16" s="304">
        <f>SUM(C8:C15)</f>
        <v>145.27862443331128</v>
      </c>
      <c r="D16" s="304">
        <f t="shared" ref="D16:AA16" si="1">SUM(D8:D15)</f>
        <v>651.93177348573693</v>
      </c>
      <c r="E16" s="304">
        <f t="shared" si="1"/>
        <v>1456.9853333066667</v>
      </c>
      <c r="F16" s="304">
        <f t="shared" si="1"/>
        <v>1254.2548001175155</v>
      </c>
      <c r="G16" s="305">
        <f t="shared" si="1"/>
        <v>3508.450531585976</v>
      </c>
      <c r="H16" s="304">
        <f t="shared" si="1"/>
        <v>234.723887813695</v>
      </c>
      <c r="I16" s="304">
        <f t="shared" si="1"/>
        <v>445.86400670815402</v>
      </c>
      <c r="J16" s="304">
        <f t="shared" si="1"/>
        <v>972.10780991036279</v>
      </c>
      <c r="K16" s="304">
        <f t="shared" si="1"/>
        <v>716.60871340691983</v>
      </c>
      <c r="L16" s="305">
        <f t="shared" si="1"/>
        <v>2369.5143691105495</v>
      </c>
      <c r="M16" s="304">
        <f t="shared" si="1"/>
        <v>27.709652456039862</v>
      </c>
      <c r="N16" s="304">
        <f t="shared" si="1"/>
        <v>53.64968522543856</v>
      </c>
      <c r="O16" s="304">
        <f t="shared" si="1"/>
        <v>135.92871114754516</v>
      </c>
      <c r="P16" s="304">
        <f t="shared" si="1"/>
        <v>98.254342892971934</v>
      </c>
      <c r="Q16" s="305">
        <f t="shared" si="1"/>
        <v>315.54239172199635</v>
      </c>
      <c r="R16" s="304">
        <f t="shared" si="1"/>
        <v>133.55054576942581</v>
      </c>
      <c r="S16" s="304">
        <f t="shared" si="1"/>
        <v>145.2409363956827</v>
      </c>
      <c r="T16" s="304">
        <f t="shared" si="1"/>
        <v>308.34519001015309</v>
      </c>
      <c r="U16" s="304">
        <f t="shared" si="1"/>
        <v>348.32809283973768</v>
      </c>
      <c r="V16" s="305">
        <f t="shared" si="1"/>
        <v>935.25481374357969</v>
      </c>
      <c r="W16" s="304">
        <f t="shared" si="1"/>
        <v>77.757337632600297</v>
      </c>
      <c r="X16" s="304">
        <f t="shared" si="1"/>
        <v>102.60755051325899</v>
      </c>
      <c r="Y16" s="304">
        <f t="shared" si="1"/>
        <v>154.40979895852141</v>
      </c>
      <c r="Z16" s="304">
        <f t="shared" si="1"/>
        <v>271.56110912573752</v>
      </c>
      <c r="AA16" s="305">
        <f t="shared" si="1"/>
        <v>606.54462752303039</v>
      </c>
    </row>
    <row r="17" spans="2:28" ht="15" customHeight="1">
      <c r="B17" s="291" t="s">
        <v>32</v>
      </c>
      <c r="C17" s="253">
        <f>-C14</f>
        <v>25.071624727406647</v>
      </c>
      <c r="D17" s="253">
        <f t="shared" ref="D17:Z17" si="2">-D14</f>
        <v>54.634321025547877</v>
      </c>
      <c r="E17" s="253">
        <f t="shared" si="2"/>
        <v>90.287610045553066</v>
      </c>
      <c r="F17" s="253">
        <f t="shared" si="2"/>
        <v>86.980357499792518</v>
      </c>
      <c r="G17" s="303">
        <f t="shared" si="2"/>
        <v>256.69976591984317</v>
      </c>
      <c r="H17" s="253">
        <f>-H14</f>
        <v>10.53833931216715</v>
      </c>
      <c r="I17" s="253">
        <f t="shared" si="2"/>
        <v>24.324055375377622</v>
      </c>
      <c r="J17" s="253">
        <f t="shared" si="2"/>
        <v>30.652535840420754</v>
      </c>
      <c r="K17" s="253">
        <f t="shared" si="2"/>
        <v>57.465208339883851</v>
      </c>
      <c r="L17" s="303">
        <f t="shared" si="2"/>
        <v>122.98013886784962</v>
      </c>
      <c r="M17" s="253">
        <f>-M14</f>
        <v>14.533285415239499</v>
      </c>
      <c r="N17" s="253">
        <f t="shared" si="2"/>
        <v>18.902454470169999</v>
      </c>
      <c r="O17" s="253">
        <f t="shared" si="2"/>
        <v>47.079425864397059</v>
      </c>
      <c r="P17" s="253">
        <f t="shared" si="2"/>
        <v>20.679711142487864</v>
      </c>
      <c r="Q17" s="303">
        <f t="shared" si="2"/>
        <v>100.92072951688493</v>
      </c>
      <c r="R17" s="253">
        <f>-R14</f>
        <v>0</v>
      </c>
      <c r="S17" s="253">
        <f t="shared" si="2"/>
        <v>0</v>
      </c>
      <c r="T17" s="253">
        <f t="shared" si="2"/>
        <v>0</v>
      </c>
      <c r="U17" s="253">
        <f t="shared" si="2"/>
        <v>0</v>
      </c>
      <c r="V17" s="303">
        <v>0</v>
      </c>
      <c r="W17" s="253">
        <f>-W14</f>
        <v>0</v>
      </c>
      <c r="X17" s="253">
        <f t="shared" si="2"/>
        <v>0</v>
      </c>
      <c r="Y17" s="253">
        <f t="shared" si="2"/>
        <v>0</v>
      </c>
      <c r="Z17" s="253">
        <f t="shared" si="2"/>
        <v>0</v>
      </c>
      <c r="AA17" s="303">
        <v>0</v>
      </c>
    </row>
    <row r="18" spans="2:28" ht="15" customHeight="1">
      <c r="B18" s="251" t="s">
        <v>33</v>
      </c>
      <c r="C18" s="253">
        <v>298.28460324466539</v>
      </c>
      <c r="D18" s="253">
        <v>5.6318795121659146</v>
      </c>
      <c r="E18" s="253">
        <v>0</v>
      </c>
      <c r="F18" s="253">
        <v>0</v>
      </c>
      <c r="G18" s="303">
        <v>303.91648251196034</v>
      </c>
      <c r="H18" s="253">
        <v>0</v>
      </c>
      <c r="I18" s="253">
        <v>0</v>
      </c>
      <c r="J18" s="253">
        <v>0</v>
      </c>
      <c r="K18" s="253">
        <v>0</v>
      </c>
      <c r="L18" s="303">
        <v>0</v>
      </c>
      <c r="M18" s="253">
        <v>0</v>
      </c>
      <c r="N18" s="253">
        <v>0</v>
      </c>
      <c r="O18" s="253">
        <v>0</v>
      </c>
      <c r="P18" s="253">
        <v>0</v>
      </c>
      <c r="Q18" s="303">
        <v>0</v>
      </c>
      <c r="R18" s="253">
        <v>0</v>
      </c>
      <c r="S18" s="253">
        <v>0</v>
      </c>
      <c r="T18" s="253">
        <v>0</v>
      </c>
      <c r="U18" s="253">
        <v>0</v>
      </c>
      <c r="V18" s="303">
        <v>0</v>
      </c>
      <c r="W18" s="253">
        <v>0</v>
      </c>
      <c r="X18" s="253">
        <v>0</v>
      </c>
      <c r="Y18" s="253">
        <v>0</v>
      </c>
      <c r="Z18" s="253">
        <v>0</v>
      </c>
      <c r="AA18" s="303">
        <v>0</v>
      </c>
    </row>
    <row r="19" spans="2:28" ht="15" customHeight="1">
      <c r="B19" s="251" t="s">
        <v>34</v>
      </c>
      <c r="C19" s="253">
        <v>0</v>
      </c>
      <c r="D19" s="253">
        <v>-97</v>
      </c>
      <c r="E19" s="253">
        <v>0</v>
      </c>
      <c r="F19" s="253">
        <v>0</v>
      </c>
      <c r="G19" s="303">
        <v>-97</v>
      </c>
      <c r="H19" s="253">
        <v>0</v>
      </c>
      <c r="I19" s="253">
        <v>-97</v>
      </c>
      <c r="J19" s="253">
        <v>0</v>
      </c>
      <c r="K19" s="253">
        <v>0</v>
      </c>
      <c r="L19" s="303">
        <v>-97</v>
      </c>
      <c r="M19" s="253">
        <v>0</v>
      </c>
      <c r="N19" s="253">
        <v>0</v>
      </c>
      <c r="O19" s="253">
        <v>0</v>
      </c>
      <c r="P19" s="253">
        <v>0</v>
      </c>
      <c r="Q19" s="303">
        <v>0</v>
      </c>
      <c r="R19" s="253">
        <v>0</v>
      </c>
      <c r="S19" s="253">
        <v>0</v>
      </c>
      <c r="T19" s="253">
        <v>0</v>
      </c>
      <c r="U19" s="253">
        <v>0</v>
      </c>
      <c r="V19" s="303">
        <v>0</v>
      </c>
      <c r="W19" s="253">
        <v>0</v>
      </c>
      <c r="X19" s="253">
        <v>0</v>
      </c>
      <c r="Y19" s="253">
        <v>0</v>
      </c>
      <c r="Z19" s="253">
        <v>0</v>
      </c>
      <c r="AA19" s="303">
        <v>0</v>
      </c>
    </row>
    <row r="20" spans="2:28" ht="15" customHeight="1">
      <c r="B20" s="251" t="s">
        <v>74</v>
      </c>
      <c r="C20" s="253">
        <v>0</v>
      </c>
      <c r="D20" s="253">
        <v>0</v>
      </c>
      <c r="E20" s="253">
        <v>0</v>
      </c>
      <c r="F20" s="253">
        <v>144.5</v>
      </c>
      <c r="G20" s="303">
        <v>144.5</v>
      </c>
      <c r="H20" s="253">
        <v>0</v>
      </c>
      <c r="I20" s="253">
        <v>0</v>
      </c>
      <c r="J20" s="253">
        <v>0</v>
      </c>
      <c r="K20" s="253">
        <v>0</v>
      </c>
      <c r="L20" s="303">
        <v>0</v>
      </c>
      <c r="M20" s="253">
        <v>0</v>
      </c>
      <c r="N20" s="253">
        <v>0</v>
      </c>
      <c r="O20" s="253">
        <v>0</v>
      </c>
      <c r="P20" s="253">
        <v>0</v>
      </c>
      <c r="Q20" s="303">
        <v>0</v>
      </c>
      <c r="R20" s="253">
        <v>0</v>
      </c>
      <c r="S20" s="253">
        <v>0</v>
      </c>
      <c r="T20" s="253">
        <v>0</v>
      </c>
      <c r="U20" s="253">
        <v>144.5</v>
      </c>
      <c r="V20" s="303">
        <v>144.5</v>
      </c>
      <c r="W20" s="253">
        <v>0</v>
      </c>
      <c r="X20" s="253">
        <v>0</v>
      </c>
      <c r="Y20" s="253">
        <v>0</v>
      </c>
      <c r="Z20" s="253">
        <v>0</v>
      </c>
      <c r="AA20" s="303">
        <v>0</v>
      </c>
    </row>
    <row r="21" spans="2:28" ht="15" customHeight="1">
      <c r="B21" s="251" t="s">
        <v>75</v>
      </c>
      <c r="C21" s="253">
        <v>102.90463311000002</v>
      </c>
      <c r="D21" s="253">
        <v>0</v>
      </c>
      <c r="E21" s="253">
        <v>0</v>
      </c>
      <c r="F21" s="253">
        <v>0</v>
      </c>
      <c r="G21" s="303">
        <v>102.90463311000003</v>
      </c>
      <c r="H21" s="253">
        <v>42.276078160000019</v>
      </c>
      <c r="I21" s="253">
        <v>0</v>
      </c>
      <c r="J21" s="253">
        <v>0</v>
      </c>
      <c r="K21" s="253">
        <v>0</v>
      </c>
      <c r="L21" s="303">
        <v>42.276078160000012</v>
      </c>
      <c r="M21" s="253">
        <v>60.628554950000009</v>
      </c>
      <c r="N21" s="253">
        <v>0</v>
      </c>
      <c r="O21" s="253">
        <v>0</v>
      </c>
      <c r="P21" s="253">
        <v>0</v>
      </c>
      <c r="Q21" s="303">
        <v>60.628554950000023</v>
      </c>
      <c r="R21" s="253">
        <v>0</v>
      </c>
      <c r="S21" s="253">
        <v>0</v>
      </c>
      <c r="T21" s="253">
        <v>0</v>
      </c>
      <c r="U21" s="253">
        <v>0</v>
      </c>
      <c r="V21" s="303">
        <v>0</v>
      </c>
      <c r="W21" s="253">
        <v>0</v>
      </c>
      <c r="X21" s="253">
        <v>0</v>
      </c>
      <c r="Y21" s="253">
        <v>0</v>
      </c>
      <c r="Z21" s="253">
        <v>0</v>
      </c>
      <c r="AA21" s="303">
        <v>0</v>
      </c>
    </row>
    <row r="22" spans="2:28" s="270" customFormat="1" ht="15" customHeight="1">
      <c r="B22" s="292" t="s">
        <v>37</v>
      </c>
      <c r="C22" s="304">
        <f t="shared" ref="C22:AA22" si="3">SUM(C16:C21)</f>
        <v>571.53948551538338</v>
      </c>
      <c r="D22" s="304">
        <f t="shared" si="3"/>
        <v>615.19797402345068</v>
      </c>
      <c r="E22" s="304">
        <f t="shared" si="3"/>
        <v>1547.2729433522197</v>
      </c>
      <c r="F22" s="304">
        <f t="shared" si="3"/>
        <v>1485.735157617308</v>
      </c>
      <c r="G22" s="306">
        <f t="shared" si="3"/>
        <v>4219.4714131277797</v>
      </c>
      <c r="H22" s="304">
        <f t="shared" si="3"/>
        <v>287.53830528586218</v>
      </c>
      <c r="I22" s="304">
        <f t="shared" si="3"/>
        <v>373.18806208353163</v>
      </c>
      <c r="J22" s="304">
        <f t="shared" si="3"/>
        <v>1002.7603457507836</v>
      </c>
      <c r="K22" s="304">
        <f t="shared" si="3"/>
        <v>774.07392174680365</v>
      </c>
      <c r="L22" s="306">
        <f t="shared" si="3"/>
        <v>2437.7705861383993</v>
      </c>
      <c r="M22" s="304">
        <f t="shared" si="3"/>
        <v>102.87149282127936</v>
      </c>
      <c r="N22" s="304">
        <f t="shared" si="3"/>
        <v>72.55213969560856</v>
      </c>
      <c r="O22" s="304">
        <f t="shared" si="3"/>
        <v>183.00813701194221</v>
      </c>
      <c r="P22" s="304">
        <f t="shared" si="3"/>
        <v>118.93405403545979</v>
      </c>
      <c r="Q22" s="306">
        <f t="shared" si="3"/>
        <v>477.09167618888131</v>
      </c>
      <c r="R22" s="304">
        <f t="shared" si="3"/>
        <v>133.55054576942581</v>
      </c>
      <c r="S22" s="304">
        <f t="shared" si="3"/>
        <v>145.2409363956827</v>
      </c>
      <c r="T22" s="304">
        <f t="shared" si="3"/>
        <v>308.34519001015309</v>
      </c>
      <c r="U22" s="304">
        <f t="shared" si="3"/>
        <v>492.82809283973768</v>
      </c>
      <c r="V22" s="306">
        <f t="shared" si="3"/>
        <v>1079.7548137435797</v>
      </c>
      <c r="W22" s="304">
        <f t="shared" si="3"/>
        <v>77.757337632600297</v>
      </c>
      <c r="X22" s="304">
        <f t="shared" si="3"/>
        <v>102.60755051325899</v>
      </c>
      <c r="Y22" s="304">
        <f t="shared" si="3"/>
        <v>154.40979895852141</v>
      </c>
      <c r="Z22" s="304">
        <f t="shared" si="3"/>
        <v>271.56110912573752</v>
      </c>
      <c r="AA22" s="306">
        <f t="shared" si="3"/>
        <v>606.54462752303039</v>
      </c>
    </row>
    <row r="23" spans="2:28" ht="15" customHeight="1">
      <c r="B23" s="254"/>
      <c r="C23" s="254"/>
      <c r="D23" s="254"/>
      <c r="E23" s="254"/>
      <c r="F23" s="254"/>
      <c r="G23" s="254"/>
      <c r="H23" s="255"/>
      <c r="I23" s="254"/>
      <c r="J23" s="255"/>
      <c r="K23" s="254"/>
      <c r="L23" s="254"/>
      <c r="M23" s="255"/>
      <c r="N23" s="254"/>
      <c r="O23" s="255"/>
      <c r="P23" s="254"/>
      <c r="Q23" s="254"/>
      <c r="R23" s="255"/>
      <c r="S23" s="255"/>
      <c r="T23" s="255"/>
      <c r="U23" s="255"/>
      <c r="V23" s="255"/>
      <c r="W23" s="255"/>
      <c r="X23" s="256"/>
      <c r="Y23" s="255"/>
      <c r="Z23" s="256"/>
      <c r="AA23" s="256"/>
    </row>
    <row r="24" spans="2:28" ht="15" customHeight="1">
      <c r="B24" s="251" t="s">
        <v>30</v>
      </c>
      <c r="C24" s="253">
        <f>-C15</f>
        <v>-625.81905928879473</v>
      </c>
      <c r="D24" s="253">
        <f>-D15</f>
        <v>-703.89778860421086</v>
      </c>
      <c r="E24" s="253">
        <f>-E15</f>
        <v>-711.13590416317004</v>
      </c>
      <c r="F24" s="253">
        <f>-F15</f>
        <v>-678.00246946155971</v>
      </c>
      <c r="G24" s="303">
        <f>-G15</f>
        <v>-2718.8552215177356</v>
      </c>
      <c r="H24" s="252"/>
      <c r="I24" s="252"/>
      <c r="J24" s="252"/>
      <c r="K24" s="252"/>
      <c r="L24" s="252"/>
      <c r="M24" s="252"/>
      <c r="N24" s="257"/>
      <c r="O24" s="252"/>
      <c r="P24" s="257"/>
      <c r="Q24" s="257"/>
      <c r="R24" s="258"/>
      <c r="S24" s="257"/>
      <c r="T24" s="258"/>
      <c r="U24" s="257"/>
      <c r="V24" s="257"/>
      <c r="W24" s="258"/>
      <c r="X24" s="252"/>
      <c r="Y24" s="258"/>
      <c r="Z24" s="252"/>
      <c r="AA24" s="252"/>
      <c r="AB24" s="258"/>
    </row>
    <row r="25" spans="2:28" ht="15" customHeight="1">
      <c r="B25" s="251" t="s">
        <v>38</v>
      </c>
      <c r="C25" s="253">
        <v>-227.59489307095987</v>
      </c>
      <c r="D25" s="253">
        <v>-268.54007859330289</v>
      </c>
      <c r="E25" s="253">
        <v>-290.35279428236845</v>
      </c>
      <c r="F25" s="253">
        <v>-248.92987034094256</v>
      </c>
      <c r="G25" s="303">
        <f t="shared" ref="G25" si="4">SUM(C25:F25)</f>
        <v>-1035.4176362875737</v>
      </c>
      <c r="H25" s="260"/>
      <c r="I25" s="260"/>
      <c r="J25" s="260"/>
      <c r="K25" s="260"/>
      <c r="L25" s="260"/>
      <c r="M25" s="261"/>
      <c r="N25" s="262"/>
      <c r="O25" s="261"/>
      <c r="P25" s="262"/>
      <c r="Q25" s="262"/>
      <c r="R25" s="261"/>
      <c r="S25" s="257"/>
      <c r="T25" s="261"/>
      <c r="U25" s="257"/>
      <c r="V25" s="257"/>
      <c r="W25" s="263"/>
      <c r="X25" s="264"/>
      <c r="Y25" s="263"/>
      <c r="Z25" s="264"/>
      <c r="AA25" s="264"/>
      <c r="AB25" s="265"/>
    </row>
    <row r="26" spans="2:28" s="270" customFormat="1" ht="15" customHeight="1">
      <c r="B26" s="293" t="s">
        <v>39</v>
      </c>
      <c r="C26" s="304">
        <f>C16+SUM(C24:C25)</f>
        <v>-708.13532792644332</v>
      </c>
      <c r="D26" s="304">
        <f>D16+SUM(D24:D25)</f>
        <v>-320.50609371177677</v>
      </c>
      <c r="E26" s="304">
        <f>E16+SUM(E24:E25)</f>
        <v>455.4966348611282</v>
      </c>
      <c r="F26" s="304">
        <f>F16+SUM(F24:F25)</f>
        <v>327.32246031501325</v>
      </c>
      <c r="G26" s="305">
        <f>G16+SUM(G24:G25)</f>
        <v>-245.82232621933326</v>
      </c>
      <c r="I26" s="294"/>
      <c r="K26" s="294"/>
      <c r="L26" s="294"/>
      <c r="M26" s="294"/>
      <c r="N26" s="295"/>
      <c r="O26" s="294"/>
      <c r="P26" s="295"/>
      <c r="Q26" s="295"/>
      <c r="R26" s="295"/>
      <c r="S26" s="295"/>
      <c r="T26" s="295"/>
      <c r="U26" s="295"/>
      <c r="V26" s="295"/>
      <c r="W26" s="294"/>
      <c r="X26" s="294"/>
      <c r="Y26" s="294"/>
      <c r="Z26" s="294"/>
      <c r="AA26" s="294"/>
      <c r="AB26" s="296"/>
    </row>
    <row r="27" spans="2:28" ht="15" customHeight="1">
      <c r="B27" s="251" t="s">
        <v>41</v>
      </c>
      <c r="C27" s="253">
        <v>-94.803028953101844</v>
      </c>
      <c r="D27" s="253">
        <v>-44.852916665155774</v>
      </c>
      <c r="E27" s="253">
        <v>-53.105205414053195</v>
      </c>
      <c r="F27" s="253">
        <v>-81.982791783967457</v>
      </c>
      <c r="G27" s="303">
        <f t="shared" ref="G27:G30" si="5">SUM(C27:F27)</f>
        <v>-274.74394281627826</v>
      </c>
      <c r="H27" s="252"/>
      <c r="I27" s="258"/>
      <c r="J27" s="252"/>
      <c r="K27" s="258"/>
      <c r="L27" s="258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66"/>
      <c r="X27" s="252"/>
      <c r="Y27" s="266"/>
      <c r="Z27" s="252"/>
      <c r="AA27" s="252"/>
      <c r="AB27" s="252"/>
    </row>
    <row r="28" spans="2:28" ht="15" customHeight="1">
      <c r="B28" s="251" t="s">
        <v>42</v>
      </c>
      <c r="C28" s="253">
        <v>-22.000868229292223</v>
      </c>
      <c r="D28" s="253">
        <v>-26.721968978609993</v>
      </c>
      <c r="E28" s="253">
        <v>-24.712024763924845</v>
      </c>
      <c r="F28" s="253">
        <v>-69.676889566239566</v>
      </c>
      <c r="G28" s="303">
        <f t="shared" si="5"/>
        <v>-143.11175153806664</v>
      </c>
      <c r="H28" s="252"/>
      <c r="I28" s="258"/>
      <c r="J28" s="252"/>
      <c r="K28" s="258"/>
      <c r="L28" s="258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66"/>
      <c r="X28" s="252"/>
      <c r="Y28" s="266"/>
      <c r="Z28" s="252"/>
      <c r="AA28" s="252"/>
      <c r="AB28" s="252"/>
    </row>
    <row r="29" spans="2:28" s="270" customFormat="1" ht="15" customHeight="1">
      <c r="B29" s="293" t="s">
        <v>43</v>
      </c>
      <c r="C29" s="304">
        <f>SUM(C26:C28)</f>
        <v>-824.93922510883738</v>
      </c>
      <c r="D29" s="304">
        <f t="shared" ref="D29:G29" si="6">SUM(D26:D28)</f>
        <v>-392.08097935554252</v>
      </c>
      <c r="E29" s="304">
        <f t="shared" si="6"/>
        <v>377.67940468315015</v>
      </c>
      <c r="F29" s="304">
        <f t="shared" si="6"/>
        <v>175.66277896480622</v>
      </c>
      <c r="G29" s="305">
        <f t="shared" si="6"/>
        <v>-663.67802057367817</v>
      </c>
      <c r="H29" s="294"/>
      <c r="I29" s="294"/>
      <c r="J29" s="294"/>
      <c r="K29" s="294"/>
      <c r="L29" s="294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6"/>
    </row>
    <row r="30" spans="2:28" ht="15" customHeight="1">
      <c r="B30" s="251" t="s">
        <v>44</v>
      </c>
      <c r="C30" s="253">
        <v>4.1424506166489365</v>
      </c>
      <c r="D30" s="253">
        <v>3.5826506566169827</v>
      </c>
      <c r="E30" s="253">
        <v>4.0264648493526387</v>
      </c>
      <c r="F30" s="253">
        <v>1.7311288452605675</v>
      </c>
      <c r="G30" s="303">
        <f t="shared" si="5"/>
        <v>13.482694967879125</v>
      </c>
      <c r="H30" s="259"/>
      <c r="I30" s="252"/>
      <c r="J30" s="259"/>
      <c r="K30" s="252"/>
      <c r="L30" s="252"/>
      <c r="M30" s="257"/>
      <c r="N30" s="262"/>
      <c r="O30" s="257"/>
      <c r="P30" s="262"/>
      <c r="Q30" s="262"/>
      <c r="R30" s="257"/>
      <c r="S30" s="257"/>
      <c r="T30" s="257"/>
      <c r="U30" s="257"/>
      <c r="V30" s="257"/>
      <c r="W30" s="259"/>
      <c r="X30" s="252"/>
      <c r="Y30" s="259"/>
      <c r="Z30" s="252"/>
      <c r="AA30" s="252"/>
      <c r="AB30" s="265"/>
    </row>
    <row r="31" spans="2:28" s="270" customFormat="1" ht="15" customHeight="1">
      <c r="B31" s="293" t="s">
        <v>45</v>
      </c>
      <c r="C31" s="304">
        <f>SUM(C29:C30)</f>
        <v>-820.79677449218843</v>
      </c>
      <c r="D31" s="304">
        <f t="shared" ref="D31:G31" si="7">SUM(D29:D30)</f>
        <v>-388.49832869892555</v>
      </c>
      <c r="E31" s="304">
        <f t="shared" si="7"/>
        <v>381.70586953250279</v>
      </c>
      <c r="F31" s="304">
        <f t="shared" si="7"/>
        <v>177.39390781006679</v>
      </c>
      <c r="G31" s="306">
        <f t="shared" si="7"/>
        <v>-650.1953256057991</v>
      </c>
      <c r="H31" s="297"/>
      <c r="I31" s="294"/>
      <c r="J31" s="297"/>
      <c r="K31" s="294"/>
      <c r="L31" s="294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6"/>
    </row>
    <row r="32" spans="2:28" ht="15" customHeight="1">
      <c r="B32" s="267"/>
      <c r="C32" s="268"/>
      <c r="D32" s="269"/>
      <c r="E32" s="268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8"/>
      <c r="Y32" s="269"/>
      <c r="Z32" s="268"/>
      <c r="AA32" s="268"/>
      <c r="AB32" s="269"/>
    </row>
    <row r="33" spans="2:28" ht="15" customHeight="1">
      <c r="B33" s="272" t="s">
        <v>46</v>
      </c>
      <c r="C33" s="273">
        <f t="shared" ref="C33:AA33" si="8">C8/C$6</f>
        <v>0.61708904665654718</v>
      </c>
      <c r="D33" s="273">
        <f t="shared" si="8"/>
        <v>0.66001924636988396</v>
      </c>
      <c r="E33" s="273">
        <f t="shared" si="8"/>
        <v>0.64533527233946963</v>
      </c>
      <c r="F33" s="273">
        <f t="shared" si="8"/>
        <v>0.64324847492559711</v>
      </c>
      <c r="G33" s="273">
        <f t="shared" si="8"/>
        <v>0.64168456838438626</v>
      </c>
      <c r="H33" s="273">
        <f t="shared" si="8"/>
        <v>0.58722854344525233</v>
      </c>
      <c r="I33" s="273">
        <f t="shared" si="8"/>
        <v>0.62057477336170974</v>
      </c>
      <c r="J33" s="273">
        <f t="shared" si="8"/>
        <v>0.60812579374110809</v>
      </c>
      <c r="K33" s="273">
        <f t="shared" si="8"/>
        <v>0.6120407819509821</v>
      </c>
      <c r="L33" s="273">
        <f t="shared" si="8"/>
        <v>0.60750550729127395</v>
      </c>
      <c r="M33" s="273">
        <f t="shared" si="8"/>
        <v>0.5629528047688851</v>
      </c>
      <c r="N33" s="273">
        <f t="shared" si="8"/>
        <v>0.61665256033929194</v>
      </c>
      <c r="O33" s="273">
        <f t="shared" si="8"/>
        <v>0.60193292227878115</v>
      </c>
      <c r="P33" s="273">
        <f t="shared" si="8"/>
        <v>0.55236370907498633</v>
      </c>
      <c r="Q33" s="273">
        <f t="shared" si="8"/>
        <v>0.57988273567377602</v>
      </c>
      <c r="R33" s="273">
        <f t="shared" si="8"/>
        <v>0.77469901656531137</v>
      </c>
      <c r="S33" s="273">
        <f t="shared" si="8"/>
        <v>0.79675762422605845</v>
      </c>
      <c r="T33" s="273">
        <f t="shared" si="8"/>
        <v>0.79412521971597416</v>
      </c>
      <c r="U33" s="273">
        <f t="shared" si="8"/>
        <v>0.7727586143224412</v>
      </c>
      <c r="V33" s="273">
        <f t="shared" si="8"/>
        <v>0.78303765649222357</v>
      </c>
      <c r="W33" s="273">
        <f t="shared" si="8"/>
        <v>0.90561075285778514</v>
      </c>
      <c r="X33" s="273">
        <f t="shared" si="8"/>
        <v>0.90721453687311859</v>
      </c>
      <c r="Y33" s="273">
        <f t="shared" si="8"/>
        <v>0.90245262203140242</v>
      </c>
      <c r="Z33" s="273">
        <f t="shared" si="8"/>
        <v>0.90150461395422998</v>
      </c>
      <c r="AA33" s="273">
        <f t="shared" si="8"/>
        <v>0.90358250919805627</v>
      </c>
      <c r="AB33" s="274"/>
    </row>
    <row r="34" spans="2:28" ht="15" customHeight="1">
      <c r="B34" s="275" t="s">
        <v>47</v>
      </c>
      <c r="C34" s="276">
        <f>-C9/C$6</f>
        <v>0.46863201807874449</v>
      </c>
      <c r="D34" s="276">
        <f t="shared" ref="D34:AA34" si="9">-D9/D$6</f>
        <v>0.48346973536107557</v>
      </c>
      <c r="E34" s="276">
        <f t="shared" si="9"/>
        <v>0.41079636570832417</v>
      </c>
      <c r="F34" s="276">
        <f t="shared" si="9"/>
        <v>0.4371596454581243</v>
      </c>
      <c r="G34" s="276">
        <f t="shared" si="9"/>
        <v>0.44488374241219747</v>
      </c>
      <c r="H34" s="276">
        <f t="shared" si="9"/>
        <v>0.44504678206605225</v>
      </c>
      <c r="I34" s="276">
        <f t="shared" si="9"/>
        <v>0.43335413711029819</v>
      </c>
      <c r="J34" s="276">
        <f t="shared" si="9"/>
        <v>0.36428489425066074</v>
      </c>
      <c r="K34" s="276">
        <f t="shared" si="9"/>
        <v>0.40195540224939874</v>
      </c>
      <c r="L34" s="276">
        <f t="shared" si="9"/>
        <v>0.40559261876767327</v>
      </c>
      <c r="M34" s="276">
        <f t="shared" si="9"/>
        <v>0.44085031990365359</v>
      </c>
      <c r="N34" s="276">
        <f t="shared" si="9"/>
        <v>0.47919952562970486</v>
      </c>
      <c r="O34" s="276">
        <f t="shared" si="9"/>
        <v>0.42297534738850417</v>
      </c>
      <c r="P34" s="276">
        <f t="shared" si="9"/>
        <v>0.41289819408940936</v>
      </c>
      <c r="Q34" s="276">
        <f t="shared" si="9"/>
        <v>0.43416391454701836</v>
      </c>
      <c r="R34" s="276">
        <f t="shared" si="9"/>
        <v>0.60483848069027379</v>
      </c>
      <c r="S34" s="276">
        <f t="shared" si="9"/>
        <v>0.6639719555418776</v>
      </c>
      <c r="T34" s="276">
        <f t="shared" si="9"/>
        <v>0.565575909098879</v>
      </c>
      <c r="U34" s="276">
        <f t="shared" si="9"/>
        <v>0.56384128306309111</v>
      </c>
      <c r="V34" s="276">
        <f t="shared" si="9"/>
        <v>0.58954381226242358</v>
      </c>
      <c r="W34" s="276">
        <f t="shared" si="9"/>
        <v>0.57260356074113428</v>
      </c>
      <c r="X34" s="276">
        <f t="shared" si="9"/>
        <v>0.56077051725426841</v>
      </c>
      <c r="Y34" s="276">
        <f t="shared" si="9"/>
        <v>0.48918509936704418</v>
      </c>
      <c r="Z34" s="276">
        <f t="shared" si="9"/>
        <v>0.47694357484935535</v>
      </c>
      <c r="AA34" s="276">
        <f t="shared" si="9"/>
        <v>0.51321115761499925</v>
      </c>
      <c r="AB34" s="274"/>
    </row>
    <row r="35" spans="2:28" ht="15" customHeight="1">
      <c r="B35" s="275" t="s">
        <v>48</v>
      </c>
      <c r="C35" s="276">
        <f>-C10/C$6</f>
        <v>0.1633470376518972</v>
      </c>
      <c r="D35" s="276">
        <f t="shared" ref="D35:AA35" si="10">-D10/D$6</f>
        <v>0.18122202621673608</v>
      </c>
      <c r="E35" s="276">
        <f t="shared" si="10"/>
        <v>0.1410076981148837</v>
      </c>
      <c r="F35" s="276">
        <f t="shared" si="10"/>
        <v>0.13495630531324698</v>
      </c>
      <c r="G35" s="276">
        <f t="shared" si="10"/>
        <v>0.15123506802381978</v>
      </c>
      <c r="H35" s="276">
        <f t="shared" si="10"/>
        <v>0.13721081567657625</v>
      </c>
      <c r="I35" s="276">
        <f t="shared" si="10"/>
        <v>0.15632747820880116</v>
      </c>
      <c r="J35" s="276">
        <f t="shared" si="10"/>
        <v>0.11435557337601604</v>
      </c>
      <c r="K35" s="276">
        <f t="shared" si="10"/>
        <v>0.1135374989232716</v>
      </c>
      <c r="L35" s="276">
        <f t="shared" si="10"/>
        <v>0.12691029002329865</v>
      </c>
      <c r="M35" s="276">
        <f t="shared" si="10"/>
        <v>0.18320240501794191</v>
      </c>
      <c r="N35" s="276">
        <f t="shared" si="10"/>
        <v>0.21930631020983019</v>
      </c>
      <c r="O35" s="276">
        <f t="shared" si="10"/>
        <v>0.18614376258962614</v>
      </c>
      <c r="P35" s="276">
        <f t="shared" si="10"/>
        <v>0.17503368039234635</v>
      </c>
      <c r="Q35" s="276">
        <f t="shared" si="10"/>
        <v>0.18796949041221903</v>
      </c>
      <c r="R35" s="276">
        <f t="shared" si="10"/>
        <v>0.19783422113435326</v>
      </c>
      <c r="S35" s="276">
        <f t="shared" si="10"/>
        <v>0.18387371692738108</v>
      </c>
      <c r="T35" s="276">
        <f t="shared" si="10"/>
        <v>0.14012061245291021</v>
      </c>
      <c r="U35" s="276">
        <f t="shared" si="10"/>
        <v>0.13820828701485172</v>
      </c>
      <c r="V35" s="276">
        <f t="shared" si="10"/>
        <v>0.15711602149079967</v>
      </c>
      <c r="W35" s="276">
        <f t="shared" si="10"/>
        <v>0.26853620637464809</v>
      </c>
      <c r="X35" s="276">
        <f t="shared" si="10"/>
        <v>0.26821891321017544</v>
      </c>
      <c r="Y35" s="276">
        <f t="shared" si="10"/>
        <v>0.24410094990297065</v>
      </c>
      <c r="Z35" s="276">
        <f t="shared" si="10"/>
        <v>0.15095465093860061</v>
      </c>
      <c r="AA35" s="276">
        <f t="shared" si="10"/>
        <v>0.21811352746366444</v>
      </c>
      <c r="AB35" s="274"/>
    </row>
    <row r="36" spans="2:28" ht="15" customHeight="1">
      <c r="B36" s="275" t="s">
        <v>49</v>
      </c>
      <c r="C36" s="276">
        <f t="shared" ref="C36:AA36" si="11">C16/C$6</f>
        <v>1.9324122846850564E-2</v>
      </c>
      <c r="D36" s="276">
        <f t="shared" si="11"/>
        <v>9.3303962749400393E-2</v>
      </c>
      <c r="E36" s="276">
        <f t="shared" si="11"/>
        <v>0.13983216955867539</v>
      </c>
      <c r="F36" s="276">
        <f t="shared" si="11"/>
        <v>0.10454497192324705</v>
      </c>
      <c r="G36" s="276">
        <f t="shared" si="11"/>
        <v>9.5023359803176666E-2</v>
      </c>
      <c r="H36" s="276">
        <f t="shared" si="11"/>
        <v>5.6392348864374185E-2</v>
      </c>
      <c r="I36" s="276">
        <f t="shared" si="11"/>
        <v>0.11214595853219059</v>
      </c>
      <c r="J36" s="276">
        <f t="shared" si="11"/>
        <v>0.15979100710634814</v>
      </c>
      <c r="K36" s="276">
        <f t="shared" si="11"/>
        <v>0.11337595705839625</v>
      </c>
      <c r="L36" s="276">
        <f t="shared" si="11"/>
        <v>0.11534780695146468</v>
      </c>
      <c r="M36" s="276">
        <f t="shared" si="11"/>
        <v>1.3061242420583149E-2</v>
      </c>
      <c r="N36" s="276">
        <f t="shared" si="11"/>
        <v>3.2514613203289931E-2</v>
      </c>
      <c r="O36" s="276">
        <f t="shared" si="11"/>
        <v>5.5315470484615388E-2</v>
      </c>
      <c r="P36" s="276">
        <f t="shared" si="11"/>
        <v>3.4252816200393547E-2</v>
      </c>
      <c r="Q36" s="276">
        <f t="shared" si="11"/>
        <v>3.468499215853315E-2</v>
      </c>
      <c r="R36" s="276">
        <f t="shared" si="11"/>
        <v>0.14951223809868291</v>
      </c>
      <c r="S36" s="276">
        <f t="shared" si="11"/>
        <v>0.14832694583205236</v>
      </c>
      <c r="T36" s="276">
        <f t="shared" si="11"/>
        <v>0.22269485008239387</v>
      </c>
      <c r="U36" s="276">
        <f t="shared" si="11"/>
        <v>0.16779799932932324</v>
      </c>
      <c r="V36" s="276">
        <f t="shared" si="11"/>
        <v>0.1753737981539141</v>
      </c>
      <c r="W36" s="276">
        <f t="shared" si="11"/>
        <v>0.22809522465188084</v>
      </c>
      <c r="X36" s="276">
        <f t="shared" si="11"/>
        <v>0.26844983912771481</v>
      </c>
      <c r="Y36" s="276">
        <f t="shared" si="11"/>
        <v>0.31259331889495456</v>
      </c>
      <c r="Z36" s="276">
        <f t="shared" si="11"/>
        <v>0.37085709132719724</v>
      </c>
      <c r="AA36" s="276">
        <f t="shared" si="11"/>
        <v>0.31115422901784412</v>
      </c>
      <c r="AB36" s="274"/>
    </row>
    <row r="37" spans="2:28" ht="15" customHeight="1">
      <c r="B37" s="275" t="s">
        <v>50</v>
      </c>
      <c r="C37" s="276">
        <f>C22/C$6</f>
        <v>7.6022878610025005E-2</v>
      </c>
      <c r="D37" s="276">
        <f t="shared" ref="D37:AA37" si="12">D22/D$6</f>
        <v>8.8046650257408335E-2</v>
      </c>
      <c r="E37" s="276">
        <f t="shared" si="12"/>
        <v>0.1484973991312232</v>
      </c>
      <c r="F37" s="276">
        <f t="shared" si="12"/>
        <v>0.12383938281434477</v>
      </c>
      <c r="G37" s="276">
        <f t="shared" si="12"/>
        <v>0.11428074777147072</v>
      </c>
      <c r="H37" s="276">
        <f t="shared" si="12"/>
        <v>6.9080997995489085E-2</v>
      </c>
      <c r="I37" s="276">
        <f t="shared" si="12"/>
        <v>9.3866139238556565E-2</v>
      </c>
      <c r="J37" s="276">
        <f t="shared" si="12"/>
        <v>0.16482954246463921</v>
      </c>
      <c r="K37" s="276">
        <f t="shared" si="12"/>
        <v>0.1224676313168906</v>
      </c>
      <c r="L37" s="276">
        <f t="shared" si="12"/>
        <v>0.11867051520240518</v>
      </c>
      <c r="M37" s="276">
        <f t="shared" si="12"/>
        <v>4.8489583477729199E-2</v>
      </c>
      <c r="N37" s="276">
        <f t="shared" si="12"/>
        <v>4.3970523766562991E-2</v>
      </c>
      <c r="O37" s="276">
        <f t="shared" si="12"/>
        <v>7.4474193979079464E-2</v>
      </c>
      <c r="P37" s="276">
        <f t="shared" si="12"/>
        <v>4.1462048118136433E-2</v>
      </c>
      <c r="Q37" s="276">
        <f t="shared" si="12"/>
        <v>5.2442782591608388E-2</v>
      </c>
      <c r="R37" s="276">
        <f t="shared" si="12"/>
        <v>0.14951223809868291</v>
      </c>
      <c r="S37" s="276">
        <f t="shared" si="12"/>
        <v>0.14832694583205236</v>
      </c>
      <c r="T37" s="276">
        <f t="shared" si="12"/>
        <v>0.22269485008239387</v>
      </c>
      <c r="U37" s="276">
        <f t="shared" si="12"/>
        <v>0.23740711614047555</v>
      </c>
      <c r="V37" s="276">
        <f t="shared" si="12"/>
        <v>0.20246963712832702</v>
      </c>
      <c r="W37" s="276">
        <f t="shared" si="12"/>
        <v>0.22809522465188084</v>
      </c>
      <c r="X37" s="276">
        <f t="shared" si="12"/>
        <v>0.26844983912771481</v>
      </c>
      <c r="Y37" s="276">
        <f t="shared" si="12"/>
        <v>0.31259331889495456</v>
      </c>
      <c r="Z37" s="276">
        <f t="shared" si="12"/>
        <v>0.37085709132719724</v>
      </c>
      <c r="AA37" s="276">
        <f t="shared" si="12"/>
        <v>0.31115422901784412</v>
      </c>
      <c r="AB37" s="274"/>
    </row>
    <row r="38" spans="2:28" ht="15" customHeight="1">
      <c r="B38" s="277" t="s">
        <v>51</v>
      </c>
      <c r="C38" s="278">
        <f>C29/C$6</f>
        <v>-0.1097286472071915</v>
      </c>
      <c r="D38" s="278">
        <f t="shared" ref="D38:G38" si="13">D29/D$6</f>
        <v>-5.6114321437254394E-2</v>
      </c>
      <c r="E38" s="278">
        <f t="shared" si="13"/>
        <v>3.6247262993798449E-2</v>
      </c>
      <c r="F38" s="278">
        <f t="shared" si="13"/>
        <v>1.464188958504649E-2</v>
      </c>
      <c r="G38" s="278">
        <f t="shared" si="13"/>
        <v>-1.7975147369093603E-2</v>
      </c>
      <c r="H38" s="279" t="s">
        <v>52</v>
      </c>
      <c r="I38" s="279" t="s">
        <v>52</v>
      </c>
      <c r="J38" s="279" t="s">
        <v>52</v>
      </c>
      <c r="K38" s="279" t="s">
        <v>52</v>
      </c>
      <c r="L38" s="279" t="s">
        <v>52</v>
      </c>
      <c r="M38" s="279" t="s">
        <v>52</v>
      </c>
      <c r="N38" s="279" t="s">
        <v>52</v>
      </c>
      <c r="O38" s="279" t="s">
        <v>52</v>
      </c>
      <c r="P38" s="279" t="s">
        <v>52</v>
      </c>
      <c r="Q38" s="279" t="s">
        <v>52</v>
      </c>
      <c r="R38" s="279" t="s">
        <v>52</v>
      </c>
      <c r="S38" s="279" t="s">
        <v>52</v>
      </c>
      <c r="T38" s="279" t="s">
        <v>52</v>
      </c>
      <c r="U38" s="279" t="s">
        <v>52</v>
      </c>
      <c r="V38" s="279" t="s">
        <v>52</v>
      </c>
      <c r="W38" s="279" t="s">
        <v>52</v>
      </c>
      <c r="X38" s="279" t="s">
        <v>52</v>
      </c>
      <c r="Y38" s="279" t="s">
        <v>52</v>
      </c>
      <c r="Z38" s="279" t="s">
        <v>52</v>
      </c>
      <c r="AA38" s="279" t="s">
        <v>52</v>
      </c>
      <c r="AB38" s="274"/>
    </row>
    <row r="39" spans="2:28" ht="15" customHeight="1">
      <c r="B39" s="280"/>
    </row>
    <row r="40" spans="2:28" s="270" customFormat="1" ht="15" customHeight="1">
      <c r="B40" s="300" t="s">
        <v>53</v>
      </c>
      <c r="D40" s="301"/>
      <c r="F40" s="301"/>
      <c r="G40" s="301"/>
      <c r="X40" s="302"/>
      <c r="Z40" s="302"/>
      <c r="AA40" s="302"/>
    </row>
    <row r="41" spans="2:28" ht="15" customHeight="1">
      <c r="B41" s="298" t="s">
        <v>54</v>
      </c>
    </row>
    <row r="42" spans="2:28" ht="15" customHeight="1">
      <c r="B42" s="298" t="s">
        <v>55</v>
      </c>
    </row>
    <row r="43" spans="2:28" ht="15" customHeight="1">
      <c r="B43" s="298" t="s">
        <v>76</v>
      </c>
      <c r="I43" s="281"/>
      <c r="K43" s="281"/>
      <c r="L43" s="281"/>
    </row>
    <row r="44" spans="2:28" ht="15" customHeight="1">
      <c r="B44" s="298" t="s">
        <v>57</v>
      </c>
      <c r="I44" s="282"/>
      <c r="K44" s="282"/>
      <c r="L44" s="282"/>
    </row>
    <row r="45" spans="2:28" ht="15" customHeight="1">
      <c r="B45" s="298" t="s">
        <v>58</v>
      </c>
      <c r="D45" s="283"/>
      <c r="F45" s="283"/>
      <c r="G45" s="283"/>
      <c r="X45" s="284"/>
      <c r="Z45" s="284"/>
      <c r="AA45" s="284"/>
    </row>
    <row r="46" spans="2:28" s="270" customFormat="1" ht="15" customHeight="1">
      <c r="B46" s="300" t="s">
        <v>59</v>
      </c>
      <c r="D46" s="301"/>
      <c r="F46" s="301"/>
      <c r="G46" s="301"/>
      <c r="X46" s="302"/>
      <c r="Z46" s="302"/>
      <c r="AA46" s="302"/>
    </row>
    <row r="47" spans="2:28" s="274" customFormat="1" ht="15" customHeight="1">
      <c r="B47" s="299" t="s">
        <v>77</v>
      </c>
    </row>
    <row r="48" spans="2:28" s="274" customFormat="1" ht="15" customHeight="1">
      <c r="B48" s="299" t="s">
        <v>61</v>
      </c>
    </row>
    <row r="49" spans="2:2" s="274" customFormat="1" ht="15" customHeight="1">
      <c r="B49" s="299" t="s">
        <v>78</v>
      </c>
    </row>
    <row r="50" spans="2:2" s="274" customFormat="1" ht="15" customHeight="1">
      <c r="B50" s="313" t="s">
        <v>79</v>
      </c>
    </row>
    <row r="51" spans="2:2" s="274" customFormat="1" ht="15" customHeight="1">
      <c r="B51" s="299" t="s">
        <v>80</v>
      </c>
    </row>
  </sheetData>
  <mergeCells count="1">
    <mergeCell ref="B3:B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D7489-DB48-422C-AEC0-14F464ED43C2}">
  <sheetPr>
    <tabColor rgb="FF507E70"/>
  </sheetPr>
  <dimension ref="B1:AB44"/>
  <sheetViews>
    <sheetView showGridLines="0" workbookViewId="0">
      <selection activeCell="C11" sqref="C11"/>
    </sheetView>
  </sheetViews>
  <sheetFormatPr defaultColWidth="9.1796875" defaultRowHeight="15" customHeight="1"/>
  <cols>
    <col min="1" max="1" width="1.453125" style="250" customWidth="1"/>
    <col min="2" max="2" width="55.7265625" style="250" customWidth="1"/>
    <col min="3" max="27" width="10.81640625" style="250" customWidth="1"/>
    <col min="28" max="28" width="2.1796875" style="250" customWidth="1"/>
    <col min="29" max="16384" width="9.1796875" style="250"/>
  </cols>
  <sheetData>
    <row r="1" spans="2:27" ht="15" customHeight="1" thickBot="1"/>
    <row r="2" spans="2:27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  <c r="W3" s="289" t="s">
        <v>10</v>
      </c>
      <c r="X3" s="289"/>
      <c r="Y3" s="289"/>
      <c r="Z3" s="289"/>
      <c r="AA3" s="289"/>
    </row>
    <row r="4" spans="2:27" s="270" customFormat="1" ht="15" customHeight="1">
      <c r="B4" s="335"/>
      <c r="C4" s="307" t="s">
        <v>81</v>
      </c>
      <c r="D4" s="307" t="s">
        <v>82</v>
      </c>
      <c r="E4" s="307" t="s">
        <v>83</v>
      </c>
      <c r="F4" s="307" t="s">
        <v>84</v>
      </c>
      <c r="G4" s="308" t="s">
        <v>85</v>
      </c>
      <c r="H4" s="309" t="s">
        <v>81</v>
      </c>
      <c r="I4" s="309" t="s">
        <v>82</v>
      </c>
      <c r="J4" s="309" t="s">
        <v>83</v>
      </c>
      <c r="K4" s="309" t="s">
        <v>84</v>
      </c>
      <c r="L4" s="309" t="s">
        <v>85</v>
      </c>
      <c r="M4" s="310" t="s">
        <v>81</v>
      </c>
      <c r="N4" s="310" t="s">
        <v>82</v>
      </c>
      <c r="O4" s="310" t="s">
        <v>83</v>
      </c>
      <c r="P4" s="310" t="s">
        <v>84</v>
      </c>
      <c r="Q4" s="310" t="s">
        <v>85</v>
      </c>
      <c r="R4" s="311" t="s">
        <v>86</v>
      </c>
      <c r="S4" s="311" t="s">
        <v>87</v>
      </c>
      <c r="T4" s="311" t="s">
        <v>88</v>
      </c>
      <c r="U4" s="311" t="s">
        <v>89</v>
      </c>
      <c r="V4" s="311">
        <v>2021</v>
      </c>
      <c r="W4" s="312" t="s">
        <v>86</v>
      </c>
      <c r="X4" s="312" t="s">
        <v>87</v>
      </c>
      <c r="Y4" s="312" t="s">
        <v>88</v>
      </c>
      <c r="Z4" s="312" t="s">
        <v>89</v>
      </c>
      <c r="AA4" s="312">
        <v>2021</v>
      </c>
    </row>
    <row r="5" spans="2:27" ht="15" customHeight="1">
      <c r="B5" s="251" t="s">
        <v>20</v>
      </c>
      <c r="C5" s="253">
        <v>12059.158554883561</v>
      </c>
      <c r="D5" s="253">
        <v>12232.554911202738</v>
      </c>
      <c r="E5" s="253">
        <v>12329.15541329693</v>
      </c>
      <c r="F5" s="253">
        <v>15023.006581002333</v>
      </c>
      <c r="G5" s="303">
        <v>51642.87626992321</v>
      </c>
      <c r="H5" s="253">
        <v>6857.1874625506198</v>
      </c>
      <c r="I5" s="253">
        <v>7347.9368209318982</v>
      </c>
      <c r="J5" s="253">
        <v>7409.1609574786416</v>
      </c>
      <c r="K5" s="253">
        <v>8079.146085266917</v>
      </c>
      <c r="L5" s="303">
        <f>SUM(H5:K5)</f>
        <v>29693.431326228078</v>
      </c>
      <c r="M5" s="253">
        <v>2835.9076622995208</v>
      </c>
      <c r="N5" s="253">
        <v>2644.6511287697235</v>
      </c>
      <c r="O5" s="253">
        <v>2460.0330961735031</v>
      </c>
      <c r="P5" s="253">
        <v>3248.3900180939891</v>
      </c>
      <c r="Q5" s="303">
        <f>SUM(M5:P5)</f>
        <v>11188.981905336737</v>
      </c>
      <c r="R5" s="253">
        <v>1711.1484333961207</v>
      </c>
      <c r="S5" s="253">
        <v>1612.3884633641205</v>
      </c>
      <c r="T5" s="253">
        <v>1841.5255323869824</v>
      </c>
      <c r="U5" s="253">
        <v>2677.8064530247707</v>
      </c>
      <c r="V5" s="303">
        <f>SUM(R5:U5)</f>
        <v>7842.8688821719934</v>
      </c>
      <c r="W5" s="253">
        <v>654.9149966372978</v>
      </c>
      <c r="X5" s="253">
        <v>628.02447544659401</v>
      </c>
      <c r="Y5" s="253">
        <v>618.43582725780266</v>
      </c>
      <c r="Z5" s="253">
        <v>1017.664024616658</v>
      </c>
      <c r="AA5" s="303">
        <f>SUM(W5:Z5)</f>
        <v>2919.0393239583527</v>
      </c>
    </row>
    <row r="6" spans="2:27" s="270" customFormat="1" ht="15" customHeight="1">
      <c r="B6" s="292" t="s">
        <v>21</v>
      </c>
      <c r="C6" s="304">
        <v>9455.0734672965773</v>
      </c>
      <c r="D6" s="304">
        <v>9517.1658754325454</v>
      </c>
      <c r="E6" s="304">
        <v>9549.2243506795585</v>
      </c>
      <c r="F6" s="304">
        <v>11643.223126884346</v>
      </c>
      <c r="G6" s="305">
        <v>40164.686820293013</v>
      </c>
      <c r="H6" s="304">
        <v>5185.9449173840176</v>
      </c>
      <c r="I6" s="304">
        <v>5533.6710022562074</v>
      </c>
      <c r="J6" s="304">
        <v>5551.48758823548</v>
      </c>
      <c r="K6" s="304">
        <v>6142.2974051522078</v>
      </c>
      <c r="L6" s="305">
        <f t="shared" ref="L6:L17" si="0">SUM(H6:K6)</f>
        <v>22413.400913027912</v>
      </c>
      <c r="M6" s="304">
        <v>2363.4732912506033</v>
      </c>
      <c r="N6" s="304">
        <v>2204.004783712026</v>
      </c>
      <c r="O6" s="304">
        <v>2053.7209938095834</v>
      </c>
      <c r="P6" s="304">
        <v>2708.1258167869451</v>
      </c>
      <c r="Q6" s="305">
        <f t="shared" ref="Q6:Q17" si="1">SUM(M6:P6)</f>
        <v>9329.3248855591592</v>
      </c>
      <c r="R6" s="304">
        <v>1319.7312700483653</v>
      </c>
      <c r="S6" s="304">
        <v>1217.5649030443362</v>
      </c>
      <c r="T6" s="304">
        <v>1390.5862981307812</v>
      </c>
      <c r="U6" s="304">
        <v>1893.8932460243614</v>
      </c>
      <c r="V6" s="305">
        <f t="shared" ref="V6:V17" si="2">SUM(R6:U6)</f>
        <v>5821.7757172478441</v>
      </c>
      <c r="W6" s="304">
        <v>585.9239886135872</v>
      </c>
      <c r="X6" s="304">
        <v>561.9251864199739</v>
      </c>
      <c r="Y6" s="304">
        <v>553.42947050371413</v>
      </c>
      <c r="Z6" s="304">
        <v>898.90665892083189</v>
      </c>
      <c r="AA6" s="305">
        <f t="shared" ref="AA6:AA17" si="3">SUM(W6:Z6)</f>
        <v>2600.1853044581071</v>
      </c>
    </row>
    <row r="7" spans="2:27" ht="15" customHeight="1">
      <c r="B7" s="251" t="s">
        <v>22</v>
      </c>
      <c r="C7" s="253">
        <v>-3324.3887160093145</v>
      </c>
      <c r="D7" s="253">
        <v>-3316.3657823911849</v>
      </c>
      <c r="E7" s="253">
        <v>-3313.0693589730213</v>
      </c>
      <c r="F7" s="253">
        <v>-4057.7011581437341</v>
      </c>
      <c r="G7" s="303">
        <v>-14011.525015517254</v>
      </c>
      <c r="H7" s="253">
        <v>-2047.0304066337462</v>
      </c>
      <c r="I7" s="253">
        <v>-2177.4328458573859</v>
      </c>
      <c r="J7" s="253">
        <v>-2158.9090662674394</v>
      </c>
      <c r="K7" s="253">
        <v>-2449.7168739312046</v>
      </c>
      <c r="L7" s="303">
        <f t="shared" si="0"/>
        <v>-8833.0891926897748</v>
      </c>
      <c r="M7" s="253">
        <v>-946.15995170517749</v>
      </c>
      <c r="N7" s="253">
        <v>-842.26259599362004</v>
      </c>
      <c r="O7" s="253">
        <v>-794.25033598338825</v>
      </c>
      <c r="P7" s="253">
        <v>-1115.5407777346186</v>
      </c>
      <c r="Q7" s="303">
        <f t="shared" si="1"/>
        <v>-3698.2136614168044</v>
      </c>
      <c r="R7" s="253">
        <v>-279.04930485494384</v>
      </c>
      <c r="S7" s="253">
        <v>-244.04288503225581</v>
      </c>
      <c r="T7" s="253">
        <v>-309.47819577615348</v>
      </c>
      <c r="U7" s="253">
        <v>-404.09428645878279</v>
      </c>
      <c r="V7" s="303">
        <f t="shared" si="2"/>
        <v>-1236.6646721221359</v>
      </c>
      <c r="W7" s="253">
        <v>-52.149052815447064</v>
      </c>
      <c r="X7" s="253">
        <v>-52.627455507922797</v>
      </c>
      <c r="Y7" s="253">
        <v>-50.43166194573358</v>
      </c>
      <c r="Z7" s="253">
        <v>-88.34922001912841</v>
      </c>
      <c r="AA7" s="303">
        <f t="shared" si="3"/>
        <v>-243.55739028823186</v>
      </c>
    </row>
    <row r="8" spans="2:27" s="270" customFormat="1" ht="15" customHeight="1">
      <c r="B8" s="292" t="s">
        <v>23</v>
      </c>
      <c r="C8" s="304">
        <f>SUM(C6:C7)</f>
        <v>6130.6847512872628</v>
      </c>
      <c r="D8" s="304">
        <f t="shared" ref="D8:AA8" si="4">SUM(D6:D7)</f>
        <v>6200.80009304136</v>
      </c>
      <c r="E8" s="304">
        <f t="shared" si="4"/>
        <v>6236.1549917065367</v>
      </c>
      <c r="F8" s="304">
        <f t="shared" si="4"/>
        <v>7585.5219687406116</v>
      </c>
      <c r="G8" s="305">
        <f t="shared" si="4"/>
        <v>26153.161804775758</v>
      </c>
      <c r="H8" s="304">
        <f t="shared" si="4"/>
        <v>3138.9145107502713</v>
      </c>
      <c r="I8" s="304">
        <f t="shared" si="4"/>
        <v>3356.2381563988215</v>
      </c>
      <c r="J8" s="304">
        <f t="shared" si="4"/>
        <v>3392.5785219680406</v>
      </c>
      <c r="K8" s="304">
        <f t="shared" si="4"/>
        <v>3692.5805312210032</v>
      </c>
      <c r="L8" s="305">
        <f t="shared" si="4"/>
        <v>13580.311720338137</v>
      </c>
      <c r="M8" s="304">
        <f t="shared" si="4"/>
        <v>1417.3133395454258</v>
      </c>
      <c r="N8" s="304">
        <f t="shared" si="4"/>
        <v>1361.7421877184061</v>
      </c>
      <c r="O8" s="304">
        <f t="shared" si="4"/>
        <v>1259.4706578261953</v>
      </c>
      <c r="P8" s="304">
        <f t="shared" si="4"/>
        <v>1592.5850390523265</v>
      </c>
      <c r="Q8" s="305">
        <f t="shared" si="4"/>
        <v>5631.1112241423543</v>
      </c>
      <c r="R8" s="304">
        <f t="shared" si="4"/>
        <v>1040.6819651934215</v>
      </c>
      <c r="S8" s="304">
        <f t="shared" si="4"/>
        <v>973.52201801208048</v>
      </c>
      <c r="T8" s="304">
        <f t="shared" si="4"/>
        <v>1081.1081023546276</v>
      </c>
      <c r="U8" s="304">
        <f t="shared" si="4"/>
        <v>1489.7989595655786</v>
      </c>
      <c r="V8" s="305">
        <f t="shared" si="4"/>
        <v>4585.1110451257082</v>
      </c>
      <c r="W8" s="304">
        <f t="shared" si="4"/>
        <v>533.77493579814018</v>
      </c>
      <c r="X8" s="304">
        <f t="shared" si="4"/>
        <v>509.29773091205112</v>
      </c>
      <c r="Y8" s="304">
        <f t="shared" si="4"/>
        <v>502.99780855798053</v>
      </c>
      <c r="Z8" s="304">
        <f t="shared" si="4"/>
        <v>810.55743890170345</v>
      </c>
      <c r="AA8" s="305">
        <f t="shared" si="4"/>
        <v>2356.6279141698751</v>
      </c>
    </row>
    <row r="9" spans="2:27" ht="15" customHeight="1">
      <c r="B9" s="251" t="s">
        <v>24</v>
      </c>
      <c r="C9" s="253">
        <v>-4254.986524531575</v>
      </c>
      <c r="D9" s="253">
        <v>-4248.0507476030252</v>
      </c>
      <c r="E9" s="253">
        <v>-4288.3495126478001</v>
      </c>
      <c r="F9" s="253">
        <v>-5042.3314646597801</v>
      </c>
      <c r="G9" s="303">
        <v>-17837.047135812179</v>
      </c>
      <c r="H9" s="253">
        <v>-2089.8650603307624</v>
      </c>
      <c r="I9" s="253">
        <v>-2226.4837116714257</v>
      </c>
      <c r="J9" s="253">
        <v>-2293.6703240410106</v>
      </c>
      <c r="K9" s="253">
        <v>-2449.4911622203954</v>
      </c>
      <c r="L9" s="303">
        <v>-9062.8391446335918</v>
      </c>
      <c r="M9" s="253">
        <v>-1068.8987509874878</v>
      </c>
      <c r="N9" s="253">
        <v>-1000.8685462625492</v>
      </c>
      <c r="O9" s="253">
        <v>-945.87140184389943</v>
      </c>
      <c r="P9" s="253">
        <v>-1147.072532321793</v>
      </c>
      <c r="Q9" s="303">
        <v>-4162.7112314157293</v>
      </c>
      <c r="R9" s="253">
        <v>-799.10199250031735</v>
      </c>
      <c r="S9" s="253">
        <v>-720.67836554751045</v>
      </c>
      <c r="T9" s="253">
        <v>-737.24418908192195</v>
      </c>
      <c r="U9" s="253">
        <v>-1002.0823759698574</v>
      </c>
      <c r="V9" s="303">
        <v>-3259.1069230996072</v>
      </c>
      <c r="W9" s="253">
        <v>-297.12072071300736</v>
      </c>
      <c r="X9" s="253">
        <v>-300.02012412154068</v>
      </c>
      <c r="Y9" s="253">
        <v>-311.5635346602968</v>
      </c>
      <c r="Z9" s="253">
        <v>-443.68539414773443</v>
      </c>
      <c r="AA9" s="303">
        <v>-1352.3897736425793</v>
      </c>
    </row>
    <row r="10" spans="2:27" ht="15" customHeight="1">
      <c r="B10" s="291" t="s">
        <v>25</v>
      </c>
      <c r="C10" s="253">
        <v>-1506.6186269650925</v>
      </c>
      <c r="D10" s="253">
        <v>-1671.4217107253783</v>
      </c>
      <c r="E10" s="253">
        <v>-1655.4271967187024</v>
      </c>
      <c r="F10" s="253">
        <v>-1566.059537778207</v>
      </c>
      <c r="G10" s="303">
        <v>-6399.5144626072033</v>
      </c>
      <c r="H10" s="253">
        <v>-642.61165402882591</v>
      </c>
      <c r="I10" s="253">
        <v>-741.20512447854856</v>
      </c>
      <c r="J10" s="253">
        <v>-784.92308187365268</v>
      </c>
      <c r="K10" s="253">
        <v>-736.91635734609133</v>
      </c>
      <c r="L10" s="303">
        <v>-2906.0797267437188</v>
      </c>
      <c r="M10" s="253">
        <v>-469.95161258713142</v>
      </c>
      <c r="N10" s="253">
        <v>-489.40377006201817</v>
      </c>
      <c r="O10" s="253">
        <v>-420.10572630552269</v>
      </c>
      <c r="P10" s="253">
        <v>-355.31295313469644</v>
      </c>
      <c r="Q10" s="303">
        <v>-1734.7740620893692</v>
      </c>
      <c r="R10" s="253">
        <v>-234.86507539461255</v>
      </c>
      <c r="S10" s="253">
        <v>-266.57273421745788</v>
      </c>
      <c r="T10" s="253">
        <v>-287.29185251948104</v>
      </c>
      <c r="U10" s="253">
        <v>-274.56103974055787</v>
      </c>
      <c r="V10" s="303">
        <v>-1064.6777216353339</v>
      </c>
      <c r="W10" s="253">
        <v>-154.85493360020874</v>
      </c>
      <c r="X10" s="253">
        <v>-165.43158872433162</v>
      </c>
      <c r="Y10" s="253">
        <v>-152.31575539868814</v>
      </c>
      <c r="Z10" s="253">
        <v>-203.95323950216789</v>
      </c>
      <c r="AA10" s="303">
        <v>-676.55551722539633</v>
      </c>
    </row>
    <row r="11" spans="2:27" ht="15" customHeight="1">
      <c r="B11" s="251" t="s">
        <v>26</v>
      </c>
      <c r="C11" s="253">
        <v>-110.94780049482371</v>
      </c>
      <c r="D11" s="253">
        <v>-148.41167314692129</v>
      </c>
      <c r="E11" s="253">
        <v>-142.3409800864616</v>
      </c>
      <c r="F11" s="253">
        <v>-157.42942624049044</v>
      </c>
      <c r="G11" s="303">
        <v>-559.35149694887264</v>
      </c>
      <c r="H11" s="253">
        <v>0</v>
      </c>
      <c r="I11" s="253">
        <v>0</v>
      </c>
      <c r="J11" s="253">
        <v>0</v>
      </c>
      <c r="K11" s="253">
        <v>0</v>
      </c>
      <c r="L11" s="303">
        <v>0</v>
      </c>
      <c r="M11" s="253">
        <v>0</v>
      </c>
      <c r="N11" s="253">
        <v>0</v>
      </c>
      <c r="O11" s="253">
        <v>0</v>
      </c>
      <c r="P11" s="253">
        <v>0</v>
      </c>
      <c r="Q11" s="303">
        <v>0</v>
      </c>
      <c r="R11" s="253">
        <v>0</v>
      </c>
      <c r="S11" s="253">
        <v>0</v>
      </c>
      <c r="T11" s="253">
        <v>0</v>
      </c>
      <c r="U11" s="253">
        <v>0</v>
      </c>
      <c r="V11" s="303">
        <v>0</v>
      </c>
      <c r="W11" s="253">
        <v>0</v>
      </c>
      <c r="X11" s="253">
        <v>0</v>
      </c>
      <c r="Y11" s="253">
        <v>0</v>
      </c>
      <c r="Z11" s="253">
        <v>0</v>
      </c>
      <c r="AA11" s="303">
        <v>0</v>
      </c>
    </row>
    <row r="12" spans="2:27" ht="15" customHeight="1">
      <c r="B12" s="251" t="s">
        <v>27</v>
      </c>
      <c r="C12" s="253">
        <v>8.7096714140655163</v>
      </c>
      <c r="D12" s="253">
        <v>-20.567975154823753</v>
      </c>
      <c r="E12" s="253">
        <v>244.62368982235029</v>
      </c>
      <c r="F12" s="253">
        <v>34.870951237228908</v>
      </c>
      <c r="G12" s="303">
        <v>272.02228667179389</v>
      </c>
      <c r="H12" s="253">
        <v>10.562849993198508</v>
      </c>
      <c r="I12" s="253">
        <v>-6.5487556940574612</v>
      </c>
      <c r="J12" s="253">
        <v>247.73031945493926</v>
      </c>
      <c r="K12" s="253">
        <v>45.24781754498315</v>
      </c>
      <c r="L12" s="303">
        <v>301.21374447906345</v>
      </c>
      <c r="M12" s="253">
        <v>-5.708624494936182E-2</v>
      </c>
      <c r="N12" s="253">
        <v>1.2969735800003164</v>
      </c>
      <c r="O12" s="253">
        <v>-7.4098773174195998</v>
      </c>
      <c r="P12" s="253">
        <v>5.0461916343877311</v>
      </c>
      <c r="Q12" s="303">
        <v>-2.3897049491111293</v>
      </c>
      <c r="R12" s="253">
        <v>-3.1452019026201361</v>
      </c>
      <c r="S12" s="253">
        <v>-17.286683101791873</v>
      </c>
      <c r="T12" s="253">
        <v>2.7137953980879557</v>
      </c>
      <c r="U12" s="253">
        <v>-15.639380758089297</v>
      </c>
      <c r="V12" s="303">
        <v>-33.357470364413359</v>
      </c>
      <c r="W12" s="253">
        <v>1.4963116284361282</v>
      </c>
      <c r="X12" s="253">
        <v>1.9023628210255801</v>
      </c>
      <c r="Y12" s="253">
        <v>9.9788202012171701E-2</v>
      </c>
      <c r="Z12" s="253">
        <v>-1.6937571993515543</v>
      </c>
      <c r="AA12" s="303">
        <v>1.7691416250952272</v>
      </c>
    </row>
    <row r="13" spans="2:27" ht="15" customHeight="1">
      <c r="B13" s="251" t="s">
        <v>29</v>
      </c>
      <c r="C13" s="253">
        <v>-134.14216887932633</v>
      </c>
      <c r="D13" s="253">
        <v>-181.26454542544042</v>
      </c>
      <c r="E13" s="253">
        <v>-105.12662090100687</v>
      </c>
      <c r="F13" s="253">
        <v>-89.657316535827675</v>
      </c>
      <c r="G13" s="303">
        <v>-511.04771472457423</v>
      </c>
      <c r="H13" s="253">
        <v>-55.948612934455284</v>
      </c>
      <c r="I13" s="253">
        <v>-37.843618399248172</v>
      </c>
      <c r="J13" s="253">
        <v>-51.660052404783215</v>
      </c>
      <c r="K13" s="253">
        <v>-42.581643364979286</v>
      </c>
      <c r="L13" s="303">
        <v>-188.92655391346597</v>
      </c>
      <c r="M13" s="253">
        <v>-75.062555542796247</v>
      </c>
      <c r="N13" s="253">
        <v>-127.3256799655239</v>
      </c>
      <c r="O13" s="253">
        <v>-44.09289845867383</v>
      </c>
      <c r="P13" s="253">
        <v>-42.898662819155732</v>
      </c>
      <c r="Q13" s="303">
        <v>-289.37979678614971</v>
      </c>
      <c r="R13" s="253">
        <v>0</v>
      </c>
      <c r="S13" s="253">
        <v>0</v>
      </c>
      <c r="T13" s="253">
        <v>0</v>
      </c>
      <c r="U13" s="253">
        <v>0</v>
      </c>
      <c r="V13" s="303">
        <v>0</v>
      </c>
      <c r="W13" s="253">
        <v>0</v>
      </c>
      <c r="X13" s="253">
        <v>0</v>
      </c>
      <c r="Y13" s="253">
        <v>0</v>
      </c>
      <c r="Z13" s="253">
        <v>0</v>
      </c>
      <c r="AA13" s="303">
        <v>0</v>
      </c>
    </row>
    <row r="14" spans="2:27" ht="15" customHeight="1">
      <c r="B14" s="251" t="s">
        <v>30</v>
      </c>
      <c r="C14" s="253">
        <v>696.37553387684386</v>
      </c>
      <c r="D14" s="253">
        <v>698.89280564626461</v>
      </c>
      <c r="E14" s="253">
        <v>664.37305740794648</v>
      </c>
      <c r="F14" s="253">
        <v>731.88114859645407</v>
      </c>
      <c r="G14" s="303">
        <v>2791.5225455275086</v>
      </c>
      <c r="H14" s="253">
        <v>213.3292563388342</v>
      </c>
      <c r="I14" s="253">
        <v>215.82910971935959</v>
      </c>
      <c r="J14" s="253">
        <v>209.34571435397424</v>
      </c>
      <c r="K14" s="253">
        <v>233.46867919127834</v>
      </c>
      <c r="L14" s="303">
        <v>871.97275960344655</v>
      </c>
      <c r="M14" s="253">
        <v>218.96182679147327</v>
      </c>
      <c r="N14" s="253">
        <v>221.55224951532966</v>
      </c>
      <c r="O14" s="253">
        <v>194.71107174590955</v>
      </c>
      <c r="P14" s="253">
        <v>195.7056064735545</v>
      </c>
      <c r="Q14" s="303">
        <v>830.93075452626692</v>
      </c>
      <c r="R14" s="253">
        <v>190.65835923021152</v>
      </c>
      <c r="S14" s="253">
        <v>189.65456192407774</v>
      </c>
      <c r="T14" s="253">
        <v>191.30141015762987</v>
      </c>
      <c r="U14" s="253">
        <v>223.51241050444904</v>
      </c>
      <c r="V14" s="303">
        <v>795.12674181636805</v>
      </c>
      <c r="W14" s="253">
        <v>73.245976855148882</v>
      </c>
      <c r="X14" s="253">
        <v>72.03699914867353</v>
      </c>
      <c r="Y14" s="253">
        <v>69.014861150432765</v>
      </c>
      <c r="Z14" s="253">
        <v>79.194452427172223</v>
      </c>
      <c r="AA14" s="303">
        <v>293.49228958142737</v>
      </c>
    </row>
    <row r="15" spans="2:27" s="270" customFormat="1" ht="15" customHeight="1">
      <c r="B15" s="292" t="s">
        <v>31</v>
      </c>
      <c r="C15" s="304">
        <f t="shared" ref="C15:AA15" si="5">SUM(C8:C14)</f>
        <v>829.07483570735462</v>
      </c>
      <c r="D15" s="304">
        <f t="shared" si="5"/>
        <v>629.97624663203567</v>
      </c>
      <c r="E15" s="304">
        <f t="shared" si="5"/>
        <v>953.90742858286262</v>
      </c>
      <c r="F15" s="304">
        <f t="shared" si="5"/>
        <v>1496.7963233599894</v>
      </c>
      <c r="G15" s="305">
        <f t="shared" si="5"/>
        <v>3909.7458268822311</v>
      </c>
      <c r="H15" s="304">
        <f t="shared" si="5"/>
        <v>574.38128978826046</v>
      </c>
      <c r="I15" s="304">
        <f t="shared" si="5"/>
        <v>559.98605587490124</v>
      </c>
      <c r="J15" s="304">
        <f t="shared" si="5"/>
        <v>719.4010974575076</v>
      </c>
      <c r="K15" s="304">
        <f t="shared" si="5"/>
        <v>742.30786502579872</v>
      </c>
      <c r="L15" s="305">
        <f t="shared" si="5"/>
        <v>2595.6527991298708</v>
      </c>
      <c r="M15" s="304">
        <f t="shared" si="5"/>
        <v>22.305160974534289</v>
      </c>
      <c r="N15" s="304">
        <f t="shared" si="5"/>
        <v>-33.006585476355269</v>
      </c>
      <c r="O15" s="304">
        <f t="shared" si="5"/>
        <v>36.701825646589299</v>
      </c>
      <c r="P15" s="304">
        <f t="shared" si="5"/>
        <v>248.05268888462351</v>
      </c>
      <c r="Q15" s="305">
        <f t="shared" si="5"/>
        <v>272.78718342826187</v>
      </c>
      <c r="R15" s="304">
        <f t="shared" si="5"/>
        <v>194.22805462608304</v>
      </c>
      <c r="S15" s="304">
        <f t="shared" si="5"/>
        <v>158.63879706939801</v>
      </c>
      <c r="T15" s="304">
        <f t="shared" si="5"/>
        <v>250.58726630894245</v>
      </c>
      <c r="U15" s="304">
        <f t="shared" si="5"/>
        <v>421.02857360152308</v>
      </c>
      <c r="V15" s="305">
        <f t="shared" si="5"/>
        <v>1023.0956718427217</v>
      </c>
      <c r="W15" s="304">
        <f t="shared" si="5"/>
        <v>156.54156996850909</v>
      </c>
      <c r="X15" s="304">
        <f t="shared" si="5"/>
        <v>117.78538003587794</v>
      </c>
      <c r="Y15" s="304">
        <f t="shared" si="5"/>
        <v>108.23316785144053</v>
      </c>
      <c r="Z15" s="304">
        <f t="shared" si="5"/>
        <v>240.4195004796218</v>
      </c>
      <c r="AA15" s="305">
        <f t="shared" si="5"/>
        <v>622.94405450842214</v>
      </c>
    </row>
    <row r="16" spans="2:27" ht="15" customHeight="1">
      <c r="B16" s="291" t="s">
        <v>32</v>
      </c>
      <c r="C16" s="253">
        <f>-C13</f>
        <v>134.14216887932633</v>
      </c>
      <c r="D16" s="253">
        <f t="shared" ref="D16:AA16" si="6">-D13</f>
        <v>181.26454542544042</v>
      </c>
      <c r="E16" s="253">
        <f t="shared" si="6"/>
        <v>105.12662090100687</v>
      </c>
      <c r="F16" s="253">
        <f t="shared" si="6"/>
        <v>89.657316535827675</v>
      </c>
      <c r="G16" s="303">
        <f t="shared" si="6"/>
        <v>511.04771472457423</v>
      </c>
      <c r="H16" s="253">
        <f>-H13</f>
        <v>55.948612934455284</v>
      </c>
      <c r="I16" s="253">
        <f t="shared" si="6"/>
        <v>37.843618399248172</v>
      </c>
      <c r="J16" s="253">
        <f t="shared" si="6"/>
        <v>51.660052404783215</v>
      </c>
      <c r="K16" s="253">
        <f t="shared" si="6"/>
        <v>42.581643364979286</v>
      </c>
      <c r="L16" s="303">
        <f t="shared" si="6"/>
        <v>188.92655391346597</v>
      </c>
      <c r="M16" s="253">
        <f>-M13</f>
        <v>75.062555542796247</v>
      </c>
      <c r="N16" s="253">
        <f t="shared" si="6"/>
        <v>127.3256799655239</v>
      </c>
      <c r="O16" s="253">
        <f t="shared" si="6"/>
        <v>44.09289845867383</v>
      </c>
      <c r="P16" s="253">
        <f t="shared" si="6"/>
        <v>42.898662819155732</v>
      </c>
      <c r="Q16" s="303">
        <f t="shared" si="6"/>
        <v>289.37979678614971</v>
      </c>
      <c r="R16" s="253">
        <f>-R13</f>
        <v>0</v>
      </c>
      <c r="S16" s="253">
        <f t="shared" si="6"/>
        <v>0</v>
      </c>
      <c r="T16" s="253">
        <f t="shared" si="6"/>
        <v>0</v>
      </c>
      <c r="U16" s="253">
        <f t="shared" si="6"/>
        <v>0</v>
      </c>
      <c r="V16" s="303">
        <f t="shared" si="6"/>
        <v>0</v>
      </c>
      <c r="W16" s="253">
        <f>-W13</f>
        <v>0</v>
      </c>
      <c r="X16" s="253">
        <f t="shared" si="6"/>
        <v>0</v>
      </c>
      <c r="Y16" s="253">
        <f t="shared" si="6"/>
        <v>0</v>
      </c>
      <c r="Z16" s="253">
        <f t="shared" si="6"/>
        <v>0</v>
      </c>
      <c r="AA16" s="303">
        <f t="shared" si="6"/>
        <v>0</v>
      </c>
    </row>
    <row r="17" spans="2:28" ht="15" customHeight="1">
      <c r="B17" s="251" t="s">
        <v>90</v>
      </c>
      <c r="C17" s="253">
        <v>0</v>
      </c>
      <c r="D17" s="253">
        <v>0</v>
      </c>
      <c r="E17" s="253">
        <v>-239.98129446519283</v>
      </c>
      <c r="F17" s="253">
        <v>-43.5</v>
      </c>
      <c r="G17" s="303">
        <f t="shared" ref="G17" si="7">SUM(C17:F17)</f>
        <v>-283.48129446519283</v>
      </c>
      <c r="H17" s="253">
        <v>0</v>
      </c>
      <c r="I17" s="253">
        <v>0</v>
      </c>
      <c r="J17" s="253">
        <v>-239.98129446519283</v>
      </c>
      <c r="K17" s="253">
        <v>-43.5</v>
      </c>
      <c r="L17" s="303">
        <f t="shared" si="0"/>
        <v>-283.48129446519283</v>
      </c>
      <c r="M17" s="253">
        <v>0</v>
      </c>
      <c r="N17" s="253">
        <v>0</v>
      </c>
      <c r="O17" s="253">
        <v>0</v>
      </c>
      <c r="P17" s="253">
        <v>0</v>
      </c>
      <c r="Q17" s="303">
        <f t="shared" si="1"/>
        <v>0</v>
      </c>
      <c r="R17" s="253">
        <v>0</v>
      </c>
      <c r="S17" s="253">
        <v>0</v>
      </c>
      <c r="T17" s="253">
        <v>0</v>
      </c>
      <c r="U17" s="253">
        <v>0</v>
      </c>
      <c r="V17" s="303">
        <f t="shared" si="2"/>
        <v>0</v>
      </c>
      <c r="W17" s="253">
        <v>0</v>
      </c>
      <c r="X17" s="253">
        <v>0</v>
      </c>
      <c r="Y17" s="253">
        <v>0</v>
      </c>
      <c r="Z17" s="253">
        <v>0</v>
      </c>
      <c r="AA17" s="303">
        <f t="shared" si="3"/>
        <v>0</v>
      </c>
    </row>
    <row r="18" spans="2:28" s="270" customFormat="1" ht="15" customHeight="1">
      <c r="B18" s="292" t="s">
        <v>37</v>
      </c>
      <c r="C18" s="304">
        <f t="shared" ref="C18:AA18" si="8">SUM(C15:C17)</f>
        <v>963.21700458668101</v>
      </c>
      <c r="D18" s="304">
        <f t="shared" si="8"/>
        <v>811.24079205747603</v>
      </c>
      <c r="E18" s="304">
        <f t="shared" si="8"/>
        <v>819.05275501867663</v>
      </c>
      <c r="F18" s="304">
        <f t="shared" si="8"/>
        <v>1542.9536398958171</v>
      </c>
      <c r="G18" s="306">
        <f t="shared" si="8"/>
        <v>4137.3122471416118</v>
      </c>
      <c r="H18" s="304">
        <f t="shared" si="8"/>
        <v>630.3299027227157</v>
      </c>
      <c r="I18" s="304">
        <f t="shared" si="8"/>
        <v>597.8296742741494</v>
      </c>
      <c r="J18" s="304">
        <f t="shared" si="8"/>
        <v>531.07985539709796</v>
      </c>
      <c r="K18" s="304">
        <f t="shared" si="8"/>
        <v>741.38950839077802</v>
      </c>
      <c r="L18" s="306">
        <f t="shared" si="8"/>
        <v>2501.0980585781435</v>
      </c>
      <c r="M18" s="304">
        <f t="shared" si="8"/>
        <v>97.367716517330535</v>
      </c>
      <c r="N18" s="304">
        <f t="shared" si="8"/>
        <v>94.319094489168634</v>
      </c>
      <c r="O18" s="304">
        <f t="shared" si="8"/>
        <v>80.794724105263128</v>
      </c>
      <c r="P18" s="304">
        <f t="shared" si="8"/>
        <v>290.95135170377921</v>
      </c>
      <c r="Q18" s="306">
        <f t="shared" si="8"/>
        <v>562.16698021441152</v>
      </c>
      <c r="R18" s="304">
        <f t="shared" si="8"/>
        <v>194.22805462608304</v>
      </c>
      <c r="S18" s="304">
        <f t="shared" si="8"/>
        <v>158.63879706939801</v>
      </c>
      <c r="T18" s="304">
        <f t="shared" si="8"/>
        <v>250.58726630894245</v>
      </c>
      <c r="U18" s="304">
        <f t="shared" si="8"/>
        <v>421.02857360152308</v>
      </c>
      <c r="V18" s="306">
        <f t="shared" si="8"/>
        <v>1023.0956718427217</v>
      </c>
      <c r="W18" s="304">
        <f t="shared" si="8"/>
        <v>156.54156996850909</v>
      </c>
      <c r="X18" s="304">
        <f t="shared" si="8"/>
        <v>117.78538003587794</v>
      </c>
      <c r="Y18" s="304">
        <f t="shared" si="8"/>
        <v>108.23316785144053</v>
      </c>
      <c r="Z18" s="304">
        <f t="shared" si="8"/>
        <v>240.4195004796218</v>
      </c>
      <c r="AA18" s="306">
        <f t="shared" si="8"/>
        <v>622.94405450842214</v>
      </c>
    </row>
    <row r="19" spans="2:28" ht="15" customHeight="1">
      <c r="B19" s="254"/>
      <c r="C19" s="254"/>
      <c r="D19" s="254"/>
      <c r="E19" s="254"/>
      <c r="F19" s="254"/>
      <c r="G19" s="254"/>
      <c r="H19" s="255"/>
      <c r="I19" s="254"/>
      <c r="J19" s="255"/>
      <c r="K19" s="254"/>
      <c r="L19" s="254"/>
      <c r="M19" s="255"/>
      <c r="N19" s="254"/>
      <c r="O19" s="255"/>
      <c r="P19" s="254"/>
      <c r="Q19" s="254"/>
      <c r="R19" s="255"/>
      <c r="S19" s="255"/>
      <c r="T19" s="255"/>
      <c r="U19" s="255"/>
      <c r="V19" s="255"/>
      <c r="W19" s="255"/>
      <c r="X19" s="256"/>
      <c r="Y19" s="255"/>
      <c r="Z19" s="256"/>
      <c r="AA19" s="256"/>
    </row>
    <row r="20" spans="2:28" ht="15" customHeight="1">
      <c r="B20" s="251" t="s">
        <v>30</v>
      </c>
      <c r="C20" s="253">
        <f>-C14</f>
        <v>-696.37553387684386</v>
      </c>
      <c r="D20" s="253">
        <f>-D14</f>
        <v>-698.89280564626461</v>
      </c>
      <c r="E20" s="253">
        <f>-E14</f>
        <v>-664.37305740794648</v>
      </c>
      <c r="F20" s="253">
        <f>-F14</f>
        <v>-731.88114859645407</v>
      </c>
      <c r="G20" s="303">
        <f>-G14</f>
        <v>-2791.5225455275086</v>
      </c>
      <c r="H20" s="252"/>
      <c r="I20" s="252"/>
      <c r="J20" s="252"/>
      <c r="K20" s="252"/>
      <c r="L20" s="252"/>
      <c r="M20" s="252"/>
      <c r="N20" s="257"/>
      <c r="O20" s="252"/>
      <c r="P20" s="257"/>
      <c r="Q20" s="257"/>
      <c r="R20" s="258"/>
      <c r="S20" s="257"/>
      <c r="T20" s="258"/>
      <c r="U20" s="257"/>
      <c r="V20" s="257"/>
      <c r="W20" s="258"/>
      <c r="X20" s="252"/>
      <c r="Y20" s="258"/>
      <c r="Z20" s="252"/>
      <c r="AA20" s="252"/>
      <c r="AB20" s="258"/>
    </row>
    <row r="21" spans="2:28" ht="15" customHeight="1">
      <c r="B21" s="251" t="s">
        <v>38</v>
      </c>
      <c r="C21" s="253">
        <v>-227.90613501209489</v>
      </c>
      <c r="D21" s="253">
        <v>-205.50123222182009</v>
      </c>
      <c r="E21" s="253">
        <v>-293.01457135661002</v>
      </c>
      <c r="F21" s="253">
        <v>-300.55528611944794</v>
      </c>
      <c r="G21" s="303">
        <f t="shared" ref="G21" si="9">SUM(C21:F21)</f>
        <v>-1026.9772247099731</v>
      </c>
      <c r="H21" s="260"/>
      <c r="I21" s="260"/>
      <c r="J21" s="260"/>
      <c r="K21" s="260"/>
      <c r="L21" s="260"/>
      <c r="M21" s="261"/>
      <c r="N21" s="262"/>
      <c r="O21" s="261"/>
      <c r="P21" s="262"/>
      <c r="Q21" s="262"/>
      <c r="R21" s="261"/>
      <c r="S21" s="257"/>
      <c r="T21" s="261"/>
      <c r="U21" s="257"/>
      <c r="V21" s="257"/>
      <c r="W21" s="263"/>
      <c r="X21" s="264"/>
      <c r="Y21" s="263"/>
      <c r="Z21" s="264"/>
      <c r="AA21" s="264"/>
      <c r="AB21" s="265"/>
    </row>
    <row r="22" spans="2:28" s="270" customFormat="1" ht="15" customHeight="1">
      <c r="B22" s="293" t="s">
        <v>39</v>
      </c>
      <c r="C22" s="304">
        <f>C15+SUM(C20:C21)</f>
        <v>-95.206833181584102</v>
      </c>
      <c r="D22" s="304">
        <f>D15+SUM(D20:D21)</f>
        <v>-274.41779123604908</v>
      </c>
      <c r="E22" s="304">
        <f>E15+SUM(E20:E21)</f>
        <v>-3.4802001816938173</v>
      </c>
      <c r="F22" s="304">
        <f>F15+SUM(F20:F21)</f>
        <v>464.35988864408728</v>
      </c>
      <c r="G22" s="305">
        <f>G15+SUM(G20:G21)</f>
        <v>91.246056644749387</v>
      </c>
      <c r="I22" s="294"/>
      <c r="K22" s="294"/>
      <c r="L22" s="294"/>
      <c r="M22" s="294"/>
      <c r="N22" s="295"/>
      <c r="O22" s="294"/>
      <c r="P22" s="295"/>
      <c r="Q22" s="295"/>
      <c r="R22" s="295"/>
      <c r="S22" s="295"/>
      <c r="T22" s="295"/>
      <c r="U22" s="295"/>
      <c r="V22" s="295"/>
      <c r="W22" s="294"/>
      <c r="X22" s="294"/>
      <c r="Y22" s="294"/>
      <c r="Z22" s="294"/>
      <c r="AA22" s="294"/>
      <c r="AB22" s="296"/>
    </row>
    <row r="23" spans="2:28" ht="15" customHeight="1">
      <c r="B23" s="251" t="s">
        <v>41</v>
      </c>
      <c r="C23" s="253">
        <v>-90.092856856510934</v>
      </c>
      <c r="D23" s="253">
        <v>527.43893944138642</v>
      </c>
      <c r="E23" s="253">
        <v>311.98359654263305</v>
      </c>
      <c r="F23" s="253">
        <v>298.6560327437507</v>
      </c>
      <c r="G23" s="303">
        <f t="shared" ref="G23:G26" si="10">SUM(C23:F23)</f>
        <v>1047.9857118712594</v>
      </c>
      <c r="H23" s="252"/>
      <c r="I23" s="258"/>
      <c r="J23" s="252"/>
      <c r="K23" s="258"/>
      <c r="L23" s="258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66"/>
      <c r="X23" s="252"/>
      <c r="Y23" s="266"/>
      <c r="Z23" s="252"/>
      <c r="AA23" s="252"/>
      <c r="AB23" s="252"/>
    </row>
    <row r="24" spans="2:28" ht="15" customHeight="1">
      <c r="B24" s="251" t="s">
        <v>42</v>
      </c>
      <c r="C24" s="253">
        <v>28.748552801840194</v>
      </c>
      <c r="D24" s="253">
        <v>-20.784052706183093</v>
      </c>
      <c r="E24" s="253">
        <v>-38.896948310982907</v>
      </c>
      <c r="F24" s="253">
        <v>-67.617152183969566</v>
      </c>
      <c r="G24" s="303">
        <f t="shared" si="10"/>
        <v>-98.549600399295372</v>
      </c>
      <c r="H24" s="252"/>
      <c r="I24" s="258"/>
      <c r="J24" s="252"/>
      <c r="K24" s="258"/>
      <c r="L24" s="258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66"/>
      <c r="X24" s="252"/>
      <c r="Y24" s="266"/>
      <c r="Z24" s="252"/>
      <c r="AA24" s="252"/>
      <c r="AB24" s="252"/>
    </row>
    <row r="25" spans="2:28" s="270" customFormat="1" ht="15" customHeight="1">
      <c r="B25" s="293" t="s">
        <v>43</v>
      </c>
      <c r="C25" s="304">
        <f>SUM(C22:C24)</f>
        <v>-156.55113723625485</v>
      </c>
      <c r="D25" s="304">
        <f t="shared" ref="D25:G25" si="11">SUM(D22:D24)</f>
        <v>232.23709549915424</v>
      </c>
      <c r="E25" s="304">
        <f t="shared" si="11"/>
        <v>269.60644804995633</v>
      </c>
      <c r="F25" s="304">
        <f t="shared" si="11"/>
        <v>695.39876920386848</v>
      </c>
      <c r="G25" s="305">
        <f t="shared" si="11"/>
        <v>1040.6821681167135</v>
      </c>
      <c r="H25" s="294"/>
      <c r="I25" s="294"/>
      <c r="J25" s="294"/>
      <c r="K25" s="294"/>
      <c r="L25" s="294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6"/>
    </row>
    <row r="26" spans="2:28" ht="15" customHeight="1">
      <c r="B26" s="251" t="s">
        <v>44</v>
      </c>
      <c r="C26" s="253">
        <v>1.382178033045971</v>
      </c>
      <c r="D26" s="253">
        <v>2.6071716499528756</v>
      </c>
      <c r="E26" s="253">
        <v>3.2749226235497675</v>
      </c>
      <c r="F26" s="253">
        <v>1.7278333159532866E-2</v>
      </c>
      <c r="G26" s="303">
        <f t="shared" si="10"/>
        <v>7.2815506397081471</v>
      </c>
      <c r="H26" s="259"/>
      <c r="I26" s="252"/>
      <c r="J26" s="259"/>
      <c r="K26" s="252"/>
      <c r="L26" s="252"/>
      <c r="M26" s="257"/>
      <c r="N26" s="262"/>
      <c r="O26" s="257"/>
      <c r="P26" s="262"/>
      <c r="Q26" s="262"/>
      <c r="R26" s="257"/>
      <c r="S26" s="257"/>
      <c r="T26" s="257"/>
      <c r="U26" s="257"/>
      <c r="V26" s="257"/>
      <c r="W26" s="259"/>
      <c r="X26" s="252"/>
      <c r="Y26" s="259"/>
      <c r="Z26" s="252"/>
      <c r="AA26" s="252"/>
      <c r="AB26" s="265"/>
    </row>
    <row r="27" spans="2:28" s="270" customFormat="1" ht="15" customHeight="1">
      <c r="B27" s="293" t="s">
        <v>45</v>
      </c>
      <c r="C27" s="304">
        <f>SUM(C25:C26)</f>
        <v>-155.16895920320889</v>
      </c>
      <c r="D27" s="304">
        <f t="shared" ref="D27:G27" si="12">SUM(D25:D26)</f>
        <v>234.84426714910711</v>
      </c>
      <c r="E27" s="304">
        <f t="shared" si="12"/>
        <v>272.88137067350607</v>
      </c>
      <c r="F27" s="304">
        <f t="shared" si="12"/>
        <v>695.41604753702802</v>
      </c>
      <c r="G27" s="306">
        <f t="shared" si="12"/>
        <v>1047.9637187564217</v>
      </c>
      <c r="H27" s="297"/>
      <c r="I27" s="294"/>
      <c r="J27" s="297"/>
      <c r="K27" s="294"/>
      <c r="L27" s="294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6"/>
    </row>
    <row r="28" spans="2:28" ht="15" customHeight="1">
      <c r="B28" s="267"/>
      <c r="C28" s="268"/>
      <c r="D28" s="269"/>
      <c r="E28" s="268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8"/>
      <c r="Y28" s="269"/>
      <c r="Z28" s="268"/>
      <c r="AA28" s="268"/>
      <c r="AB28" s="269"/>
    </row>
    <row r="29" spans="2:28" ht="15" customHeight="1">
      <c r="B29" s="272" t="s">
        <v>46</v>
      </c>
      <c r="C29" s="273">
        <f t="shared" ref="C29:AA29" si="13">C8/C6</f>
        <v>0.64840159862239188</v>
      </c>
      <c r="D29" s="273">
        <f t="shared" si="13"/>
        <v>0.6515385120110182</v>
      </c>
      <c r="E29" s="273">
        <f t="shared" si="13"/>
        <v>0.65305356358736599</v>
      </c>
      <c r="F29" s="273">
        <f t="shared" si="13"/>
        <v>0.65149674502290933</v>
      </c>
      <c r="G29" s="273">
        <f t="shared" si="13"/>
        <v>0.6511481571309552</v>
      </c>
      <c r="H29" s="273">
        <f t="shared" si="13"/>
        <v>0.60527339969003291</v>
      </c>
      <c r="I29" s="273">
        <f t="shared" si="13"/>
        <v>0.60651205231218197</v>
      </c>
      <c r="J29" s="273">
        <f t="shared" si="13"/>
        <v>0.61111161072529019</v>
      </c>
      <c r="K29" s="273">
        <f t="shared" si="13"/>
        <v>0.60117253979327623</v>
      </c>
      <c r="L29" s="273">
        <f t="shared" si="13"/>
        <v>0.60590143249722117</v>
      </c>
      <c r="M29" s="273">
        <f t="shared" si="13"/>
        <v>0.59967393953306392</v>
      </c>
      <c r="N29" s="273">
        <f t="shared" si="13"/>
        <v>0.61784901638232126</v>
      </c>
      <c r="O29" s="273">
        <f t="shared" si="13"/>
        <v>0.61326278575451454</v>
      </c>
      <c r="P29" s="273">
        <f t="shared" si="13"/>
        <v>0.58807645833155875</v>
      </c>
      <c r="Q29" s="273">
        <f t="shared" si="13"/>
        <v>0.60359257429856883</v>
      </c>
      <c r="R29" s="273">
        <f t="shared" si="13"/>
        <v>0.78855596499981606</v>
      </c>
      <c r="S29" s="273">
        <f t="shared" si="13"/>
        <v>0.79956478342791948</v>
      </c>
      <c r="T29" s="273">
        <f t="shared" si="13"/>
        <v>0.77744768793410912</v>
      </c>
      <c r="U29" s="273">
        <f t="shared" si="13"/>
        <v>0.78663301782872252</v>
      </c>
      <c r="V29" s="273">
        <f t="shared" si="13"/>
        <v>0.78757947193700029</v>
      </c>
      <c r="W29" s="273">
        <f t="shared" si="13"/>
        <v>0.910996897500575</v>
      </c>
      <c r="X29" s="273">
        <f t="shared" si="13"/>
        <v>0.90634437327286865</v>
      </c>
      <c r="Y29" s="273">
        <f t="shared" si="13"/>
        <v>0.90887427462106007</v>
      </c>
      <c r="Z29" s="273">
        <f t="shared" si="13"/>
        <v>0.90171480081681155</v>
      </c>
      <c r="AA29" s="273">
        <f t="shared" si="13"/>
        <v>0.90633075655391004</v>
      </c>
      <c r="AB29" s="274"/>
    </row>
    <row r="30" spans="2:28" ht="15" customHeight="1">
      <c r="B30" s="275" t="s">
        <v>47</v>
      </c>
      <c r="C30" s="276">
        <f t="shared" ref="C30:AA30" si="14">-C9/C$6</f>
        <v>0.45002151905522669</v>
      </c>
      <c r="D30" s="276">
        <f t="shared" si="14"/>
        <v>0.44635669937926303</v>
      </c>
      <c r="E30" s="276">
        <f t="shared" si="14"/>
        <v>0.44907830784629382</v>
      </c>
      <c r="F30" s="276">
        <f t="shared" si="14"/>
        <v>0.43307007086525501</v>
      </c>
      <c r="G30" s="276">
        <f t="shared" si="14"/>
        <v>0.44409775222746412</v>
      </c>
      <c r="H30" s="276">
        <f t="shared" si="14"/>
        <v>0.40298635901920987</v>
      </c>
      <c r="I30" s="276">
        <f t="shared" si="14"/>
        <v>0.40235202106587764</v>
      </c>
      <c r="J30" s="276">
        <f t="shared" si="14"/>
        <v>0.4131631905116166</v>
      </c>
      <c r="K30" s="276">
        <f t="shared" si="14"/>
        <v>0.39879071309144731</v>
      </c>
      <c r="L30" s="276">
        <f t="shared" si="14"/>
        <v>0.40434912933564521</v>
      </c>
      <c r="M30" s="276">
        <f t="shared" si="14"/>
        <v>0.45225759687848766</v>
      </c>
      <c r="N30" s="276">
        <f t="shared" si="14"/>
        <v>0.45411359977942867</v>
      </c>
      <c r="O30" s="276">
        <f t="shared" si="14"/>
        <v>0.46056470411267492</v>
      </c>
      <c r="P30" s="276">
        <f t="shared" si="14"/>
        <v>0.42356692780350097</v>
      </c>
      <c r="Q30" s="276">
        <f t="shared" si="14"/>
        <v>0.4461964056862443</v>
      </c>
      <c r="R30" s="276">
        <f t="shared" si="14"/>
        <v>0.60550356776120939</v>
      </c>
      <c r="S30" s="276">
        <f t="shared" si="14"/>
        <v>0.59190139576589595</v>
      </c>
      <c r="T30" s="276">
        <f t="shared" si="14"/>
        <v>0.53016787960079981</v>
      </c>
      <c r="U30" s="276">
        <f t="shared" si="14"/>
        <v>0.52911238691695905</v>
      </c>
      <c r="V30" s="276">
        <f t="shared" si="14"/>
        <v>0.5598132050061696</v>
      </c>
      <c r="W30" s="276">
        <f t="shared" si="14"/>
        <v>0.50709772340274739</v>
      </c>
      <c r="X30" s="276">
        <f t="shared" si="14"/>
        <v>0.53391471208644214</v>
      </c>
      <c r="Y30" s="276">
        <f t="shared" si="14"/>
        <v>0.56296881764666684</v>
      </c>
      <c r="Z30" s="276">
        <f t="shared" si="14"/>
        <v>0.49358338793528783</v>
      </c>
      <c r="AA30" s="276">
        <f t="shared" si="14"/>
        <v>0.5201128440053332</v>
      </c>
      <c r="AB30" s="274"/>
    </row>
    <row r="31" spans="2:28" ht="15" customHeight="1">
      <c r="B31" s="275" t="s">
        <v>48</v>
      </c>
      <c r="C31" s="276">
        <f t="shared" ref="C31:AA31" si="15">-C10/C$6</f>
        <v>0.15934499421672599</v>
      </c>
      <c r="D31" s="276">
        <f t="shared" si="15"/>
        <v>0.17562179041556464</v>
      </c>
      <c r="E31" s="276">
        <f t="shared" si="15"/>
        <v>0.17335724200478084</v>
      </c>
      <c r="F31" s="276">
        <f t="shared" si="15"/>
        <v>0.1345039531332313</v>
      </c>
      <c r="G31" s="276">
        <f t="shared" si="15"/>
        <v>0.15933186510927505</v>
      </c>
      <c r="H31" s="276">
        <f t="shared" si="15"/>
        <v>0.12391409169709866</v>
      </c>
      <c r="I31" s="276">
        <f t="shared" si="15"/>
        <v>0.13394455943917552</v>
      </c>
      <c r="J31" s="276">
        <f t="shared" si="15"/>
        <v>0.14138968508855798</v>
      </c>
      <c r="K31" s="276">
        <f t="shared" si="15"/>
        <v>0.11997405998738518</v>
      </c>
      <c r="L31" s="276">
        <f t="shared" si="15"/>
        <v>0.12965813345419364</v>
      </c>
      <c r="M31" s="276">
        <f t="shared" si="15"/>
        <v>0.19883940060878039</v>
      </c>
      <c r="N31" s="276">
        <f t="shared" si="15"/>
        <v>0.22205204529445494</v>
      </c>
      <c r="O31" s="276">
        <f t="shared" si="15"/>
        <v>0.20455832489993719</v>
      </c>
      <c r="P31" s="276">
        <f t="shared" si="15"/>
        <v>0.13120252793729406</v>
      </c>
      <c r="Q31" s="276">
        <f t="shared" si="15"/>
        <v>0.18594851003362761</v>
      </c>
      <c r="R31" s="276">
        <f t="shared" si="15"/>
        <v>0.17796431798270965</v>
      </c>
      <c r="S31" s="276">
        <f t="shared" si="15"/>
        <v>0.21893923974888996</v>
      </c>
      <c r="T31" s="276">
        <f t="shared" si="15"/>
        <v>0.20659764367422379</v>
      </c>
      <c r="U31" s="276">
        <f t="shared" si="15"/>
        <v>0.14497176137932441</v>
      </c>
      <c r="V31" s="276">
        <f t="shared" si="15"/>
        <v>0.1828785190884413</v>
      </c>
      <c r="W31" s="276">
        <f t="shared" si="15"/>
        <v>0.2642918477644623</v>
      </c>
      <c r="X31" s="276">
        <f t="shared" si="15"/>
        <v>0.29440144831075554</v>
      </c>
      <c r="Y31" s="276">
        <f t="shared" si="15"/>
        <v>0.27522161994744354</v>
      </c>
      <c r="Z31" s="276">
        <f t="shared" si="15"/>
        <v>0.22689034225980784</v>
      </c>
      <c r="AA31" s="276">
        <f t="shared" si="15"/>
        <v>0.26019511611938528</v>
      </c>
      <c r="AB31" s="274"/>
    </row>
    <row r="32" spans="2:28" ht="15" customHeight="1">
      <c r="B32" s="275" t="s">
        <v>49</v>
      </c>
      <c r="C32" s="276">
        <f t="shared" ref="C32:AA32" si="16">C15/C$6</f>
        <v>8.7685710594949631E-2</v>
      </c>
      <c r="D32" s="276">
        <f t="shared" si="16"/>
        <v>6.6193681488545444E-2</v>
      </c>
      <c r="E32" s="276">
        <f t="shared" si="16"/>
        <v>9.9893707965399203E-2</v>
      </c>
      <c r="F32" s="276">
        <f t="shared" si="16"/>
        <v>0.1285551523876467</v>
      </c>
      <c r="G32" s="276">
        <f t="shared" si="16"/>
        <v>9.7342868484831577E-2</v>
      </c>
      <c r="H32" s="276">
        <f t="shared" si="16"/>
        <v>0.11075730632287541</v>
      </c>
      <c r="I32" s="276">
        <f t="shared" si="16"/>
        <v>0.10119612381122438</v>
      </c>
      <c r="J32" s="276">
        <f t="shared" si="16"/>
        <v>0.12958708562765006</v>
      </c>
      <c r="K32" s="276">
        <f t="shared" si="16"/>
        <v>0.12085182726631651</v>
      </c>
      <c r="L32" s="276">
        <f t="shared" si="16"/>
        <v>0.115808074339184</v>
      </c>
      <c r="M32" s="276">
        <f t="shared" si="16"/>
        <v>9.437449983930972E-3</v>
      </c>
      <c r="N32" s="276">
        <f t="shared" si="16"/>
        <v>-1.4975732230837068E-2</v>
      </c>
      <c r="O32" s="276">
        <f t="shared" si="16"/>
        <v>1.7870891789691767E-2</v>
      </c>
      <c r="P32" s="276">
        <f t="shared" si="16"/>
        <v>9.1595703326267736E-2</v>
      </c>
      <c r="Q32" s="276">
        <f t="shared" si="16"/>
        <v>2.9239756013911416E-2</v>
      </c>
      <c r="R32" s="276">
        <f t="shared" si="16"/>
        <v>0.14717242747378789</v>
      </c>
      <c r="S32" s="276">
        <f t="shared" si="16"/>
        <v>0.13029186096999493</v>
      </c>
      <c r="T32" s="276">
        <f t="shared" si="16"/>
        <v>0.18020259990033019</v>
      </c>
      <c r="U32" s="276">
        <f t="shared" si="16"/>
        <v>0.22230850365264324</v>
      </c>
      <c r="V32" s="276">
        <f t="shared" si="16"/>
        <v>0.17573601621437498</v>
      </c>
      <c r="W32" s="276">
        <f t="shared" si="16"/>
        <v>0.26717044021173736</v>
      </c>
      <c r="X32" s="276">
        <f t="shared" si="16"/>
        <v>0.20961043014691821</v>
      </c>
      <c r="Y32" s="276">
        <f t="shared" si="16"/>
        <v>0.19556813220107361</v>
      </c>
      <c r="Z32" s="276">
        <f t="shared" si="16"/>
        <v>0.26745769217935667</v>
      </c>
      <c r="AA32" s="276">
        <f t="shared" si="16"/>
        <v>0.23957679225413786</v>
      </c>
      <c r="AB32" s="274"/>
    </row>
    <row r="33" spans="2:28" ht="15" customHeight="1">
      <c r="B33" s="275" t="s">
        <v>50</v>
      </c>
      <c r="C33" s="276">
        <f>C18/C$6</f>
        <v>0.10187303228454839</v>
      </c>
      <c r="D33" s="276">
        <f t="shared" ref="D33:AA33" si="17">D18/D$6</f>
        <v>8.5239744969833886E-2</v>
      </c>
      <c r="E33" s="276">
        <f t="shared" si="17"/>
        <v>8.5771652747941754E-2</v>
      </c>
      <c r="F33" s="276">
        <f t="shared" si="17"/>
        <v>0.13251945986787095</v>
      </c>
      <c r="G33" s="276">
        <f t="shared" si="17"/>
        <v>0.10300870178953456</v>
      </c>
      <c r="H33" s="276">
        <f t="shared" si="17"/>
        <v>0.12154581523027001</v>
      </c>
      <c r="I33" s="276">
        <f t="shared" si="17"/>
        <v>0.10803491462184872</v>
      </c>
      <c r="J33" s="276">
        <f t="shared" si="17"/>
        <v>9.5664422725639159E-2</v>
      </c>
      <c r="K33" s="276">
        <f t="shared" si="17"/>
        <v>0.12070231372530002</v>
      </c>
      <c r="L33" s="276">
        <f t="shared" si="17"/>
        <v>0.1115894044051283</v>
      </c>
      <c r="M33" s="276">
        <f t="shared" si="17"/>
        <v>4.1196876172782802E-2</v>
      </c>
      <c r="N33" s="276">
        <f t="shared" si="17"/>
        <v>4.2794414597555751E-2</v>
      </c>
      <c r="O33" s="276">
        <f t="shared" si="17"/>
        <v>3.9340652575884531E-2</v>
      </c>
      <c r="P33" s="276">
        <f t="shared" si="17"/>
        <v>0.10743642333759011</v>
      </c>
      <c r="Q33" s="276">
        <f t="shared" si="17"/>
        <v>6.0258055873323536E-2</v>
      </c>
      <c r="R33" s="276">
        <f t="shared" si="17"/>
        <v>0.14717242747378789</v>
      </c>
      <c r="S33" s="276">
        <f t="shared" si="17"/>
        <v>0.13029186096999493</v>
      </c>
      <c r="T33" s="276">
        <f t="shared" si="17"/>
        <v>0.18020259990033019</v>
      </c>
      <c r="U33" s="276">
        <f t="shared" si="17"/>
        <v>0.22230850365264324</v>
      </c>
      <c r="V33" s="276">
        <f t="shared" si="17"/>
        <v>0.17573601621437498</v>
      </c>
      <c r="W33" s="276">
        <f t="shared" si="17"/>
        <v>0.26717044021173736</v>
      </c>
      <c r="X33" s="276">
        <f t="shared" si="17"/>
        <v>0.20961043014691821</v>
      </c>
      <c r="Y33" s="276">
        <f t="shared" si="17"/>
        <v>0.19556813220107361</v>
      </c>
      <c r="Z33" s="276">
        <f t="shared" si="17"/>
        <v>0.26745769217935667</v>
      </c>
      <c r="AA33" s="276">
        <f t="shared" si="17"/>
        <v>0.23957679225413786</v>
      </c>
      <c r="AB33" s="274"/>
    </row>
    <row r="34" spans="2:28" ht="15" customHeight="1">
      <c r="B34" s="277" t="s">
        <v>51</v>
      </c>
      <c r="C34" s="278">
        <f>C25/C6</f>
        <v>-1.6557368673838176E-2</v>
      </c>
      <c r="D34" s="278">
        <f>D25/D6</f>
        <v>2.4401917392093294E-2</v>
      </c>
      <c r="E34" s="278">
        <f>E25/E6</f>
        <v>2.8233334787109713E-2</v>
      </c>
      <c r="F34" s="278">
        <f>F25/F6</f>
        <v>5.9725624221542581E-2</v>
      </c>
      <c r="G34" s="278">
        <f>G25/G6</f>
        <v>2.5910376763871937E-2</v>
      </c>
      <c r="H34" s="279" t="s">
        <v>52</v>
      </c>
      <c r="I34" s="279" t="s">
        <v>52</v>
      </c>
      <c r="J34" s="279" t="s">
        <v>52</v>
      </c>
      <c r="K34" s="279" t="s">
        <v>52</v>
      </c>
      <c r="L34" s="279" t="s">
        <v>52</v>
      </c>
      <c r="M34" s="279" t="s">
        <v>52</v>
      </c>
      <c r="N34" s="279" t="s">
        <v>52</v>
      </c>
      <c r="O34" s="279" t="s">
        <v>52</v>
      </c>
      <c r="P34" s="279" t="s">
        <v>52</v>
      </c>
      <c r="Q34" s="279" t="s">
        <v>52</v>
      </c>
      <c r="R34" s="279" t="s">
        <v>52</v>
      </c>
      <c r="S34" s="279" t="s">
        <v>52</v>
      </c>
      <c r="T34" s="279" t="s">
        <v>52</v>
      </c>
      <c r="U34" s="279" t="s">
        <v>52</v>
      </c>
      <c r="V34" s="279" t="s">
        <v>52</v>
      </c>
      <c r="W34" s="279" t="s">
        <v>52</v>
      </c>
      <c r="X34" s="279" t="s">
        <v>52</v>
      </c>
      <c r="Y34" s="279" t="s">
        <v>52</v>
      </c>
      <c r="Z34" s="279" t="s">
        <v>52</v>
      </c>
      <c r="AA34" s="279" t="s">
        <v>52</v>
      </c>
      <c r="AB34" s="274"/>
    </row>
    <row r="35" spans="2:28" ht="15" customHeight="1">
      <c r="B35" s="280"/>
    </row>
    <row r="36" spans="2:28" s="270" customFormat="1" ht="15" customHeight="1">
      <c r="B36" s="300" t="s">
        <v>53</v>
      </c>
      <c r="D36" s="301"/>
      <c r="F36" s="301"/>
      <c r="G36" s="301"/>
      <c r="X36" s="302"/>
      <c r="Z36" s="302"/>
      <c r="AA36" s="302"/>
    </row>
    <row r="37" spans="2:28" ht="15" customHeight="1">
      <c r="B37" s="298" t="s">
        <v>54</v>
      </c>
    </row>
    <row r="38" spans="2:28" ht="15" customHeight="1">
      <c r="B38" s="298" t="s">
        <v>55</v>
      </c>
    </row>
    <row r="39" spans="2:28" ht="15" customHeight="1">
      <c r="B39" s="298" t="s">
        <v>76</v>
      </c>
      <c r="I39" s="281"/>
      <c r="K39" s="281"/>
      <c r="L39" s="281"/>
    </row>
    <row r="40" spans="2:28" ht="15" customHeight="1">
      <c r="B40" s="298" t="s">
        <v>57</v>
      </c>
      <c r="I40" s="282"/>
      <c r="K40" s="282"/>
      <c r="L40" s="282"/>
    </row>
    <row r="41" spans="2:28" ht="15" customHeight="1">
      <c r="B41" s="298" t="s">
        <v>91</v>
      </c>
      <c r="D41" s="283"/>
      <c r="F41" s="283"/>
      <c r="G41" s="283"/>
      <c r="X41" s="284"/>
      <c r="Z41" s="284"/>
      <c r="AA41" s="284"/>
    </row>
    <row r="42" spans="2:28" s="270" customFormat="1" ht="15" customHeight="1">
      <c r="B42" s="300" t="s">
        <v>59</v>
      </c>
      <c r="D42" s="301"/>
      <c r="F42" s="301"/>
      <c r="G42" s="301"/>
      <c r="X42" s="302"/>
      <c r="Z42" s="302"/>
      <c r="AA42" s="302"/>
    </row>
    <row r="43" spans="2:28" s="274" customFormat="1" ht="15" customHeight="1">
      <c r="B43" s="299" t="s">
        <v>92</v>
      </c>
    </row>
    <row r="44" spans="2:28" s="274" customFormat="1" ht="15" customHeight="1">
      <c r="B44" s="299" t="s">
        <v>93</v>
      </c>
    </row>
  </sheetData>
  <mergeCells count="1">
    <mergeCell ref="B3:B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7FF4-3A87-41EC-BA55-C4822BC87C0C}">
  <sheetPr>
    <tabColor rgb="FF507E70"/>
  </sheetPr>
  <dimension ref="B1:AB48"/>
  <sheetViews>
    <sheetView showGridLines="0" workbookViewId="0">
      <selection activeCell="E9" sqref="E9"/>
    </sheetView>
  </sheetViews>
  <sheetFormatPr defaultColWidth="9.1796875" defaultRowHeight="15" customHeight="1"/>
  <cols>
    <col min="1" max="1" width="1.453125" style="250" customWidth="1"/>
    <col min="2" max="2" width="55.7265625" style="250" customWidth="1"/>
    <col min="3" max="6" width="10.81640625" style="250" customWidth="1"/>
    <col min="7" max="7" width="14.26953125" style="250" customWidth="1"/>
    <col min="8" max="11" width="10.81640625" style="250" customWidth="1"/>
    <col min="12" max="12" width="14.26953125" style="250" customWidth="1"/>
    <col min="13" max="16" width="10.81640625" style="250" customWidth="1"/>
    <col min="17" max="17" width="14.26953125" style="250" customWidth="1"/>
    <col min="18" max="21" width="10.81640625" style="250" customWidth="1"/>
    <col min="22" max="22" width="14.26953125" style="250" customWidth="1"/>
    <col min="23" max="26" width="10.81640625" style="250" customWidth="1"/>
    <col min="27" max="27" width="14.26953125" style="250" customWidth="1"/>
    <col min="28" max="28" width="2.1796875" style="250" customWidth="1"/>
    <col min="29" max="16384" width="9.1796875" style="250"/>
  </cols>
  <sheetData>
    <row r="1" spans="2:27" ht="15" customHeight="1" thickBot="1"/>
    <row r="2" spans="2:27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  <c r="W3" s="289" t="s">
        <v>10</v>
      </c>
      <c r="X3" s="289"/>
      <c r="Y3" s="289"/>
      <c r="Z3" s="289"/>
      <c r="AA3" s="289"/>
    </row>
    <row r="4" spans="2:27" s="270" customFormat="1" ht="15" customHeight="1">
      <c r="B4" s="335"/>
      <c r="C4" s="307" t="s">
        <v>94</v>
      </c>
      <c r="D4" s="307" t="s">
        <v>95</v>
      </c>
      <c r="E4" s="307" t="s">
        <v>96</v>
      </c>
      <c r="F4" s="307" t="s">
        <v>97</v>
      </c>
      <c r="G4" s="308" t="s">
        <v>208</v>
      </c>
      <c r="H4" s="309" t="s">
        <v>94</v>
      </c>
      <c r="I4" s="309" t="s">
        <v>95</v>
      </c>
      <c r="J4" s="309" t="s">
        <v>96</v>
      </c>
      <c r="K4" s="309" t="s">
        <v>97</v>
      </c>
      <c r="L4" s="309" t="s">
        <v>208</v>
      </c>
      <c r="M4" s="310" t="s">
        <v>94</v>
      </c>
      <c r="N4" s="310" t="s">
        <v>95</v>
      </c>
      <c r="O4" s="310" t="s">
        <v>96</v>
      </c>
      <c r="P4" s="310" t="s">
        <v>97</v>
      </c>
      <c r="Q4" s="310" t="s">
        <v>208</v>
      </c>
      <c r="R4" s="311" t="s">
        <v>98</v>
      </c>
      <c r="S4" s="311" t="s">
        <v>99</v>
      </c>
      <c r="T4" s="311" t="s">
        <v>100</v>
      </c>
      <c r="U4" s="311" t="s">
        <v>101</v>
      </c>
      <c r="V4" s="311" t="s">
        <v>209</v>
      </c>
      <c r="W4" s="312" t="s">
        <v>98</v>
      </c>
      <c r="X4" s="312" t="s">
        <v>99</v>
      </c>
      <c r="Y4" s="312" t="s">
        <v>100</v>
      </c>
      <c r="Z4" s="312" t="s">
        <v>101</v>
      </c>
      <c r="AA4" s="312" t="s">
        <v>209</v>
      </c>
    </row>
    <row r="5" spans="2:27" ht="15" customHeight="1">
      <c r="B5" s="251" t="s">
        <v>20</v>
      </c>
      <c r="C5" s="253">
        <v>10642.021549434476</v>
      </c>
      <c r="D5" s="253">
        <v>10604.801275729313</v>
      </c>
      <c r="E5" s="253">
        <v>11016.726000000001</v>
      </c>
      <c r="F5" s="253">
        <v>13501.4</v>
      </c>
      <c r="G5" s="303">
        <v>47108.7</v>
      </c>
      <c r="H5" s="253">
        <v>6286.7220016440897</v>
      </c>
      <c r="I5" s="253">
        <v>7284.3811706883616</v>
      </c>
      <c r="J5" s="253">
        <v>7700.0420000000004</v>
      </c>
      <c r="K5" s="253">
        <v>7886.9</v>
      </c>
      <c r="L5" s="303">
        <v>29295.8</v>
      </c>
      <c r="M5" s="253">
        <v>2207.3550760362946</v>
      </c>
      <c r="N5" s="253">
        <v>2099.7441032039787</v>
      </c>
      <c r="O5" s="253">
        <v>1965.1</v>
      </c>
      <c r="P5" s="253">
        <v>2456.4</v>
      </c>
      <c r="Q5" s="303">
        <v>8590.9</v>
      </c>
      <c r="R5" s="253">
        <v>1426.7367934883159</v>
      </c>
      <c r="S5" s="253">
        <v>1220.657172525335</v>
      </c>
      <c r="T5" s="253">
        <v>1351.8</v>
      </c>
      <c r="U5" s="253">
        <v>2181.6999999999998</v>
      </c>
      <c r="V5" s="303">
        <v>6180.9</v>
      </c>
      <c r="W5" s="253">
        <v>721.20767826577594</v>
      </c>
      <c r="X5" s="253">
        <v>666.87160817712879</v>
      </c>
      <c r="Y5" s="253">
        <v>676.4</v>
      </c>
      <c r="Z5" s="253">
        <v>976.6</v>
      </c>
      <c r="AA5" s="303">
        <v>3041.1</v>
      </c>
    </row>
    <row r="6" spans="2:27" s="270" customFormat="1" ht="15" customHeight="1">
      <c r="B6" s="292" t="s">
        <v>21</v>
      </c>
      <c r="C6" s="304">
        <v>8253.2958696874302</v>
      </c>
      <c r="D6" s="304">
        <v>8108.2508846884948</v>
      </c>
      <c r="E6" s="304">
        <v>8401.0030000000006</v>
      </c>
      <c r="F6" s="304">
        <v>10389.799999999999</v>
      </c>
      <c r="G6" s="305">
        <v>36349.599999999999</v>
      </c>
      <c r="H6" s="304">
        <v>4751.5203713131978</v>
      </c>
      <c r="I6" s="304">
        <v>5555.0449080232065</v>
      </c>
      <c r="J6" s="304">
        <v>5777.5330000000004</v>
      </c>
      <c r="K6" s="304">
        <v>5943.2</v>
      </c>
      <c r="L6" s="305">
        <v>22027.3</v>
      </c>
      <c r="M6" s="304">
        <v>1841.975497825601</v>
      </c>
      <c r="N6" s="304">
        <v>1643.7729087512657</v>
      </c>
      <c r="O6" s="304">
        <v>1647.6</v>
      </c>
      <c r="P6" s="304">
        <v>2062.6</v>
      </c>
      <c r="Q6" s="305">
        <v>7196</v>
      </c>
      <c r="R6" s="304">
        <v>1017.4058821252704</v>
      </c>
      <c r="S6" s="304">
        <v>909.43306791402279</v>
      </c>
      <c r="T6" s="304">
        <v>976</v>
      </c>
      <c r="U6" s="304">
        <v>1504.4</v>
      </c>
      <c r="V6" s="305">
        <v>4407.2</v>
      </c>
      <c r="W6" s="304">
        <v>642.39411842336017</v>
      </c>
      <c r="X6" s="304">
        <v>594.16260924522169</v>
      </c>
      <c r="Y6" s="304">
        <v>602.6</v>
      </c>
      <c r="Z6" s="304">
        <v>879.6</v>
      </c>
      <c r="AA6" s="305">
        <v>2718.7</v>
      </c>
    </row>
    <row r="7" spans="2:27" ht="15" customHeight="1">
      <c r="B7" s="251" t="s">
        <v>22</v>
      </c>
      <c r="C7" s="253">
        <v>-2945.6084833619125</v>
      </c>
      <c r="D7" s="253">
        <v>-3156.8496136409458</v>
      </c>
      <c r="E7" s="253">
        <v>-3177.063000000001</v>
      </c>
      <c r="F7" s="253">
        <v>-3762.9</v>
      </c>
      <c r="G7" s="303">
        <v>-13155.012777097663</v>
      </c>
      <c r="H7" s="253">
        <v>-1915.061610086246</v>
      </c>
      <c r="I7" s="253">
        <v>-2274.046925780257</v>
      </c>
      <c r="J7" s="253">
        <v>-2280.7500000000005</v>
      </c>
      <c r="K7" s="253">
        <v>-2410.4</v>
      </c>
      <c r="L7" s="303">
        <v>-8880.2085358665026</v>
      </c>
      <c r="M7" s="253">
        <v>-744.55637762491426</v>
      </c>
      <c r="N7" s="253">
        <v>-678.24507497874811</v>
      </c>
      <c r="O7" s="253">
        <v>-665.6</v>
      </c>
      <c r="P7" s="253">
        <v>-802.2</v>
      </c>
      <c r="Q7" s="303">
        <v>-2890.6</v>
      </c>
      <c r="R7" s="253">
        <v>-223.16838880264729</v>
      </c>
      <c r="S7" s="253">
        <v>-204.55761288194128</v>
      </c>
      <c r="T7" s="253">
        <v>-231</v>
      </c>
      <c r="U7" s="253">
        <v>-373.8</v>
      </c>
      <c r="V7" s="303">
        <v>-1032.5</v>
      </c>
      <c r="W7" s="253">
        <v>-62.822106848104802</v>
      </c>
      <c r="X7" s="253">
        <v>-59.991323229716542</v>
      </c>
      <c r="Y7" s="253">
        <v>-52.3</v>
      </c>
      <c r="Z7" s="253">
        <v>-176.6</v>
      </c>
      <c r="AA7" s="303">
        <v>-351.7</v>
      </c>
    </row>
    <row r="8" spans="2:27" s="270" customFormat="1" ht="15" customHeight="1">
      <c r="B8" s="292" t="s">
        <v>23</v>
      </c>
      <c r="C8" s="304">
        <f>SUM(C6:C7)</f>
        <v>5307.6873863255178</v>
      </c>
      <c r="D8" s="304">
        <v>4951.401271047549</v>
      </c>
      <c r="E8" s="304">
        <v>5223.9399999999996</v>
      </c>
      <c r="F8" s="304">
        <v>6626.9</v>
      </c>
      <c r="G8" s="305">
        <v>23194.587222902337</v>
      </c>
      <c r="H8" s="304">
        <f t="shared" ref="H8:Y8" si="0">SUM(H6:H7)</f>
        <v>2836.4587612269515</v>
      </c>
      <c r="I8" s="304">
        <f t="shared" si="0"/>
        <v>3280.9979822429495</v>
      </c>
      <c r="J8" s="304">
        <v>3496.7829999999999</v>
      </c>
      <c r="K8" s="304">
        <v>3532.7</v>
      </c>
      <c r="L8" s="305">
        <v>13147.091464133497</v>
      </c>
      <c r="M8" s="304">
        <f t="shared" si="0"/>
        <v>1097.4191202006868</v>
      </c>
      <c r="N8" s="304">
        <f t="shared" si="0"/>
        <v>965.52783377251762</v>
      </c>
      <c r="O8" s="304">
        <f t="shared" si="0"/>
        <v>981.99999999999989</v>
      </c>
      <c r="P8" s="304">
        <v>1260.3999999999999</v>
      </c>
      <c r="Q8" s="305">
        <v>4305.3999999999996</v>
      </c>
      <c r="R8" s="304">
        <f t="shared" si="0"/>
        <v>794.2374933226231</v>
      </c>
      <c r="S8" s="304">
        <f t="shared" si="0"/>
        <v>704.8754550320815</v>
      </c>
      <c r="T8" s="304">
        <f t="shared" si="0"/>
        <v>745</v>
      </c>
      <c r="U8" s="304">
        <v>1130.6000000000001</v>
      </c>
      <c r="V8" s="305">
        <v>3374.7</v>
      </c>
      <c r="W8" s="304">
        <f t="shared" si="0"/>
        <v>579.57201157525537</v>
      </c>
      <c r="X8" s="304">
        <f>SUM(X6:X7)</f>
        <v>534.17128601550519</v>
      </c>
      <c r="Y8" s="304">
        <f t="shared" si="0"/>
        <v>550.30000000000007</v>
      </c>
      <c r="Z8" s="304">
        <v>703</v>
      </c>
      <c r="AA8" s="305">
        <v>2367.1</v>
      </c>
    </row>
    <row r="9" spans="2:27" ht="15" customHeight="1">
      <c r="B9" s="251" t="s">
        <v>24</v>
      </c>
      <c r="C9" s="253">
        <v>-3849.2058848039819</v>
      </c>
      <c r="D9" s="253">
        <v>-3533.8125113705769</v>
      </c>
      <c r="E9" s="253">
        <v>-3764.5860000000002</v>
      </c>
      <c r="F9" s="253">
        <v>-4334.7</v>
      </c>
      <c r="G9" s="303">
        <v>-16160.6</v>
      </c>
      <c r="H9" s="253">
        <v>-1992.1572519612932</v>
      </c>
      <c r="I9" s="253">
        <v>-2167.3266948266623</v>
      </c>
      <c r="J9" s="253">
        <v>-2406.7130000000002</v>
      </c>
      <c r="K9" s="253">
        <v>-2384.1999999999998</v>
      </c>
      <c r="L9" s="303">
        <v>-8950.4</v>
      </c>
      <c r="M9" s="253">
        <v>-848.47974874594934</v>
      </c>
      <c r="N9" s="253">
        <v>-762.40049580379014</v>
      </c>
      <c r="O9" s="253">
        <v>-748.9</v>
      </c>
      <c r="P9" s="253">
        <v>-853.5</v>
      </c>
      <c r="Q9" s="303">
        <v>-3213.3</v>
      </c>
      <c r="R9" s="253">
        <v>-668.13594971235034</v>
      </c>
      <c r="S9" s="253">
        <v>-604.08532074012464</v>
      </c>
      <c r="T9" s="253">
        <v>-608.6</v>
      </c>
      <c r="U9" s="253">
        <v>-770.8</v>
      </c>
      <c r="V9" s="303">
        <v>-2651.6</v>
      </c>
      <c r="W9" s="253">
        <v>-340.43293438438951</v>
      </c>
      <c r="X9" s="253">
        <v>-322.93148975383639</v>
      </c>
      <c r="Y9" s="253">
        <v>-355.5</v>
      </c>
      <c r="Z9" s="253">
        <v>-326.3</v>
      </c>
      <c r="AA9" s="303">
        <v>-1345.2</v>
      </c>
    </row>
    <row r="10" spans="2:27" ht="15" customHeight="1">
      <c r="B10" s="291" t="s">
        <v>25</v>
      </c>
      <c r="C10" s="253">
        <v>-1423.3925038758866</v>
      </c>
      <c r="D10" s="253">
        <v>-1303.5999999999999</v>
      </c>
      <c r="E10" s="253">
        <v>-1300.9000000000001</v>
      </c>
      <c r="F10" s="253">
        <v>-1771.7</v>
      </c>
      <c r="G10" s="303">
        <v>-6161.7</v>
      </c>
      <c r="H10" s="253">
        <v>-672.41998625585859</v>
      </c>
      <c r="I10" s="253">
        <v>-756.62370998411302</v>
      </c>
      <c r="J10" s="253">
        <v>-710.83600000000001</v>
      </c>
      <c r="K10" s="253">
        <v>-874.7</v>
      </c>
      <c r="L10" s="303">
        <v>-3011</v>
      </c>
      <c r="M10" s="253">
        <v>-346.16562998339288</v>
      </c>
      <c r="N10" s="253">
        <v>-315.05191210613469</v>
      </c>
      <c r="O10" s="253">
        <v>-314.60000000000002</v>
      </c>
      <c r="P10" s="253">
        <v>-430.3</v>
      </c>
      <c r="Q10" s="303">
        <v>-1410.6</v>
      </c>
      <c r="R10" s="253">
        <v>-230.7031363806303</v>
      </c>
      <c r="S10" s="253">
        <v>-232.75686862095162</v>
      </c>
      <c r="T10" s="253">
        <v>-245.7</v>
      </c>
      <c r="U10" s="253">
        <v>-256.2</v>
      </c>
      <c r="V10" s="303">
        <v>-965.4</v>
      </c>
      <c r="W10" s="253">
        <v>-175.00014185926281</v>
      </c>
      <c r="X10" s="253">
        <v>-187.52857187619023</v>
      </c>
      <c r="Y10" s="253">
        <v>-173.8</v>
      </c>
      <c r="Z10" s="253">
        <v>-207.2</v>
      </c>
      <c r="AA10" s="303">
        <v>-743.5</v>
      </c>
    </row>
    <row r="11" spans="2:27" ht="15" customHeight="1">
      <c r="B11" s="251" t="s">
        <v>26</v>
      </c>
      <c r="C11" s="253">
        <v>-109.90764086385332</v>
      </c>
      <c r="D11" s="253">
        <v>-88.695382580185225</v>
      </c>
      <c r="E11" s="253">
        <v>-72.503</v>
      </c>
      <c r="F11" s="253">
        <v>-121</v>
      </c>
      <c r="G11" s="303">
        <v>-391.3</v>
      </c>
      <c r="H11" s="253">
        <v>0</v>
      </c>
      <c r="I11" s="253">
        <v>0</v>
      </c>
      <c r="J11" s="253" t="s">
        <v>52</v>
      </c>
      <c r="K11" s="253">
        <v>0</v>
      </c>
      <c r="L11" s="303">
        <v>0</v>
      </c>
      <c r="M11" s="253">
        <v>0</v>
      </c>
      <c r="N11" s="253">
        <v>0</v>
      </c>
      <c r="O11" s="253">
        <v>0</v>
      </c>
      <c r="P11" s="253"/>
      <c r="Q11" s="303">
        <v>0</v>
      </c>
      <c r="R11" s="253">
        <v>0</v>
      </c>
      <c r="S11" s="253">
        <v>0</v>
      </c>
      <c r="T11" s="253">
        <v>0</v>
      </c>
      <c r="U11" s="253">
        <v>0</v>
      </c>
      <c r="V11" s="303">
        <v>0</v>
      </c>
      <c r="W11" s="253">
        <v>0</v>
      </c>
      <c r="X11" s="253">
        <v>0</v>
      </c>
      <c r="Y11" s="253">
        <v>0</v>
      </c>
      <c r="Z11" s="253">
        <v>0</v>
      </c>
      <c r="AA11" s="303">
        <v>0</v>
      </c>
    </row>
    <row r="12" spans="2:27" ht="15" customHeight="1">
      <c r="B12" s="251" t="s">
        <v>27</v>
      </c>
      <c r="C12" s="253">
        <v>21.407262780422691</v>
      </c>
      <c r="D12" s="253">
        <v>91.3</v>
      </c>
      <c r="E12" s="253">
        <v>52.935568000000004</v>
      </c>
      <c r="F12" s="253">
        <v>-435.2</v>
      </c>
      <c r="G12" s="303">
        <v>-297.89999999999998</v>
      </c>
      <c r="H12" s="253">
        <v>37.001478660386994</v>
      </c>
      <c r="I12" s="253">
        <v>18.715234277277428</v>
      </c>
      <c r="J12" s="253">
        <v>58.079000000000001</v>
      </c>
      <c r="K12" s="253">
        <v>-43.4</v>
      </c>
      <c r="L12" s="303">
        <v>70.7</v>
      </c>
      <c r="M12" s="253">
        <v>-3.7031173907582371E-2</v>
      </c>
      <c r="N12" s="253">
        <v>111.07659226698395</v>
      </c>
      <c r="O12" s="253">
        <v>-19.600000000000001</v>
      </c>
      <c r="P12" s="253">
        <v>-316.89999999999998</v>
      </c>
      <c r="Q12" s="303">
        <v>-225.7</v>
      </c>
      <c r="R12" s="253">
        <v>-8.0767048716100351</v>
      </c>
      <c r="S12" s="253">
        <v>-38.453262628581918</v>
      </c>
      <c r="T12" s="253">
        <v>1.8</v>
      </c>
      <c r="U12" s="253">
        <v>-41.5</v>
      </c>
      <c r="V12" s="303">
        <v>-86.2</v>
      </c>
      <c r="W12" s="253">
        <v>1.733705091807364</v>
      </c>
      <c r="X12" s="253">
        <v>2.2379913438355796</v>
      </c>
      <c r="Y12" s="253">
        <v>-17.7</v>
      </c>
      <c r="Z12" s="253">
        <v>-31.1</v>
      </c>
      <c r="AA12" s="303">
        <v>-44.9</v>
      </c>
    </row>
    <row r="13" spans="2:27" ht="15" customHeight="1">
      <c r="B13" s="251" t="s">
        <v>29</v>
      </c>
      <c r="C13" s="253">
        <v>-80.119010926183606</v>
      </c>
      <c r="D13" s="253">
        <v>-281.60998916918197</v>
      </c>
      <c r="E13" s="253">
        <v>-162.57900000000001</v>
      </c>
      <c r="F13" s="253">
        <v>-117</v>
      </c>
      <c r="G13" s="303">
        <v>-640.9</v>
      </c>
      <c r="H13" s="253">
        <v>-35.22600253931833</v>
      </c>
      <c r="I13" s="253">
        <v>-99.941635752698659</v>
      </c>
      <c r="J13" s="253">
        <v>-64.093999999999994</v>
      </c>
      <c r="K13" s="253">
        <v>-56.9</v>
      </c>
      <c r="L13" s="303">
        <v>-256.2</v>
      </c>
      <c r="M13" s="253">
        <v>-40.321948384238652</v>
      </c>
      <c r="N13" s="253">
        <v>-25.532071981863698</v>
      </c>
      <c r="O13" s="253">
        <v>-88.9</v>
      </c>
      <c r="P13" s="253">
        <v>-59.5</v>
      </c>
      <c r="Q13" s="303">
        <v>-214.3</v>
      </c>
      <c r="R13" s="253">
        <v>0</v>
      </c>
      <c r="S13" s="253">
        <v>0</v>
      </c>
      <c r="T13" s="253">
        <v>0</v>
      </c>
      <c r="U13" s="253">
        <v>0</v>
      </c>
      <c r="V13" s="303">
        <v>0</v>
      </c>
      <c r="W13" s="253">
        <v>0</v>
      </c>
      <c r="X13" s="253">
        <v>0</v>
      </c>
      <c r="Y13" s="253">
        <v>0</v>
      </c>
      <c r="Z13" s="253">
        <v>0</v>
      </c>
      <c r="AA13" s="303">
        <v>0</v>
      </c>
    </row>
    <row r="14" spans="2:27" ht="15" customHeight="1">
      <c r="B14" s="251" t="s">
        <v>30</v>
      </c>
      <c r="C14" s="253">
        <v>649.26688417619675</v>
      </c>
      <c r="D14" s="253">
        <v>559.0960264128712</v>
      </c>
      <c r="E14" s="253">
        <v>544.51499999999999</v>
      </c>
      <c r="F14" s="253">
        <v>690.6</v>
      </c>
      <c r="G14" s="303">
        <v>2591.9</v>
      </c>
      <c r="H14" s="253">
        <v>219.5955518290487</v>
      </c>
      <c r="I14" s="253">
        <v>225.95062248945979</v>
      </c>
      <c r="J14" s="253">
        <v>214.297</v>
      </c>
      <c r="K14" s="253">
        <v>252.6</v>
      </c>
      <c r="L14" s="303">
        <v>912.4</v>
      </c>
      <c r="M14" s="253">
        <v>178.40744859457186</v>
      </c>
      <c r="N14" s="253">
        <v>168.56279820606323</v>
      </c>
      <c r="O14" s="253">
        <v>160.9</v>
      </c>
      <c r="P14" s="253">
        <v>176</v>
      </c>
      <c r="Q14" s="303">
        <v>683.8</v>
      </c>
      <c r="R14" s="253">
        <v>177.41889579798109</v>
      </c>
      <c r="S14" s="253">
        <v>164.58260571734817</v>
      </c>
      <c r="T14" s="253">
        <v>169.3</v>
      </c>
      <c r="U14" s="253">
        <v>180.8</v>
      </c>
      <c r="V14" s="303">
        <v>692.1</v>
      </c>
      <c r="W14" s="253">
        <v>73.844987954595098</v>
      </c>
      <c r="X14" s="253">
        <v>70.531874645141045</v>
      </c>
      <c r="Y14" s="253">
        <v>77.8</v>
      </c>
      <c r="Z14" s="253">
        <v>81.2</v>
      </c>
      <c r="AA14" s="303">
        <v>303.39999999999998</v>
      </c>
    </row>
    <row r="15" spans="2:27" s="270" customFormat="1" ht="15" customHeight="1">
      <c r="B15" s="292" t="s">
        <v>31</v>
      </c>
      <c r="C15" s="304">
        <f t="shared" ref="C15:Y15" si="1">SUM(C8:C14)</f>
        <v>515.73649281223175</v>
      </c>
      <c r="D15" s="304">
        <v>394.179414340476</v>
      </c>
      <c r="E15" s="304">
        <v>520.82256799999925</v>
      </c>
      <c r="F15" s="304">
        <v>537.89999999999986</v>
      </c>
      <c r="G15" s="305">
        <v>2134.0872229023371</v>
      </c>
      <c r="H15" s="304">
        <f t="shared" si="1"/>
        <v>393.25255095991707</v>
      </c>
      <c r="I15" s="304">
        <f t="shared" si="1"/>
        <v>501.77179844621276</v>
      </c>
      <c r="J15" s="304">
        <v>587.51600000000008</v>
      </c>
      <c r="K15" s="304">
        <v>426.19999999999993</v>
      </c>
      <c r="L15" s="305">
        <v>1912.7</v>
      </c>
      <c r="M15" s="304">
        <f t="shared" si="1"/>
        <v>40.822210507770251</v>
      </c>
      <c r="N15" s="304">
        <f t="shared" si="1"/>
        <v>142.18274435377629</v>
      </c>
      <c r="O15" s="304">
        <f t="shared" si="1"/>
        <v>-29.100000000000108</v>
      </c>
      <c r="P15" s="304">
        <v>-223.80000000000013</v>
      </c>
      <c r="Q15" s="305">
        <v>-74.7000000000005</v>
      </c>
      <c r="R15" s="304">
        <f t="shared" si="1"/>
        <v>64.740598156013519</v>
      </c>
      <c r="S15" s="304">
        <f t="shared" si="1"/>
        <v>-5.8373912402284986</v>
      </c>
      <c r="T15" s="304">
        <f t="shared" si="1"/>
        <v>61.8</v>
      </c>
      <c r="U15" s="304">
        <v>242.9000000000002</v>
      </c>
      <c r="V15" s="305">
        <v>363.59999999999997</v>
      </c>
      <c r="W15" s="304">
        <f t="shared" si="1"/>
        <v>139.71762837800551</v>
      </c>
      <c r="X15" s="304">
        <f t="shared" si="1"/>
        <v>96.481090374455192</v>
      </c>
      <c r="Y15" s="304">
        <f t="shared" si="1"/>
        <v>81.100000000000051</v>
      </c>
      <c r="Z15" s="304">
        <v>219.60000000000002</v>
      </c>
      <c r="AA15" s="305">
        <v>536.70000000000005</v>
      </c>
    </row>
    <row r="16" spans="2:27" ht="15" customHeight="1">
      <c r="B16" s="291" t="s">
        <v>32</v>
      </c>
      <c r="C16" s="253">
        <f>-C13</f>
        <v>80.119010926183606</v>
      </c>
      <c r="D16" s="253">
        <v>281.60998916918197</v>
      </c>
      <c r="E16" s="253">
        <v>162.57900000000001</v>
      </c>
      <c r="F16" s="253">
        <v>117</v>
      </c>
      <c r="G16" s="303">
        <v>640.9</v>
      </c>
      <c r="H16" s="253">
        <f>-H13</f>
        <v>35.22600253931833</v>
      </c>
      <c r="I16" s="253">
        <f t="shared" ref="I16" si="2">-I13</f>
        <v>99.941635752698659</v>
      </c>
      <c r="J16" s="253">
        <f t="shared" ref="J16:Y16" si="3">-J13</f>
        <v>64.093999999999994</v>
      </c>
      <c r="K16" s="253">
        <v>56.9</v>
      </c>
      <c r="L16" s="303">
        <v>256.2</v>
      </c>
      <c r="M16" s="253">
        <f>-M13</f>
        <v>40.321948384238652</v>
      </c>
      <c r="N16" s="253">
        <f t="shared" ref="N16" si="4">-N13</f>
        <v>25.532071981863698</v>
      </c>
      <c r="O16" s="253">
        <f t="shared" si="3"/>
        <v>88.9</v>
      </c>
      <c r="P16" s="253">
        <v>59.5</v>
      </c>
      <c r="Q16" s="303">
        <v>214.3</v>
      </c>
      <c r="R16" s="253">
        <f>-R13</f>
        <v>0</v>
      </c>
      <c r="S16" s="253">
        <f t="shared" ref="S16" si="5">-S13</f>
        <v>0</v>
      </c>
      <c r="T16" s="253">
        <f t="shared" si="3"/>
        <v>0</v>
      </c>
      <c r="U16" s="253">
        <v>0</v>
      </c>
      <c r="V16" s="303">
        <v>0</v>
      </c>
      <c r="W16" s="253">
        <f>-W13</f>
        <v>0</v>
      </c>
      <c r="X16" s="253">
        <f t="shared" ref="X16" si="6">-X13</f>
        <v>0</v>
      </c>
      <c r="Y16" s="253">
        <f t="shared" si="3"/>
        <v>0</v>
      </c>
      <c r="Z16" s="253">
        <v>0</v>
      </c>
      <c r="AA16" s="303">
        <v>0</v>
      </c>
    </row>
    <row r="17" spans="2:28" ht="15" customHeight="1">
      <c r="B17" s="251" t="s">
        <v>90</v>
      </c>
      <c r="C17" s="253">
        <v>0</v>
      </c>
      <c r="D17" s="253">
        <v>0</v>
      </c>
      <c r="E17" s="253">
        <v>0</v>
      </c>
      <c r="F17" s="253">
        <v>0</v>
      </c>
      <c r="G17" s="303">
        <v>0</v>
      </c>
      <c r="H17" s="253">
        <v>0</v>
      </c>
      <c r="I17" s="253">
        <v>0</v>
      </c>
      <c r="J17" s="253">
        <v>0</v>
      </c>
      <c r="K17" s="253">
        <v>0</v>
      </c>
      <c r="L17" s="303">
        <v>0</v>
      </c>
      <c r="M17" s="253">
        <v>0</v>
      </c>
      <c r="N17" s="253">
        <v>0</v>
      </c>
      <c r="O17" s="253">
        <v>0</v>
      </c>
      <c r="P17" s="253">
        <v>0</v>
      </c>
      <c r="Q17" s="303">
        <v>0</v>
      </c>
      <c r="R17" s="253">
        <v>0</v>
      </c>
      <c r="S17" s="253">
        <v>0</v>
      </c>
      <c r="T17" s="253">
        <v>0</v>
      </c>
      <c r="U17" s="253">
        <v>0</v>
      </c>
      <c r="V17" s="303">
        <v>0</v>
      </c>
      <c r="W17" s="253">
        <v>0</v>
      </c>
      <c r="X17" s="253">
        <v>0</v>
      </c>
      <c r="Y17" s="253">
        <v>0</v>
      </c>
      <c r="Z17" s="253">
        <v>0</v>
      </c>
      <c r="AA17" s="303">
        <v>0</v>
      </c>
    </row>
    <row r="18" spans="2:28" ht="15" customHeight="1">
      <c r="B18" s="251" t="s">
        <v>220</v>
      </c>
      <c r="C18" s="253">
        <v>0</v>
      </c>
      <c r="D18" s="253"/>
      <c r="E18" s="253"/>
      <c r="F18" s="253">
        <v>382.9</v>
      </c>
      <c r="G18" s="319">
        <v>382.9</v>
      </c>
      <c r="H18" s="253">
        <v>0</v>
      </c>
      <c r="I18" s="253">
        <v>0</v>
      </c>
      <c r="J18" s="253">
        <v>0</v>
      </c>
      <c r="K18" s="253">
        <v>31.08</v>
      </c>
      <c r="L18" s="303">
        <v>31.08</v>
      </c>
      <c r="M18" s="253">
        <v>0</v>
      </c>
      <c r="N18" s="253">
        <v>0</v>
      </c>
      <c r="O18" s="253">
        <v>0</v>
      </c>
      <c r="P18" s="253">
        <v>282.92</v>
      </c>
      <c r="Q18" s="303">
        <v>282.92</v>
      </c>
      <c r="R18" s="253"/>
      <c r="S18" s="253"/>
      <c r="T18" s="253"/>
      <c r="U18" s="253">
        <v>58.7</v>
      </c>
      <c r="V18" s="303">
        <v>58.7</v>
      </c>
      <c r="W18" s="253"/>
      <c r="X18" s="253"/>
      <c r="Y18" s="253"/>
      <c r="Z18" s="329">
        <v>7.1</v>
      </c>
      <c r="AA18" s="329">
        <v>7.1</v>
      </c>
    </row>
    <row r="19" spans="2:28" ht="15" customHeight="1">
      <c r="B19" s="251" t="s">
        <v>221</v>
      </c>
      <c r="C19" s="253">
        <v>0</v>
      </c>
      <c r="D19" s="253"/>
      <c r="E19" s="253"/>
      <c r="F19" s="253">
        <v>32.9</v>
      </c>
      <c r="G19" s="319">
        <v>32.9</v>
      </c>
      <c r="H19" s="253">
        <v>0</v>
      </c>
      <c r="I19" s="253">
        <v>0</v>
      </c>
      <c r="J19" s="253">
        <v>0</v>
      </c>
      <c r="K19" s="253">
        <v>12.4</v>
      </c>
      <c r="L19" s="303">
        <v>12.4</v>
      </c>
      <c r="M19" s="253">
        <v>0</v>
      </c>
      <c r="N19" s="253">
        <v>0</v>
      </c>
      <c r="O19" s="253">
        <v>0</v>
      </c>
      <c r="P19" s="253">
        <v>0</v>
      </c>
      <c r="Q19" s="303">
        <v>0</v>
      </c>
      <c r="R19" s="253"/>
      <c r="S19" s="253"/>
      <c r="T19" s="253"/>
      <c r="U19" s="253">
        <v>20.5</v>
      </c>
      <c r="V19" s="303">
        <v>20.5</v>
      </c>
      <c r="W19" s="253"/>
      <c r="X19" s="253"/>
      <c r="Y19" s="253"/>
      <c r="Z19" s="329">
        <v>0</v>
      </c>
      <c r="AA19" s="329">
        <v>0</v>
      </c>
    </row>
    <row r="20" spans="2:28" ht="15" customHeight="1">
      <c r="B20" s="251" t="s">
        <v>206</v>
      </c>
      <c r="C20" s="253">
        <v>0</v>
      </c>
      <c r="D20" s="253">
        <v>-77.365882095070702</v>
      </c>
      <c r="E20" s="253"/>
      <c r="F20" s="253">
        <v>24.7</v>
      </c>
      <c r="G20" s="303">
        <v>-32</v>
      </c>
      <c r="H20" s="253">
        <v>0</v>
      </c>
      <c r="I20" s="253">
        <v>0</v>
      </c>
      <c r="J20" s="253">
        <v>0</v>
      </c>
      <c r="K20" s="253">
        <v>0</v>
      </c>
      <c r="L20" s="303">
        <v>0</v>
      </c>
      <c r="M20" s="253">
        <v>0</v>
      </c>
      <c r="N20" s="253">
        <v>-113.66199588639999</v>
      </c>
      <c r="O20" s="253">
        <v>0</v>
      </c>
      <c r="P20" s="253"/>
      <c r="Q20" s="303">
        <v>-113.6</v>
      </c>
      <c r="R20" s="253">
        <v>0</v>
      </c>
      <c r="S20" s="253">
        <v>36.29611379132929</v>
      </c>
      <c r="T20" s="253">
        <v>0</v>
      </c>
      <c r="U20" s="253">
        <v>0</v>
      </c>
      <c r="V20" s="303">
        <v>36.299999999999997</v>
      </c>
      <c r="W20" s="253">
        <v>0</v>
      </c>
      <c r="X20" s="253">
        <v>0</v>
      </c>
      <c r="Y20" s="315">
        <v>20.5</v>
      </c>
      <c r="Z20" s="329">
        <v>24.7</v>
      </c>
      <c r="AA20" s="329">
        <v>45.3</v>
      </c>
    </row>
    <row r="21" spans="2:28" s="270" customFormat="1" ht="15" customHeight="1">
      <c r="B21" s="292" t="s">
        <v>37</v>
      </c>
      <c r="C21" s="304">
        <f>SUM(C15:C20)</f>
        <v>595.85550373841534</v>
      </c>
      <c r="D21" s="304">
        <v>598.4235214145873</v>
      </c>
      <c r="E21" s="304">
        <v>683.40156799999932</v>
      </c>
      <c r="F21" s="304">
        <v>1095.3999999999999</v>
      </c>
      <c r="G21" s="306">
        <v>3158.7213408072666</v>
      </c>
      <c r="H21" s="304">
        <f t="shared" ref="H21:Y21" si="7">SUM(H15:H20)</f>
        <v>428.47855349923543</v>
      </c>
      <c r="I21" s="304">
        <f t="shared" si="7"/>
        <v>601.71343419891139</v>
      </c>
      <c r="J21" s="304">
        <f t="shared" si="7"/>
        <v>651.61000000000013</v>
      </c>
      <c r="K21" s="304">
        <v>526.57999999999993</v>
      </c>
      <c r="L21" s="306">
        <v>2212.3000000000002</v>
      </c>
      <c r="M21" s="304">
        <f t="shared" si="7"/>
        <v>81.144158892008903</v>
      </c>
      <c r="N21" s="304">
        <f t="shared" si="7"/>
        <v>54.052820449240002</v>
      </c>
      <c r="O21" s="304">
        <f t="shared" si="7"/>
        <v>59.799999999999898</v>
      </c>
      <c r="P21" s="304">
        <v>118.7</v>
      </c>
      <c r="Q21" s="306">
        <v>308.85800411359952</v>
      </c>
      <c r="R21" s="304">
        <f t="shared" si="7"/>
        <v>64.740598156013519</v>
      </c>
      <c r="S21" s="304">
        <f t="shared" si="7"/>
        <v>30.458722551100792</v>
      </c>
      <c r="T21" s="304">
        <f t="shared" si="7"/>
        <v>61.8</v>
      </c>
      <c r="U21" s="304">
        <v>322.10000000000019</v>
      </c>
      <c r="V21" s="306">
        <v>479.1</v>
      </c>
      <c r="W21" s="304">
        <f t="shared" si="7"/>
        <v>139.71762837800551</v>
      </c>
      <c r="X21" s="304">
        <f t="shared" si="7"/>
        <v>96.481090374455192</v>
      </c>
      <c r="Y21" s="304">
        <f t="shared" si="7"/>
        <v>101.60000000000005</v>
      </c>
      <c r="Z21" s="304">
        <v>251.4</v>
      </c>
      <c r="AA21" s="306">
        <v>589.09999999999991</v>
      </c>
    </row>
    <row r="22" spans="2:28" ht="15" customHeight="1">
      <c r="B22" s="254"/>
      <c r="C22" s="254"/>
      <c r="D22" s="254"/>
      <c r="E22" s="254"/>
      <c r="F22" s="254"/>
      <c r="G22" s="254"/>
      <c r="H22" s="255"/>
      <c r="I22" s="254"/>
      <c r="J22" s="255"/>
      <c r="K22" s="254"/>
      <c r="L22" s="254"/>
      <c r="M22" s="255"/>
      <c r="N22" s="254"/>
      <c r="O22" s="255"/>
      <c r="P22" s="254"/>
      <c r="Q22" s="254"/>
      <c r="R22" s="255"/>
      <c r="S22" s="255"/>
      <c r="T22" s="255"/>
      <c r="U22" s="255"/>
      <c r="V22" s="255"/>
      <c r="W22" s="255"/>
      <c r="X22" s="256"/>
      <c r="Y22" s="255"/>
      <c r="Z22" s="256"/>
      <c r="AA22" s="256"/>
    </row>
    <row r="23" spans="2:28" ht="15" customHeight="1">
      <c r="B23" s="251" t="s">
        <v>30</v>
      </c>
      <c r="C23" s="253">
        <f>-C14</f>
        <v>-649.26688417619675</v>
      </c>
      <c r="D23" s="253">
        <v>-559.0960264128712</v>
      </c>
      <c r="E23" s="253">
        <v>-544.51499999999999</v>
      </c>
      <c r="F23" s="253">
        <v>-690.6</v>
      </c>
      <c r="G23" s="303">
        <v>-2591.828020954209</v>
      </c>
      <c r="H23" s="252"/>
      <c r="I23" s="252"/>
      <c r="J23" s="252"/>
      <c r="K23" s="252"/>
      <c r="L23" s="252"/>
      <c r="M23" s="252"/>
      <c r="N23" s="257"/>
      <c r="O23" s="252"/>
      <c r="P23" s="257"/>
      <c r="Q23" s="257"/>
      <c r="R23" s="258"/>
      <c r="S23" s="257"/>
      <c r="T23" s="258"/>
      <c r="U23" s="257"/>
      <c r="V23" s="257"/>
      <c r="W23" s="258"/>
      <c r="X23" s="252"/>
      <c r="Y23" s="258"/>
      <c r="Z23" s="252"/>
      <c r="AA23" s="252"/>
      <c r="AB23" s="258"/>
    </row>
    <row r="24" spans="2:28" ht="15" customHeight="1">
      <c r="B24" s="251" t="s">
        <v>38</v>
      </c>
      <c r="C24" s="253">
        <v>-386.56714967435039</v>
      </c>
      <c r="D24" s="253">
        <v>-430.5</v>
      </c>
      <c r="E24" s="253">
        <v>-549.68799999999999</v>
      </c>
      <c r="F24" s="253">
        <v>-523.6</v>
      </c>
      <c r="G24" s="303">
        <v>-1900.8539384525429</v>
      </c>
      <c r="H24" s="260"/>
      <c r="I24" s="260"/>
      <c r="J24" s="260"/>
      <c r="K24" s="260"/>
      <c r="L24" s="260"/>
      <c r="M24" s="261"/>
      <c r="N24" s="262"/>
      <c r="O24" s="261"/>
      <c r="P24" s="262"/>
      <c r="Q24" s="262"/>
      <c r="R24" s="261"/>
      <c r="S24" s="257"/>
      <c r="T24" s="261"/>
      <c r="U24" s="257"/>
      <c r="V24" s="257"/>
      <c r="W24" s="263"/>
      <c r="X24" s="264"/>
      <c r="Y24" s="263"/>
      <c r="Z24" s="264"/>
      <c r="AA24" s="264"/>
      <c r="AB24" s="265"/>
    </row>
    <row r="25" spans="2:28" s="270" customFormat="1" ht="15" customHeight="1">
      <c r="B25" s="293" t="s">
        <v>39</v>
      </c>
      <c r="C25" s="304">
        <f>C15+SUM(C23:C24)</f>
        <v>-520.09754103831551</v>
      </c>
      <c r="D25" s="304">
        <v>-595.4166120723952</v>
      </c>
      <c r="E25" s="304">
        <v>-573.38043200000072</v>
      </c>
      <c r="F25" s="304">
        <v>-676.30000000000018</v>
      </c>
      <c r="G25" s="305">
        <v>-2358.5947365044149</v>
      </c>
      <c r="I25" s="294"/>
      <c r="K25" s="294"/>
      <c r="L25" s="294"/>
      <c r="M25" s="294"/>
      <c r="N25" s="295"/>
      <c r="O25" s="294"/>
      <c r="P25" s="295"/>
      <c r="Q25" s="295"/>
      <c r="R25" s="295"/>
      <c r="S25" s="295"/>
      <c r="T25" s="295"/>
      <c r="U25" s="295"/>
      <c r="V25" s="295"/>
      <c r="W25" s="294"/>
      <c r="X25" s="294"/>
      <c r="Y25" s="294"/>
      <c r="Z25" s="294"/>
      <c r="AA25" s="294"/>
      <c r="AB25" s="296"/>
    </row>
    <row r="26" spans="2:28" ht="15" customHeight="1">
      <c r="B26" s="251" t="s">
        <v>41</v>
      </c>
      <c r="C26" s="253">
        <v>-82.488282323713207</v>
      </c>
      <c r="D26" s="253">
        <v>-128.1</v>
      </c>
      <c r="E26" s="253">
        <v>110.667</v>
      </c>
      <c r="F26" s="253">
        <v>-14.8</v>
      </c>
      <c r="G26" s="303">
        <v>-119.60379034844564</v>
      </c>
      <c r="H26" s="252"/>
      <c r="I26" s="258"/>
      <c r="J26" s="252"/>
      <c r="K26" s="258"/>
      <c r="L26" s="258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66"/>
      <c r="X26" s="252"/>
      <c r="Y26" s="266"/>
      <c r="Z26" s="252"/>
      <c r="AA26" s="252"/>
      <c r="AB26" s="252"/>
    </row>
    <row r="27" spans="2:28" ht="15" customHeight="1">
      <c r="B27" s="251" t="s">
        <v>42</v>
      </c>
      <c r="C27" s="253">
        <v>-39.587385467834359</v>
      </c>
      <c r="D27" s="253">
        <v>-43.5</v>
      </c>
      <c r="E27" s="253">
        <v>-96.8</v>
      </c>
      <c r="F27" s="253">
        <v>-199.2</v>
      </c>
      <c r="G27" s="303">
        <v>-380.36198911929228</v>
      </c>
      <c r="H27" s="252"/>
      <c r="I27" s="258"/>
      <c r="J27" s="252"/>
      <c r="K27" s="258"/>
      <c r="L27" s="258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66"/>
      <c r="X27" s="252"/>
      <c r="Y27" s="266"/>
      <c r="Z27" s="252"/>
      <c r="AA27" s="252"/>
      <c r="AB27" s="252"/>
    </row>
    <row r="28" spans="2:28" s="270" customFormat="1" ht="15" customHeight="1">
      <c r="B28" s="293" t="s">
        <v>43</v>
      </c>
      <c r="C28" s="304">
        <f>SUM(C25:C27)</f>
        <v>-642.17320882986303</v>
      </c>
      <c r="D28" s="304">
        <v>-767.01661207239522</v>
      </c>
      <c r="E28" s="304">
        <v>-559.51343200000065</v>
      </c>
      <c r="F28" s="304">
        <v>-890.4</v>
      </c>
      <c r="G28" s="305">
        <v>-2858.5605159721526</v>
      </c>
      <c r="H28" s="294"/>
      <c r="I28" s="294"/>
      <c r="J28" s="294"/>
      <c r="K28" s="294"/>
      <c r="L28" s="294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6"/>
    </row>
    <row r="29" spans="2:28" ht="15" customHeight="1">
      <c r="B29" s="251" t="s">
        <v>44</v>
      </c>
      <c r="C29" s="253">
        <v>-0.91844402723120999</v>
      </c>
      <c r="D29" s="253">
        <v>0.2473214226554537</v>
      </c>
      <c r="E29" s="253">
        <v>-0.30499999999999999</v>
      </c>
      <c r="F29" s="253">
        <v>0</v>
      </c>
      <c r="G29" s="303">
        <v>-1</v>
      </c>
      <c r="H29" s="259"/>
      <c r="I29" s="252"/>
      <c r="J29" s="259"/>
      <c r="K29" s="252"/>
      <c r="L29" s="252"/>
      <c r="M29" s="257"/>
      <c r="N29" s="262"/>
      <c r="O29" s="257"/>
      <c r="P29" s="262"/>
      <c r="Q29" s="262"/>
      <c r="R29" s="257"/>
      <c r="S29" s="257"/>
      <c r="T29" s="257"/>
      <c r="U29" s="257"/>
      <c r="V29" s="257"/>
      <c r="W29" s="259"/>
      <c r="X29" s="252"/>
      <c r="Y29" s="259"/>
      <c r="Z29" s="252"/>
      <c r="AA29" s="252"/>
      <c r="AB29" s="265"/>
    </row>
    <row r="30" spans="2:28" s="270" customFormat="1" ht="15" customHeight="1">
      <c r="B30" s="293" t="s">
        <v>45</v>
      </c>
      <c r="C30" s="304">
        <f>SUM(C28:C29)</f>
        <v>-643.09165285709423</v>
      </c>
      <c r="D30" s="304">
        <v>-766.76929064973979</v>
      </c>
      <c r="E30" s="304">
        <v>-559.81843200000071</v>
      </c>
      <c r="F30" s="304">
        <v>-890.4</v>
      </c>
      <c r="G30" s="306">
        <v>-2859.5605159721526</v>
      </c>
      <c r="H30" s="297"/>
      <c r="I30" s="294"/>
      <c r="J30" s="297"/>
      <c r="K30" s="294"/>
      <c r="L30" s="294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6"/>
    </row>
    <row r="31" spans="2:28" ht="15" customHeight="1">
      <c r="B31" s="267"/>
      <c r="C31" s="268"/>
      <c r="D31" s="269"/>
      <c r="E31" s="268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8"/>
      <c r="Y31" s="269"/>
      <c r="Z31" s="268"/>
      <c r="AA31" s="268"/>
      <c r="AB31" s="269"/>
    </row>
    <row r="32" spans="2:28" ht="15" customHeight="1">
      <c r="B32" s="272" t="s">
        <v>46</v>
      </c>
      <c r="C32" s="273">
        <f t="shared" ref="C32:AA32" si="8">C8/C6</f>
        <v>0.64309912913936662</v>
      </c>
      <c r="D32" s="273">
        <v>0.61066207021266505</v>
      </c>
      <c r="E32" s="273">
        <f t="shared" si="8"/>
        <v>0.62182337037613233</v>
      </c>
      <c r="F32" s="273">
        <v>0.63782748464840522</v>
      </c>
      <c r="G32" s="273">
        <v>0.63809745424715369</v>
      </c>
      <c r="H32" s="273">
        <f t="shared" si="8"/>
        <v>0.59695813962027222</v>
      </c>
      <c r="I32" s="273">
        <f t="shared" si="8"/>
        <v>0.59063392583994623</v>
      </c>
      <c r="J32" s="273">
        <f t="shared" si="8"/>
        <v>0.60523808345188157</v>
      </c>
      <c r="K32" s="273">
        <f t="shared" si="8"/>
        <v>0.59441041862969446</v>
      </c>
      <c r="L32" s="273">
        <f t="shared" si="8"/>
        <v>0.59685442447024817</v>
      </c>
      <c r="M32" s="273">
        <f t="shared" si="8"/>
        <v>0.59578377752372846</v>
      </c>
      <c r="N32" s="273">
        <f t="shared" si="8"/>
        <v>0.58738517263069245</v>
      </c>
      <c r="O32" s="273">
        <f t="shared" si="8"/>
        <v>0.59601845108035922</v>
      </c>
      <c r="P32" s="273">
        <f t="shared" si="8"/>
        <v>0.61107340250169684</v>
      </c>
      <c r="Q32" s="273">
        <f t="shared" si="8"/>
        <v>0.59830461367426346</v>
      </c>
      <c r="R32" s="273">
        <f t="shared" si="8"/>
        <v>0.78064959843119008</v>
      </c>
      <c r="S32" s="273">
        <f t="shared" si="8"/>
        <v>0.77507128330935071</v>
      </c>
      <c r="T32" s="273">
        <f t="shared" si="8"/>
        <v>0.76331967213114749</v>
      </c>
      <c r="U32" s="273">
        <f t="shared" si="8"/>
        <v>0.75152884871044945</v>
      </c>
      <c r="V32" s="273">
        <f t="shared" si="8"/>
        <v>0.76572426937738247</v>
      </c>
      <c r="W32" s="273">
        <f t="shared" si="8"/>
        <v>0.90220628575758088</v>
      </c>
      <c r="X32" s="273">
        <f t="shared" si="8"/>
        <v>0.8990321465938006</v>
      </c>
      <c r="Y32" s="273">
        <f t="shared" si="8"/>
        <v>0.91320942582144049</v>
      </c>
      <c r="Z32" s="273">
        <f t="shared" si="8"/>
        <v>0.79922692132787632</v>
      </c>
      <c r="AA32" s="273">
        <f t="shared" si="8"/>
        <v>0.87067348365027408</v>
      </c>
      <c r="AB32" s="274"/>
    </row>
    <row r="33" spans="2:28" ht="15" customHeight="1">
      <c r="B33" s="275" t="s">
        <v>47</v>
      </c>
      <c r="C33" s="276">
        <f t="shared" ref="C33:AA33" si="9">-C9/C$6</f>
        <v>0.4663840901355884</v>
      </c>
      <c r="D33" s="276">
        <v>-0.43582920183732571</v>
      </c>
      <c r="E33" s="276">
        <f t="shared" si="9"/>
        <v>0.44811149335382927</v>
      </c>
      <c r="F33" s="276">
        <v>0.41720726096748734</v>
      </c>
      <c r="G33" s="276">
        <v>0.44458811101085022</v>
      </c>
      <c r="H33" s="276">
        <f t="shared" si="9"/>
        <v>0.41926732840897246</v>
      </c>
      <c r="I33" s="276">
        <f t="shared" si="9"/>
        <v>0.39015466674200433</v>
      </c>
      <c r="J33" s="276">
        <f t="shared" si="9"/>
        <v>0.4165641286687588</v>
      </c>
      <c r="K33" s="276">
        <f t="shared" si="9"/>
        <v>0.40116435590254407</v>
      </c>
      <c r="L33" s="276">
        <f t="shared" si="9"/>
        <v>0.40633214238694709</v>
      </c>
      <c r="M33" s="276">
        <f t="shared" si="9"/>
        <v>0.46063574121781492</v>
      </c>
      <c r="N33" s="276">
        <f t="shared" si="9"/>
        <v>0.46381132803981251</v>
      </c>
      <c r="O33" s="276">
        <f t="shared" si="9"/>
        <v>0.45453993687788297</v>
      </c>
      <c r="P33" s="276">
        <f t="shared" si="9"/>
        <v>0.41379811887908469</v>
      </c>
      <c r="Q33" s="276">
        <f t="shared" si="9"/>
        <v>0.44653974430239024</v>
      </c>
      <c r="R33" s="276">
        <f t="shared" si="9"/>
        <v>0.65670541270773253</v>
      </c>
      <c r="S33" s="276">
        <f t="shared" si="9"/>
        <v>0.66424384823142857</v>
      </c>
      <c r="T33" s="276">
        <f t="shared" si="9"/>
        <v>0.62356557377049182</v>
      </c>
      <c r="U33" s="276">
        <f t="shared" si="9"/>
        <v>0.51236373304972072</v>
      </c>
      <c r="V33" s="276">
        <f t="shared" si="9"/>
        <v>0.6016518424396442</v>
      </c>
      <c r="W33" s="276">
        <f t="shared" si="9"/>
        <v>0.529944039992023</v>
      </c>
      <c r="X33" s="276">
        <f t="shared" si="9"/>
        <v>0.5435069200400604</v>
      </c>
      <c r="Y33" s="276">
        <f t="shared" si="9"/>
        <v>0.58994357782940587</v>
      </c>
      <c r="Z33" s="276">
        <f t="shared" si="9"/>
        <v>0.37096407457935426</v>
      </c>
      <c r="AA33" s="276">
        <f t="shared" si="9"/>
        <v>0.49479530658035098</v>
      </c>
      <c r="AB33" s="274"/>
    </row>
    <row r="34" spans="2:28" ht="15" customHeight="1">
      <c r="B34" s="275" t="s">
        <v>48</v>
      </c>
      <c r="C34" s="276">
        <f t="shared" ref="C34:AA34" si="10">-C10/C$6</f>
        <v>0.17246352564479112</v>
      </c>
      <c r="D34" s="276">
        <v>-0.16077450223718404</v>
      </c>
      <c r="E34" s="276">
        <f t="shared" si="10"/>
        <v>0.15485055772507164</v>
      </c>
      <c r="F34" s="276">
        <v>0.1705230129550136</v>
      </c>
      <c r="G34" s="276">
        <v>0.16951218170213703</v>
      </c>
      <c r="H34" s="276">
        <f t="shared" si="10"/>
        <v>0.14151680592921861</v>
      </c>
      <c r="I34" s="276">
        <f t="shared" si="10"/>
        <v>0.13620478727207297</v>
      </c>
      <c r="J34" s="276">
        <f t="shared" si="10"/>
        <v>0.12303452009707257</v>
      </c>
      <c r="K34" s="276">
        <f t="shared" si="10"/>
        <v>0.1471766051958541</v>
      </c>
      <c r="L34" s="276">
        <f t="shared" si="10"/>
        <v>0.13669401152206581</v>
      </c>
      <c r="M34" s="276">
        <f t="shared" si="10"/>
        <v>0.18793172351751228</v>
      </c>
      <c r="N34" s="276">
        <f t="shared" si="10"/>
        <v>0.19166389130081962</v>
      </c>
      <c r="O34" s="276">
        <f t="shared" si="10"/>
        <v>0.19094440398154894</v>
      </c>
      <c r="P34" s="276">
        <f t="shared" si="10"/>
        <v>0.20862018811209154</v>
      </c>
      <c r="Q34" s="276">
        <f t="shared" si="10"/>
        <v>0.19602556976097832</v>
      </c>
      <c r="R34" s="276">
        <f t="shared" si="10"/>
        <v>0.22675624392765645</v>
      </c>
      <c r="S34" s="276">
        <f t="shared" si="10"/>
        <v>0.25593622756079099</v>
      </c>
      <c r="T34" s="276">
        <f t="shared" si="10"/>
        <v>0.2517418032786885</v>
      </c>
      <c r="U34" s="276">
        <f t="shared" si="10"/>
        <v>0.17030045200744481</v>
      </c>
      <c r="V34" s="276">
        <f t="shared" si="10"/>
        <v>0.2190506444000726</v>
      </c>
      <c r="W34" s="276">
        <f t="shared" si="10"/>
        <v>0.27241865521553793</v>
      </c>
      <c r="X34" s="276">
        <f t="shared" si="10"/>
        <v>0.31561826503086765</v>
      </c>
      <c r="Y34" s="276">
        <f t="shared" si="10"/>
        <v>0.28841686027215402</v>
      </c>
      <c r="Z34" s="276">
        <f t="shared" si="10"/>
        <v>0.23556161891768984</v>
      </c>
      <c r="AA34" s="276">
        <f t="shared" si="10"/>
        <v>0.27347629381689781</v>
      </c>
      <c r="AB34" s="274"/>
    </row>
    <row r="35" spans="2:28" ht="15" customHeight="1">
      <c r="B35" s="275" t="s">
        <v>49</v>
      </c>
      <c r="C35" s="276">
        <f t="shared" ref="C35:AA35" si="11">C15/C$6</f>
        <v>6.2488550144727061E-2</v>
      </c>
      <c r="D35" s="276">
        <v>4.8614605041987391E-2</v>
      </c>
      <c r="E35" s="276">
        <f t="shared" si="11"/>
        <v>6.1995284134525271E-2</v>
      </c>
      <c r="F35" s="276">
        <v>5.1771930162274528E-2</v>
      </c>
      <c r="G35" s="276">
        <v>5.8710060713249586E-2</v>
      </c>
      <c r="H35" s="276">
        <f t="shared" si="11"/>
        <v>8.2763519932301632E-2</v>
      </c>
      <c r="I35" s="276">
        <f t="shared" si="11"/>
        <v>9.0327226287855708E-2</v>
      </c>
      <c r="J35" s="276">
        <f t="shared" si="11"/>
        <v>0.10168976966466484</v>
      </c>
      <c r="K35" s="276">
        <f t="shared" si="11"/>
        <v>7.1712208911024353E-2</v>
      </c>
      <c r="L35" s="276">
        <f t="shared" si="11"/>
        <v>8.6833157036949604E-2</v>
      </c>
      <c r="M35" s="276">
        <f t="shared" si="11"/>
        <v>2.2162189755487897E-2</v>
      </c>
      <c r="N35" s="276">
        <f t="shared" si="11"/>
        <v>8.6497802462135148E-2</v>
      </c>
      <c r="O35" s="276">
        <f t="shared" si="11"/>
        <v>-1.7662053896576907E-2</v>
      </c>
      <c r="P35" s="276">
        <f t="shared" si="11"/>
        <v>-0.10850383011732771</v>
      </c>
      <c r="Q35" s="276">
        <f t="shared" si="11"/>
        <v>-1.0380767092829419E-2</v>
      </c>
      <c r="R35" s="276">
        <f t="shared" si="11"/>
        <v>6.3633009493493556E-2</v>
      </c>
      <c r="S35" s="276">
        <f t="shared" si="11"/>
        <v>-6.4187145224637483E-3</v>
      </c>
      <c r="T35" s="276">
        <f t="shared" si="11"/>
        <v>6.3319672131147545E-2</v>
      </c>
      <c r="U35" s="276">
        <f t="shared" si="11"/>
        <v>0.16145971816006394</v>
      </c>
      <c r="V35" s="276">
        <f t="shared" si="11"/>
        <v>8.2501361408604104E-2</v>
      </c>
      <c r="W35" s="276">
        <f t="shared" si="11"/>
        <v>0.21749518616533584</v>
      </c>
      <c r="X35" s="276">
        <f t="shared" si="11"/>
        <v>0.16238162562436792</v>
      </c>
      <c r="Y35" s="276">
        <f t="shared" si="11"/>
        <v>0.13458347162296722</v>
      </c>
      <c r="Z35" s="276">
        <f t="shared" si="11"/>
        <v>0.24965893587994545</v>
      </c>
      <c r="AA35" s="276">
        <f t="shared" si="11"/>
        <v>0.19741052709015341</v>
      </c>
      <c r="AB35" s="274"/>
    </row>
    <row r="36" spans="2:28" ht="15" customHeight="1">
      <c r="B36" s="275" t="s">
        <v>50</v>
      </c>
      <c r="C36" s="276">
        <f>C21/C$6</f>
        <v>7.2196067261669813E-2</v>
      </c>
      <c r="D36" s="276">
        <v>7.3804268013541827E-2</v>
      </c>
      <c r="E36" s="276">
        <f t="shared" ref="E36:AA36" si="12">E21/E$6</f>
        <v>8.1347616231061848E-2</v>
      </c>
      <c r="F36" s="276">
        <v>0.10543032589655238</v>
      </c>
      <c r="G36" s="276">
        <v>8.6898379646743476E-2</v>
      </c>
      <c r="H36" s="276">
        <f t="shared" si="12"/>
        <v>9.017714752653265E-2</v>
      </c>
      <c r="I36" s="276">
        <f t="shared" si="12"/>
        <v>0.10831837440771193</v>
      </c>
      <c r="J36" s="276">
        <f t="shared" si="12"/>
        <v>0.11278343195962708</v>
      </c>
      <c r="K36" s="276">
        <f t="shared" si="12"/>
        <v>8.8602099878853133E-2</v>
      </c>
      <c r="L36" s="276">
        <f t="shared" si="12"/>
        <v>0.10043446087355237</v>
      </c>
      <c r="M36" s="276">
        <f t="shared" si="12"/>
        <v>4.4052789512019699E-2</v>
      </c>
      <c r="N36" s="276">
        <f t="shared" si="12"/>
        <v>3.2883386848310214E-2</v>
      </c>
      <c r="O36" s="276">
        <f t="shared" si="12"/>
        <v>3.6295217285748908E-2</v>
      </c>
      <c r="P36" s="276">
        <f t="shared" si="12"/>
        <v>5.7548724910307381E-2</v>
      </c>
      <c r="Q36" s="276">
        <f t="shared" si="12"/>
        <v>4.2920789899054963E-2</v>
      </c>
      <c r="R36" s="276">
        <f t="shared" si="12"/>
        <v>6.3633009493493556E-2</v>
      </c>
      <c r="S36" s="276">
        <f t="shared" si="12"/>
        <v>3.3491989268615796E-2</v>
      </c>
      <c r="T36" s="276">
        <f t="shared" si="12"/>
        <v>6.3319672131147545E-2</v>
      </c>
      <c r="U36" s="276">
        <f t="shared" si="12"/>
        <v>0.21410529114597193</v>
      </c>
      <c r="V36" s="276">
        <f t="shared" si="12"/>
        <v>0.10870847703757489</v>
      </c>
      <c r="W36" s="276">
        <f t="shared" si="12"/>
        <v>0.21749518616533584</v>
      </c>
      <c r="X36" s="276">
        <f t="shared" si="12"/>
        <v>0.16238162562436792</v>
      </c>
      <c r="Y36" s="276">
        <f t="shared" si="12"/>
        <v>0.16860272153999345</v>
      </c>
      <c r="Z36" s="276">
        <f t="shared" si="12"/>
        <v>0.2858117326057299</v>
      </c>
      <c r="AA36" s="276">
        <f t="shared" si="12"/>
        <v>0.21668444477139809</v>
      </c>
      <c r="AB36" s="274"/>
    </row>
    <row r="37" spans="2:28" ht="15" customHeight="1">
      <c r="B37" s="277" t="s">
        <v>51</v>
      </c>
      <c r="C37" s="278">
        <f>C28/C6</f>
        <v>-7.7808092544994809E-2</v>
      </c>
      <c r="D37" s="278">
        <v>-9.4566547280585014E-2</v>
      </c>
      <c r="E37" s="278">
        <f>E28/E6</f>
        <v>-6.6600789453354625E-2</v>
      </c>
      <c r="F37" s="278">
        <v>-8.5699435985293268E-2</v>
      </c>
      <c r="G37" s="278">
        <v>-7.8640769526271345E-2</v>
      </c>
      <c r="H37" s="279" t="s">
        <v>52</v>
      </c>
      <c r="I37" s="279" t="s">
        <v>52</v>
      </c>
      <c r="J37" s="279" t="s">
        <v>52</v>
      </c>
      <c r="K37" s="279" t="s">
        <v>52</v>
      </c>
      <c r="L37" s="279" t="s">
        <v>52</v>
      </c>
      <c r="M37" s="279" t="s">
        <v>52</v>
      </c>
      <c r="N37" s="279" t="s">
        <v>52</v>
      </c>
      <c r="O37" s="279" t="s">
        <v>52</v>
      </c>
      <c r="P37" s="279" t="s">
        <v>52</v>
      </c>
      <c r="Q37" s="279" t="s">
        <v>52</v>
      </c>
      <c r="R37" s="279" t="s">
        <v>52</v>
      </c>
      <c r="S37" s="279" t="s">
        <v>52</v>
      </c>
      <c r="T37" s="279" t="s">
        <v>52</v>
      </c>
      <c r="U37" s="279" t="s">
        <v>52</v>
      </c>
      <c r="V37" s="279" t="s">
        <v>52</v>
      </c>
      <c r="W37" s="279" t="s">
        <v>52</v>
      </c>
      <c r="X37" s="279" t="s">
        <v>52</v>
      </c>
      <c r="Y37" s="279" t="s">
        <v>52</v>
      </c>
      <c r="Z37" s="279" t="s">
        <v>52</v>
      </c>
      <c r="AA37" s="279" t="s">
        <v>52</v>
      </c>
      <c r="AB37" s="274"/>
    </row>
    <row r="38" spans="2:28" ht="15" customHeight="1">
      <c r="B38" s="280"/>
    </row>
    <row r="39" spans="2:28" s="270" customFormat="1" ht="15" customHeight="1">
      <c r="B39" s="300" t="s">
        <v>53</v>
      </c>
      <c r="D39" s="301"/>
      <c r="F39" s="301"/>
      <c r="G39" s="301"/>
      <c r="X39" s="302"/>
      <c r="Z39" s="302"/>
      <c r="AA39" s="302"/>
    </row>
    <row r="40" spans="2:28" ht="15" customHeight="1">
      <c r="B40" s="298" t="s">
        <v>54</v>
      </c>
    </row>
    <row r="41" spans="2:28" ht="15" customHeight="1">
      <c r="B41" s="298" t="s">
        <v>55</v>
      </c>
    </row>
    <row r="42" spans="2:28" ht="15" customHeight="1">
      <c r="B42" s="298" t="s">
        <v>76</v>
      </c>
      <c r="I42" s="281"/>
      <c r="K42" s="281"/>
      <c r="L42" s="281"/>
    </row>
    <row r="43" spans="2:28" ht="15" customHeight="1">
      <c r="B43" s="298" t="s">
        <v>57</v>
      </c>
      <c r="I43" s="282"/>
      <c r="K43" s="282"/>
      <c r="L43" s="282"/>
    </row>
    <row r="44" spans="2:28" ht="15" customHeight="1">
      <c r="B44" s="298" t="s">
        <v>58</v>
      </c>
      <c r="D44" s="283"/>
      <c r="F44" s="283"/>
      <c r="G44" s="283"/>
      <c r="X44" s="284"/>
      <c r="Z44" s="284"/>
      <c r="AA44" s="284"/>
    </row>
    <row r="45" spans="2:28" s="270" customFormat="1" ht="15" customHeight="1">
      <c r="B45" s="300" t="s">
        <v>59</v>
      </c>
      <c r="D45" s="301"/>
      <c r="F45" s="301"/>
      <c r="G45" s="301"/>
      <c r="X45" s="302"/>
      <c r="Z45" s="302"/>
      <c r="AA45" s="302"/>
    </row>
    <row r="46" spans="2:28" s="274" customFormat="1" ht="15" customHeight="1">
      <c r="B46" s="299" t="s">
        <v>92</v>
      </c>
    </row>
    <row r="47" spans="2:28" s="274" customFormat="1" ht="15" customHeight="1">
      <c r="B47" s="299" t="s">
        <v>93</v>
      </c>
    </row>
    <row r="48" spans="2:28" s="274" customFormat="1" ht="15" customHeight="1">
      <c r="B48" s="299" t="s">
        <v>207</v>
      </c>
    </row>
  </sheetData>
  <mergeCells count="1">
    <mergeCell ref="B3:B4"/>
  </mergeCells>
  <pageMargins left="0.511811024" right="0.511811024" top="0.78740157499999996" bottom="0.78740157499999996" header="0.31496062000000002" footer="0.31496062000000002"/>
  <ignoredErrors>
    <ignoredError sqref="C8 H8:I8 K8:U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7CC2-4D71-455D-859F-BB7680D7682C}">
  <sheetPr>
    <tabColor rgb="FF507E70"/>
  </sheetPr>
  <dimension ref="B1:AB48"/>
  <sheetViews>
    <sheetView showGridLines="0" zoomScale="93" zoomScaleNormal="93" workbookViewId="0">
      <pane xSplit="2" ySplit="4" topLeftCell="C10" activePane="bottomRight" state="frozen"/>
      <selection pane="topRight" activeCell="C1" sqref="C1"/>
      <selection pane="bottomLeft" activeCell="A5" sqref="A5"/>
      <selection pane="bottomRight" activeCell="E27" sqref="E27"/>
    </sheetView>
  </sheetViews>
  <sheetFormatPr defaultColWidth="9.1796875" defaultRowHeight="11.5"/>
  <cols>
    <col min="1" max="1" width="1.453125" style="250" customWidth="1"/>
    <col min="2" max="2" width="55.7265625" style="250" customWidth="1"/>
    <col min="3" max="6" width="10.81640625" style="250" customWidth="1"/>
    <col min="7" max="7" width="14.26953125" style="250" customWidth="1"/>
    <col min="8" max="11" width="10.81640625" style="250" customWidth="1"/>
    <col min="12" max="12" width="14.26953125" style="250" customWidth="1"/>
    <col min="13" max="16" width="10.81640625" style="250" customWidth="1"/>
    <col min="17" max="17" width="14.26953125" style="250" customWidth="1"/>
    <col min="18" max="21" width="10.81640625" style="250" customWidth="1"/>
    <col min="22" max="22" width="14.26953125" style="250" customWidth="1"/>
    <col min="23" max="26" width="10.81640625" style="250" customWidth="1"/>
    <col min="27" max="27" width="14.26953125" style="250" customWidth="1"/>
    <col min="28" max="28" width="2.1796875" style="250" customWidth="1"/>
    <col min="29" max="16384" width="9.1796875" style="250"/>
  </cols>
  <sheetData>
    <row r="1" spans="2:27" ht="15" customHeight="1" thickBot="1"/>
    <row r="2" spans="2:27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  <c r="W3" s="289" t="s">
        <v>10</v>
      </c>
      <c r="X3" s="289"/>
      <c r="Y3" s="289"/>
      <c r="Z3" s="289"/>
      <c r="AA3" s="289"/>
    </row>
    <row r="4" spans="2:27" s="270" customFormat="1" ht="15" customHeight="1">
      <c r="B4" s="335"/>
      <c r="C4" s="307" t="s">
        <v>210</v>
      </c>
      <c r="D4" s="307" t="s">
        <v>211</v>
      </c>
      <c r="E4" s="307" t="s">
        <v>212</v>
      </c>
      <c r="F4" s="307" t="s">
        <v>213</v>
      </c>
      <c r="G4" s="308" t="s">
        <v>214</v>
      </c>
      <c r="H4" s="309" t="s">
        <v>210</v>
      </c>
      <c r="I4" s="309" t="s">
        <v>211</v>
      </c>
      <c r="J4" s="309" t="s">
        <v>212</v>
      </c>
      <c r="K4" s="309" t="s">
        <v>213</v>
      </c>
      <c r="L4" s="325" t="s">
        <v>214</v>
      </c>
      <c r="M4" s="310" t="s">
        <v>210</v>
      </c>
      <c r="N4" s="310" t="s">
        <v>211</v>
      </c>
      <c r="O4" s="310" t="s">
        <v>212</v>
      </c>
      <c r="P4" s="310" t="s">
        <v>213</v>
      </c>
      <c r="Q4" s="324" t="s">
        <v>214</v>
      </c>
      <c r="R4" s="311" t="s">
        <v>215</v>
      </c>
      <c r="S4" s="311" t="s">
        <v>216</v>
      </c>
      <c r="T4" s="311" t="s">
        <v>217</v>
      </c>
      <c r="U4" s="311" t="s">
        <v>218</v>
      </c>
      <c r="V4" s="323" t="s">
        <v>214</v>
      </c>
      <c r="W4" s="312" t="s">
        <v>215</v>
      </c>
      <c r="X4" s="312" t="s">
        <v>216</v>
      </c>
      <c r="Y4" s="312" t="s">
        <v>217</v>
      </c>
      <c r="Z4" s="312" t="s">
        <v>218</v>
      </c>
      <c r="AA4" s="322" t="s">
        <v>214</v>
      </c>
    </row>
    <row r="5" spans="2:27" ht="15" customHeight="1">
      <c r="B5" s="251" t="s">
        <v>20</v>
      </c>
      <c r="C5" s="253">
        <v>10342.4</v>
      </c>
      <c r="D5" s="253">
        <v>10944.713436170794</v>
      </c>
      <c r="E5" s="253"/>
      <c r="F5" s="253"/>
      <c r="G5" s="303">
        <f t="shared" ref="G5:G21" si="0">SUM(C5:F5)</f>
        <v>21287.113436170795</v>
      </c>
      <c r="H5" s="253">
        <v>6445.3</v>
      </c>
      <c r="I5" s="253">
        <v>7274.0300809335386</v>
      </c>
      <c r="J5" s="253"/>
      <c r="K5" s="253"/>
      <c r="L5" s="303">
        <f>SUM(H5:K5)</f>
        <v>13719.330080933538</v>
      </c>
      <c r="M5" s="253">
        <v>1921</v>
      </c>
      <c r="N5" s="253">
        <v>1795.1</v>
      </c>
      <c r="O5" s="253"/>
      <c r="P5" s="253"/>
      <c r="Q5" s="303">
        <f>SUM(M5:P5)</f>
        <v>3716.1</v>
      </c>
      <c r="R5" s="253">
        <v>1191.0999999999999</v>
      </c>
      <c r="S5" s="253">
        <v>1116.5999999999999</v>
      </c>
      <c r="T5" s="253"/>
      <c r="U5" s="253"/>
      <c r="V5" s="303">
        <f>SUM(R5:U5)</f>
        <v>2307.6999999999998</v>
      </c>
      <c r="W5" s="253">
        <v>785</v>
      </c>
      <c r="X5" s="253">
        <v>758.93</v>
      </c>
      <c r="Y5" s="253"/>
      <c r="Z5" s="253"/>
      <c r="AA5" s="303">
        <f>SUM(W5:Z5)</f>
        <v>1543.9299999999998</v>
      </c>
    </row>
    <row r="6" spans="2:27" s="270" customFormat="1" ht="15" customHeight="1">
      <c r="B6" s="292" t="s">
        <v>21</v>
      </c>
      <c r="C6" s="304">
        <v>8021.4</v>
      </c>
      <c r="D6" s="304">
        <v>8452.0355441582851</v>
      </c>
      <c r="E6" s="304"/>
      <c r="F6" s="304"/>
      <c r="G6" s="305">
        <f t="shared" si="0"/>
        <v>16473.435544158285</v>
      </c>
      <c r="H6" s="304">
        <v>4863.7</v>
      </c>
      <c r="I6" s="304">
        <v>5462.9347991438681</v>
      </c>
      <c r="J6" s="304"/>
      <c r="K6" s="304"/>
      <c r="L6" s="305">
        <f>SUM(H6:K6)</f>
        <v>10326.634799143867</v>
      </c>
      <c r="M6" s="304">
        <v>1606.6</v>
      </c>
      <c r="N6" s="304">
        <v>1510.3</v>
      </c>
      <c r="O6" s="304"/>
      <c r="P6" s="304"/>
      <c r="Q6" s="316">
        <f t="shared" ref="Q6:Q20" si="1">SUM(M6:P6)</f>
        <v>3116.8999999999996</v>
      </c>
      <c r="R6" s="304">
        <v>849.9</v>
      </c>
      <c r="S6" s="304">
        <v>800.3</v>
      </c>
      <c r="T6" s="304"/>
      <c r="U6" s="304"/>
      <c r="V6" s="316">
        <f t="shared" ref="V6:V21" si="2">SUM(R6:U6)</f>
        <v>1650.1999999999998</v>
      </c>
      <c r="W6" s="304">
        <v>701.3</v>
      </c>
      <c r="X6" s="304">
        <v>678.49</v>
      </c>
      <c r="Y6" s="304"/>
      <c r="Z6" s="304"/>
      <c r="AA6" s="316">
        <f t="shared" ref="AA6:AA21" si="3">SUM(W6:Z6)</f>
        <v>1379.79</v>
      </c>
    </row>
    <row r="7" spans="2:27" ht="15" customHeight="1">
      <c r="B7" s="251" t="s">
        <v>22</v>
      </c>
      <c r="C7" s="253">
        <v>-2593</v>
      </c>
      <c r="D7" s="253">
        <v>-2782.9675424399597</v>
      </c>
      <c r="E7" s="253"/>
      <c r="F7" s="253"/>
      <c r="G7" s="303">
        <f t="shared" si="0"/>
        <v>-5375.9675424399593</v>
      </c>
      <c r="H7" s="253">
        <v>-1741.8</v>
      </c>
      <c r="I7" s="253">
        <v>-1956.8920872794665</v>
      </c>
      <c r="J7" s="253"/>
      <c r="K7" s="253"/>
      <c r="L7" s="303">
        <f>SUM(H7:K7)</f>
        <v>-3698.6920872794663</v>
      </c>
      <c r="M7" s="253">
        <v>-571.20000000000005</v>
      </c>
      <c r="N7" s="253">
        <v>-553.59999999999991</v>
      </c>
      <c r="O7" s="253"/>
      <c r="P7" s="253"/>
      <c r="Q7" s="303">
        <f t="shared" si="1"/>
        <v>-1124.8</v>
      </c>
      <c r="R7" s="253">
        <v>-181.7</v>
      </c>
      <c r="S7" s="253">
        <v>-177.5</v>
      </c>
      <c r="T7" s="253"/>
      <c r="U7" s="253"/>
      <c r="V7" s="303">
        <f t="shared" si="2"/>
        <v>-359.2</v>
      </c>
      <c r="W7" s="253">
        <v>-98.3</v>
      </c>
      <c r="X7" s="253">
        <v>-95.019999999999982</v>
      </c>
      <c r="Y7" s="253"/>
      <c r="Z7" s="253"/>
      <c r="AA7" s="303">
        <f t="shared" si="3"/>
        <v>-193.32</v>
      </c>
    </row>
    <row r="8" spans="2:27" s="270" customFormat="1" ht="15" customHeight="1">
      <c r="B8" s="292" t="s">
        <v>23</v>
      </c>
      <c r="C8" s="304">
        <v>5428.4</v>
      </c>
      <c r="D8" s="304">
        <v>5669.0680017183258</v>
      </c>
      <c r="E8" s="304"/>
      <c r="F8" s="304"/>
      <c r="G8" s="305">
        <f t="shared" si="0"/>
        <v>11097.468001718325</v>
      </c>
      <c r="H8" s="304">
        <v>3121.8999999999996</v>
      </c>
      <c r="I8" s="304">
        <v>3506.0427118644016</v>
      </c>
      <c r="J8" s="304"/>
      <c r="K8" s="304"/>
      <c r="L8" s="305">
        <f>SUM(H8:K8)</f>
        <v>6627.9427118644016</v>
      </c>
      <c r="M8" s="304">
        <v>1035.3999999999999</v>
      </c>
      <c r="N8" s="304">
        <v>956.7</v>
      </c>
      <c r="O8" s="304"/>
      <c r="P8" s="304"/>
      <c r="Q8" s="316">
        <f t="shared" si="1"/>
        <v>1992.1</v>
      </c>
      <c r="R8" s="304">
        <v>668.2</v>
      </c>
      <c r="S8" s="304">
        <v>622.79999999999995</v>
      </c>
      <c r="T8" s="304"/>
      <c r="U8" s="304"/>
      <c r="V8" s="316">
        <f t="shared" si="2"/>
        <v>1291</v>
      </c>
      <c r="W8" s="304">
        <v>603.1</v>
      </c>
      <c r="X8" s="304">
        <v>583.47</v>
      </c>
      <c r="Y8" s="304"/>
      <c r="Z8" s="304"/>
      <c r="AA8" s="316">
        <f t="shared" si="3"/>
        <v>1186.5700000000002</v>
      </c>
    </row>
    <row r="9" spans="2:27" ht="15" customHeight="1">
      <c r="B9" s="251" t="s">
        <v>24</v>
      </c>
      <c r="C9" s="253">
        <v>-3690.5</v>
      </c>
      <c r="D9" s="253">
        <v>-3869.5737357827611</v>
      </c>
      <c r="E9" s="253"/>
      <c r="F9" s="253"/>
      <c r="G9" s="303">
        <f t="shared" si="0"/>
        <v>-7560.0737357827611</v>
      </c>
      <c r="H9" s="253">
        <v>-2004</v>
      </c>
      <c r="I9" s="253">
        <v>-2259.4529257883187</v>
      </c>
      <c r="J9" s="253"/>
      <c r="K9" s="253"/>
      <c r="L9" s="303">
        <f>SUM(H9:K9)</f>
        <v>-4263.4529257883187</v>
      </c>
      <c r="M9" s="253">
        <v>-754.8</v>
      </c>
      <c r="N9" s="253">
        <v>-701.8</v>
      </c>
      <c r="O9" s="253"/>
      <c r="P9" s="253"/>
      <c r="Q9" s="303">
        <f t="shared" si="1"/>
        <v>-1456.6</v>
      </c>
      <c r="R9" s="253">
        <v>-561.5</v>
      </c>
      <c r="S9" s="253">
        <v>-536.20000000000005</v>
      </c>
      <c r="T9" s="253"/>
      <c r="U9" s="253"/>
      <c r="V9" s="303">
        <f t="shared" si="2"/>
        <v>-1097.7</v>
      </c>
      <c r="W9" s="253">
        <v>-370.1</v>
      </c>
      <c r="X9" s="253">
        <v>-372.2</v>
      </c>
      <c r="Y9" s="253"/>
      <c r="Z9" s="253"/>
      <c r="AA9" s="303">
        <f t="shared" si="3"/>
        <v>-742.3</v>
      </c>
    </row>
    <row r="10" spans="2:27" ht="15" customHeight="1">
      <c r="B10" s="291" t="s">
        <v>25</v>
      </c>
      <c r="C10" s="253">
        <v>-1497.4</v>
      </c>
      <c r="D10" s="253">
        <v>-1512.3900951827977</v>
      </c>
      <c r="E10" s="253"/>
      <c r="F10" s="253"/>
      <c r="G10" s="303">
        <f t="shared" si="0"/>
        <v>-3009.7900951827978</v>
      </c>
      <c r="H10" s="253">
        <v>-715.1</v>
      </c>
      <c r="I10" s="253">
        <v>-757.42260527882797</v>
      </c>
      <c r="J10" s="253"/>
      <c r="K10" s="253"/>
      <c r="L10" s="303">
        <f t="shared" ref="L10:L21" si="4">SUM(H10:K10)</f>
        <v>-1472.522605278828</v>
      </c>
      <c r="M10" s="253">
        <v>-372.2</v>
      </c>
      <c r="N10" s="253">
        <v>-346.6</v>
      </c>
      <c r="O10" s="253"/>
      <c r="P10" s="253"/>
      <c r="Q10" s="303">
        <f t="shared" si="1"/>
        <v>-718.8</v>
      </c>
      <c r="R10" s="253">
        <v>-223.4</v>
      </c>
      <c r="S10" s="253">
        <v>-213.4</v>
      </c>
      <c r="T10" s="253"/>
      <c r="U10" s="253"/>
      <c r="V10" s="303">
        <f t="shared" si="2"/>
        <v>-436.8</v>
      </c>
      <c r="W10" s="253">
        <v>-186.7</v>
      </c>
      <c r="X10" s="253">
        <v>-195</v>
      </c>
      <c r="Y10" s="253"/>
      <c r="Z10" s="253"/>
      <c r="AA10" s="303">
        <f t="shared" si="3"/>
        <v>-381.7</v>
      </c>
    </row>
    <row r="11" spans="2:27" ht="15" customHeight="1">
      <c r="B11" s="251" t="s">
        <v>222</v>
      </c>
      <c r="C11" s="253">
        <v>-70.099999999999994</v>
      </c>
      <c r="D11" s="253">
        <v>-83.633674746053217</v>
      </c>
      <c r="E11" s="253"/>
      <c r="F11" s="253"/>
      <c r="G11" s="303">
        <f t="shared" si="0"/>
        <v>-153.73367474605323</v>
      </c>
      <c r="H11" s="253">
        <v>0</v>
      </c>
      <c r="I11" s="253">
        <v>0</v>
      </c>
      <c r="J11" s="253"/>
      <c r="K11" s="253"/>
      <c r="L11" s="303">
        <f t="shared" si="4"/>
        <v>0</v>
      </c>
      <c r="M11" s="253">
        <v>0</v>
      </c>
      <c r="N11" s="253" t="s">
        <v>52</v>
      </c>
      <c r="O11" s="253"/>
      <c r="P11" s="253"/>
      <c r="Q11" s="303">
        <f t="shared" si="1"/>
        <v>0</v>
      </c>
      <c r="R11" s="253">
        <v>0</v>
      </c>
      <c r="S11" s="253">
        <v>0</v>
      </c>
      <c r="T11" s="253"/>
      <c r="U11" s="253"/>
      <c r="V11" s="303">
        <f t="shared" si="2"/>
        <v>0</v>
      </c>
      <c r="W11" s="253">
        <v>0</v>
      </c>
      <c r="X11" s="253">
        <v>0</v>
      </c>
      <c r="Y11" s="253"/>
      <c r="Z11" s="253"/>
      <c r="AA11" s="303">
        <f t="shared" si="3"/>
        <v>0</v>
      </c>
    </row>
    <row r="12" spans="2:27" ht="15" customHeight="1">
      <c r="B12" s="251" t="s">
        <v>27</v>
      </c>
      <c r="C12" s="253">
        <v>-12.3</v>
      </c>
      <c r="D12" s="253">
        <v>-121.45240325686432</v>
      </c>
      <c r="E12" s="253"/>
      <c r="F12" s="253"/>
      <c r="G12" s="303">
        <f t="shared" si="0"/>
        <v>-133.75240325686431</v>
      </c>
      <c r="H12" s="253">
        <v>34</v>
      </c>
      <c r="I12" s="253">
        <v>-20.372026510602641</v>
      </c>
      <c r="J12" s="253"/>
      <c r="K12" s="253"/>
      <c r="L12" s="303">
        <f t="shared" si="4"/>
        <v>13.627973489397359</v>
      </c>
      <c r="M12" s="253">
        <v>0.6</v>
      </c>
      <c r="N12" s="253">
        <v>-46.4</v>
      </c>
      <c r="O12" s="253"/>
      <c r="P12" s="253"/>
      <c r="Q12" s="303">
        <f t="shared" si="1"/>
        <v>-45.8</v>
      </c>
      <c r="R12" s="253">
        <v>-46.4</v>
      </c>
      <c r="S12" s="253">
        <v>-29.2</v>
      </c>
      <c r="T12" s="253"/>
      <c r="U12" s="253"/>
      <c r="V12" s="303">
        <f t="shared" si="2"/>
        <v>-75.599999999999994</v>
      </c>
      <c r="W12" s="253">
        <v>-0.4</v>
      </c>
      <c r="X12" s="253">
        <v>-16</v>
      </c>
      <c r="Y12" s="253"/>
      <c r="Z12" s="253"/>
      <c r="AA12" s="303">
        <f t="shared" si="3"/>
        <v>-16.399999999999999</v>
      </c>
    </row>
    <row r="13" spans="2:27">
      <c r="B13" s="251" t="s">
        <v>219</v>
      </c>
      <c r="C13" s="253">
        <v>-84.9</v>
      </c>
      <c r="D13" s="253">
        <v>-238.19875994820288</v>
      </c>
      <c r="E13" s="253"/>
      <c r="F13" s="253"/>
      <c r="G13" s="303">
        <f t="shared" si="0"/>
        <v>-323.09875994820288</v>
      </c>
      <c r="H13" s="253">
        <v>-26.1</v>
      </c>
      <c r="I13" s="253">
        <v>-98.671110460153727</v>
      </c>
      <c r="J13" s="253"/>
      <c r="K13" s="253"/>
      <c r="L13" s="303">
        <f t="shared" si="4"/>
        <v>-124.77111046015372</v>
      </c>
      <c r="M13" s="253">
        <v>-57.5</v>
      </c>
      <c r="N13" s="253">
        <v>-138.80000000000001</v>
      </c>
      <c r="O13" s="253"/>
      <c r="P13" s="253"/>
      <c r="Q13" s="303">
        <f t="shared" si="1"/>
        <v>-196.3</v>
      </c>
      <c r="R13" s="253">
        <v>0</v>
      </c>
      <c r="S13" s="253">
        <v>0</v>
      </c>
      <c r="T13" s="253"/>
      <c r="U13" s="253"/>
      <c r="V13" s="303">
        <f t="shared" si="2"/>
        <v>0</v>
      </c>
      <c r="W13" s="253">
        <v>0</v>
      </c>
      <c r="X13" s="253">
        <v>0</v>
      </c>
      <c r="Y13" s="253"/>
      <c r="Z13" s="253"/>
      <c r="AA13" s="303">
        <f t="shared" si="3"/>
        <v>0</v>
      </c>
    </row>
    <row r="14" spans="2:27" ht="15" customHeight="1">
      <c r="B14" s="251" t="s">
        <v>30</v>
      </c>
      <c r="C14" s="253">
        <v>687.2</v>
      </c>
      <c r="D14" s="253">
        <v>673.25142245487461</v>
      </c>
      <c r="E14" s="253"/>
      <c r="F14" s="253"/>
      <c r="G14" s="303">
        <f t="shared" si="0"/>
        <v>1360.4514224548748</v>
      </c>
      <c r="H14" s="253">
        <v>226.9</v>
      </c>
      <c r="I14" s="253">
        <v>239</v>
      </c>
      <c r="J14" s="253"/>
      <c r="K14" s="253"/>
      <c r="L14" s="303">
        <f t="shared" si="4"/>
        <v>465.9</v>
      </c>
      <c r="M14" s="253">
        <v>189.1</v>
      </c>
      <c r="N14" s="253">
        <v>169.5</v>
      </c>
      <c r="O14" s="253"/>
      <c r="P14" s="253"/>
      <c r="Q14" s="303">
        <f t="shared" si="1"/>
        <v>358.6</v>
      </c>
      <c r="R14" s="253">
        <v>187.5</v>
      </c>
      <c r="S14" s="253">
        <v>179.3</v>
      </c>
      <c r="T14" s="253"/>
      <c r="U14" s="253"/>
      <c r="V14" s="303">
        <f t="shared" si="2"/>
        <v>366.8</v>
      </c>
      <c r="W14" s="253">
        <v>83.7</v>
      </c>
      <c r="X14" s="253">
        <v>85.4</v>
      </c>
      <c r="Y14" s="253"/>
      <c r="Z14" s="253"/>
      <c r="AA14" s="303">
        <f t="shared" si="3"/>
        <v>169.10000000000002</v>
      </c>
    </row>
    <row r="15" spans="2:27" s="270" customFormat="1" ht="15" customHeight="1">
      <c r="B15" s="292" t="s">
        <v>31</v>
      </c>
      <c r="C15" s="304">
        <v>760.39999999999964</v>
      </c>
      <c r="D15" s="304">
        <v>516.1491550865212</v>
      </c>
      <c r="E15" s="304"/>
      <c r="F15" s="304"/>
      <c r="G15" s="305">
        <f t="shared" si="0"/>
        <v>1276.5491550865208</v>
      </c>
      <c r="H15" s="304">
        <v>637.59999999999957</v>
      </c>
      <c r="I15" s="304">
        <v>609</v>
      </c>
      <c r="J15" s="304"/>
      <c r="K15" s="304"/>
      <c r="L15" s="316">
        <f t="shared" si="4"/>
        <v>1246.5999999999995</v>
      </c>
      <c r="M15" s="304">
        <v>40.499999999999908</v>
      </c>
      <c r="N15" s="304">
        <v>-107.40000000000009</v>
      </c>
      <c r="O15" s="304"/>
      <c r="P15" s="304"/>
      <c r="Q15" s="316">
        <f t="shared" si="1"/>
        <v>-66.900000000000176</v>
      </c>
      <c r="R15" s="304">
        <v>24.400000000000034</v>
      </c>
      <c r="S15" s="304">
        <v>23.299999999999898</v>
      </c>
      <c r="T15" s="304"/>
      <c r="U15" s="304"/>
      <c r="V15" s="316">
        <f t="shared" si="2"/>
        <v>47.699999999999932</v>
      </c>
      <c r="W15" s="304">
        <v>129.40000000000003</v>
      </c>
      <c r="X15" s="304">
        <v>85.669999999999987</v>
      </c>
      <c r="Y15" s="304"/>
      <c r="Z15" s="304"/>
      <c r="AA15" s="316">
        <f t="shared" si="3"/>
        <v>215.07000000000002</v>
      </c>
    </row>
    <row r="16" spans="2:27" ht="15" customHeight="1">
      <c r="B16" s="291" t="s">
        <v>32</v>
      </c>
      <c r="C16" s="253">
        <v>85</v>
      </c>
      <c r="D16" s="253">
        <v>239.1</v>
      </c>
      <c r="E16" s="253"/>
      <c r="F16" s="253"/>
      <c r="G16" s="303">
        <f t="shared" si="0"/>
        <v>324.10000000000002</v>
      </c>
      <c r="H16" s="253">
        <v>26.1</v>
      </c>
      <c r="I16" s="253">
        <v>98.7</v>
      </c>
      <c r="J16" s="253"/>
      <c r="K16" s="253"/>
      <c r="L16" s="303">
        <f t="shared" si="4"/>
        <v>124.80000000000001</v>
      </c>
      <c r="M16" s="253">
        <v>57.5</v>
      </c>
      <c r="N16" s="253">
        <v>138.80000000000001</v>
      </c>
      <c r="O16" s="253"/>
      <c r="P16" s="253"/>
      <c r="Q16" s="303">
        <f t="shared" si="1"/>
        <v>196.3</v>
      </c>
      <c r="R16" s="253">
        <v>0</v>
      </c>
      <c r="S16" s="253">
        <v>0</v>
      </c>
      <c r="T16" s="253"/>
      <c r="U16" s="253"/>
      <c r="V16" s="303">
        <f t="shared" si="2"/>
        <v>0</v>
      </c>
      <c r="W16" s="253">
        <v>0</v>
      </c>
      <c r="X16" s="253">
        <v>0</v>
      </c>
      <c r="Y16" s="253"/>
      <c r="Z16" s="253"/>
      <c r="AA16" s="303">
        <f t="shared" si="3"/>
        <v>0</v>
      </c>
    </row>
    <row r="17" spans="2:28" ht="15" customHeight="1">
      <c r="B17" s="251" t="s">
        <v>90</v>
      </c>
      <c r="C17" s="253">
        <v>0</v>
      </c>
      <c r="D17" s="253">
        <v>0</v>
      </c>
      <c r="E17" s="253"/>
      <c r="F17" s="253"/>
      <c r="G17" s="303">
        <f t="shared" si="0"/>
        <v>0</v>
      </c>
      <c r="H17" s="253">
        <v>0</v>
      </c>
      <c r="I17" s="253">
        <v>0</v>
      </c>
      <c r="J17" s="253"/>
      <c r="K17" s="253"/>
      <c r="L17" s="303">
        <f t="shared" si="4"/>
        <v>0</v>
      </c>
      <c r="M17" s="253">
        <v>0</v>
      </c>
      <c r="N17" s="253">
        <v>0</v>
      </c>
      <c r="O17" s="253"/>
      <c r="P17" s="253"/>
      <c r="Q17" s="303">
        <f t="shared" si="1"/>
        <v>0</v>
      </c>
      <c r="R17" s="253">
        <v>0</v>
      </c>
      <c r="S17" s="253">
        <v>0</v>
      </c>
      <c r="T17" s="253"/>
      <c r="U17" s="253"/>
      <c r="V17" s="303">
        <f t="shared" si="2"/>
        <v>0</v>
      </c>
      <c r="W17" s="253"/>
      <c r="X17" s="253">
        <v>0</v>
      </c>
      <c r="Y17" s="253"/>
      <c r="Z17" s="253"/>
      <c r="AA17" s="303">
        <f t="shared" si="3"/>
        <v>0</v>
      </c>
    </row>
    <row r="18" spans="2:28" s="320" customFormat="1" ht="15" customHeight="1">
      <c r="B18" s="317" t="s">
        <v>220</v>
      </c>
      <c r="C18" s="318">
        <v>0</v>
      </c>
      <c r="D18" s="318">
        <v>0</v>
      </c>
      <c r="E18" s="318"/>
      <c r="F18" s="318"/>
      <c r="G18" s="319">
        <f t="shared" si="0"/>
        <v>0</v>
      </c>
      <c r="H18" s="318">
        <v>0</v>
      </c>
      <c r="I18" s="318">
        <v>0</v>
      </c>
      <c r="J18" s="318"/>
      <c r="K18" s="318"/>
      <c r="L18" s="319">
        <f t="shared" si="4"/>
        <v>0</v>
      </c>
      <c r="M18" s="318">
        <v>0</v>
      </c>
      <c r="N18" s="318">
        <v>0</v>
      </c>
      <c r="O18" s="318"/>
      <c r="P18" s="318"/>
      <c r="Q18" s="319">
        <f t="shared" si="1"/>
        <v>0</v>
      </c>
      <c r="R18" s="318"/>
      <c r="S18" s="318">
        <v>0</v>
      </c>
      <c r="T18" s="318"/>
      <c r="U18" s="318"/>
      <c r="V18" s="319">
        <f t="shared" si="2"/>
        <v>0</v>
      </c>
      <c r="W18" s="318"/>
      <c r="X18" s="318">
        <v>0</v>
      </c>
      <c r="Y18" s="318"/>
      <c r="Z18" s="318"/>
      <c r="AA18" s="319">
        <f t="shared" si="3"/>
        <v>0</v>
      </c>
    </row>
    <row r="19" spans="2:28" s="320" customFormat="1" ht="15" customHeight="1">
      <c r="B19" s="317" t="s">
        <v>221</v>
      </c>
      <c r="C19" s="318">
        <v>27.3</v>
      </c>
      <c r="D19" s="318">
        <v>0</v>
      </c>
      <c r="E19" s="318"/>
      <c r="F19" s="318"/>
      <c r="G19" s="319">
        <f t="shared" si="0"/>
        <v>27.3</v>
      </c>
      <c r="H19" s="318"/>
      <c r="I19" s="318">
        <v>0</v>
      </c>
      <c r="J19" s="318"/>
      <c r="K19" s="318"/>
      <c r="L19" s="319">
        <f t="shared" si="4"/>
        <v>0</v>
      </c>
      <c r="M19" s="318"/>
      <c r="N19" s="318">
        <v>0</v>
      </c>
      <c r="O19" s="318"/>
      <c r="P19" s="318"/>
      <c r="Q19" s="319">
        <f t="shared" si="1"/>
        <v>0</v>
      </c>
      <c r="R19" s="318">
        <v>27.278002218936262</v>
      </c>
      <c r="S19" s="318">
        <v>0</v>
      </c>
      <c r="T19" s="318"/>
      <c r="U19" s="318"/>
      <c r="V19" s="319">
        <f t="shared" si="2"/>
        <v>27.278002218936262</v>
      </c>
      <c r="W19" s="318"/>
      <c r="X19" s="318">
        <v>0</v>
      </c>
      <c r="Y19" s="318"/>
      <c r="Z19" s="318"/>
      <c r="AA19" s="319">
        <f t="shared" si="3"/>
        <v>0</v>
      </c>
    </row>
    <row r="20" spans="2:28" ht="15" customHeight="1">
      <c r="B20" s="251" t="s">
        <v>206</v>
      </c>
      <c r="C20" s="253">
        <v>-30.8604275</v>
      </c>
      <c r="D20" s="253">
        <v>74.130000000000479</v>
      </c>
      <c r="E20" s="253"/>
      <c r="F20" s="253"/>
      <c r="G20" s="303">
        <f t="shared" si="0"/>
        <v>43.269572500000478</v>
      </c>
      <c r="H20" s="253">
        <v>-31.1</v>
      </c>
      <c r="I20" s="253">
        <v>19.299999999999997</v>
      </c>
      <c r="J20" s="253"/>
      <c r="K20" s="253"/>
      <c r="L20" s="303">
        <f>SUM(H20:K20)</f>
        <v>-11.800000000000004</v>
      </c>
      <c r="M20" s="253"/>
      <c r="N20" s="253">
        <v>34.900000000000091</v>
      </c>
      <c r="O20" s="253"/>
      <c r="P20" s="253"/>
      <c r="Q20" s="303">
        <f t="shared" si="1"/>
        <v>34.900000000000091</v>
      </c>
      <c r="R20" s="253"/>
      <c r="S20" s="253">
        <v>20.100000000000101</v>
      </c>
      <c r="T20" s="253"/>
      <c r="U20" s="253"/>
      <c r="V20" s="303">
        <f t="shared" si="2"/>
        <v>20.100000000000101</v>
      </c>
      <c r="W20" s="253">
        <v>0.23</v>
      </c>
      <c r="X20" s="253">
        <v>3.0000000000015348E-2</v>
      </c>
      <c r="Y20" s="315"/>
      <c r="Z20" s="253"/>
      <c r="AA20" s="303">
        <f t="shared" si="3"/>
        <v>0.26000000000001533</v>
      </c>
    </row>
    <row r="21" spans="2:28" s="270" customFormat="1" ht="15" customHeight="1">
      <c r="B21" s="292" t="s">
        <v>37</v>
      </c>
      <c r="C21" s="304">
        <v>841.71757471893591</v>
      </c>
      <c r="D21" s="304">
        <v>829.3</v>
      </c>
      <c r="E21" s="304"/>
      <c r="F21" s="304"/>
      <c r="G21" s="305">
        <f t="shared" si="0"/>
        <v>1671.017574718936</v>
      </c>
      <c r="H21" s="304">
        <v>632.49999999999955</v>
      </c>
      <c r="I21" s="304">
        <v>727</v>
      </c>
      <c r="J21" s="304"/>
      <c r="K21" s="304"/>
      <c r="L21" s="316">
        <f t="shared" si="4"/>
        <v>1359.4999999999995</v>
      </c>
      <c r="M21" s="304">
        <v>97.999999999999915</v>
      </c>
      <c r="N21" s="304">
        <v>66.3</v>
      </c>
      <c r="O21" s="304"/>
      <c r="P21" s="304"/>
      <c r="Q21" s="316">
        <f>SUM(M21:P21)</f>
        <v>164.2999999999999</v>
      </c>
      <c r="R21" s="304">
        <v>51.6780022189363</v>
      </c>
      <c r="S21" s="304">
        <v>43.4</v>
      </c>
      <c r="T21" s="304"/>
      <c r="U21" s="304"/>
      <c r="V21" s="316">
        <f t="shared" si="2"/>
        <v>95.078002218936291</v>
      </c>
      <c r="W21" s="304">
        <v>129.72999999999999</v>
      </c>
      <c r="X21" s="304">
        <v>85.7</v>
      </c>
      <c r="Y21" s="304"/>
      <c r="Z21" s="304"/>
      <c r="AA21" s="316">
        <f t="shared" si="3"/>
        <v>215.43</v>
      </c>
    </row>
    <row r="22" spans="2:28" ht="15" customHeight="1">
      <c r="B22" s="254"/>
      <c r="C22" s="254"/>
      <c r="D22" s="254"/>
      <c r="E22" s="254"/>
      <c r="F22" s="254"/>
      <c r="G22" s="254"/>
      <c r="H22" s="255"/>
      <c r="I22" s="254"/>
      <c r="J22" s="255"/>
      <c r="K22" s="254"/>
      <c r="L22" s="254"/>
      <c r="M22" s="255"/>
      <c r="N22" s="254"/>
      <c r="O22" s="255"/>
      <c r="P22" s="254"/>
      <c r="Q22" s="254"/>
      <c r="R22" s="255"/>
      <c r="S22" s="255"/>
      <c r="T22" s="255"/>
      <c r="U22" s="255"/>
      <c r="V22" s="255"/>
      <c r="W22" s="255"/>
      <c r="X22" s="256"/>
      <c r="Y22" s="255"/>
      <c r="Z22" s="256"/>
      <c r="AA22" s="256"/>
    </row>
    <row r="23" spans="2:28" ht="15" customHeight="1">
      <c r="B23" s="251" t="s">
        <v>30</v>
      </c>
      <c r="C23" s="253">
        <v>-687.2</v>
      </c>
      <c r="D23" s="253">
        <v>-673.25142245487461</v>
      </c>
      <c r="E23" s="253"/>
      <c r="F23" s="253"/>
      <c r="G23" s="303">
        <f>SUM(C23:F23)</f>
        <v>-1360.4514224548748</v>
      </c>
      <c r="H23" s="252"/>
      <c r="I23" s="252"/>
      <c r="J23" s="252"/>
      <c r="K23" s="252"/>
      <c r="L23" s="252"/>
      <c r="M23" s="252"/>
      <c r="N23" s="257"/>
      <c r="O23" s="252"/>
      <c r="P23" s="257"/>
      <c r="Q23" s="257"/>
      <c r="R23" s="258"/>
      <c r="S23" s="257"/>
      <c r="T23" s="258"/>
      <c r="U23" s="257"/>
      <c r="V23" s="257"/>
      <c r="W23" s="258"/>
      <c r="X23" s="252"/>
      <c r="Y23" s="258"/>
      <c r="Z23" s="252"/>
      <c r="AA23" s="252"/>
      <c r="AB23" s="258"/>
    </row>
    <row r="24" spans="2:28" ht="15" customHeight="1">
      <c r="B24" s="251" t="s">
        <v>38</v>
      </c>
      <c r="C24" s="253">
        <v>-495.3</v>
      </c>
      <c r="D24" s="253">
        <v>-432.64951778540166</v>
      </c>
      <c r="E24" s="253"/>
      <c r="F24" s="253"/>
      <c r="G24" s="303">
        <f>SUM(C24:F24)</f>
        <v>-927.94951778540167</v>
      </c>
      <c r="H24" s="260"/>
      <c r="I24" s="260"/>
      <c r="J24" s="260"/>
      <c r="K24" s="260"/>
      <c r="L24" s="260"/>
      <c r="M24" s="261"/>
      <c r="N24" s="262"/>
      <c r="O24" s="261"/>
      <c r="P24" s="262"/>
      <c r="Q24" s="262"/>
      <c r="R24" s="261"/>
      <c r="S24" s="257"/>
      <c r="T24" s="261"/>
      <c r="U24" s="257"/>
      <c r="V24" s="257"/>
      <c r="W24" s="263"/>
      <c r="X24" s="264"/>
      <c r="Y24" s="263"/>
      <c r="Z24" s="264"/>
      <c r="AA24" s="264"/>
      <c r="AB24" s="265"/>
    </row>
    <row r="25" spans="2:28" s="270" customFormat="1" ht="15" customHeight="1">
      <c r="B25" s="293" t="s">
        <v>39</v>
      </c>
      <c r="C25" s="304">
        <v>-422.0000000000004</v>
      </c>
      <c r="D25" s="304">
        <v>-589.75178515375501</v>
      </c>
      <c r="E25" s="304"/>
      <c r="F25" s="304"/>
      <c r="G25" s="305">
        <f t="shared" ref="G25:G29" si="5">SUM(C25:F25)</f>
        <v>-1011.7517851537555</v>
      </c>
      <c r="I25" s="294"/>
      <c r="K25" s="294"/>
      <c r="L25" s="294"/>
      <c r="M25" s="294"/>
      <c r="N25" s="295"/>
      <c r="O25" s="294"/>
      <c r="P25" s="295"/>
      <c r="Q25" s="295"/>
      <c r="R25" s="295"/>
      <c r="S25" s="295"/>
      <c r="T25" s="295"/>
      <c r="U25" s="295"/>
      <c r="V25" s="295"/>
      <c r="W25" s="294"/>
      <c r="X25" s="294"/>
      <c r="Y25" s="294"/>
      <c r="Z25" s="294"/>
      <c r="AA25" s="294"/>
      <c r="AB25" s="296"/>
    </row>
    <row r="26" spans="2:28" ht="15" customHeight="1">
      <c r="B26" s="251" t="s">
        <v>41</v>
      </c>
      <c r="C26" s="253">
        <v>-88.1</v>
      </c>
      <c r="D26" s="253">
        <v>-93.881872148567581</v>
      </c>
      <c r="E26" s="253"/>
      <c r="F26" s="253"/>
      <c r="G26" s="303">
        <f t="shared" si="5"/>
        <v>-181.98187214856756</v>
      </c>
      <c r="H26" s="252"/>
      <c r="I26" s="258"/>
      <c r="J26" s="252"/>
      <c r="K26" s="258"/>
      <c r="L26" s="258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66"/>
      <c r="X26" s="252"/>
      <c r="Y26" s="266"/>
      <c r="Z26" s="252"/>
      <c r="AA26" s="252"/>
      <c r="AB26" s="252"/>
    </row>
    <row r="27" spans="2:28" ht="15" customHeight="1">
      <c r="B27" s="251" t="s">
        <v>223</v>
      </c>
      <c r="C27" s="253">
        <v>-142</v>
      </c>
      <c r="D27" s="253">
        <v>-48.273991254854337</v>
      </c>
      <c r="E27" s="253"/>
      <c r="F27" s="253"/>
      <c r="G27" s="303">
        <f t="shared" si="5"/>
        <v>-190.27399125485434</v>
      </c>
      <c r="H27" s="252"/>
      <c r="I27" s="258"/>
      <c r="J27" s="252"/>
      <c r="K27" s="258"/>
      <c r="L27" s="258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66"/>
      <c r="X27" s="252"/>
      <c r="Y27" s="266"/>
      <c r="Z27" s="252"/>
      <c r="AA27" s="252"/>
      <c r="AB27" s="252"/>
    </row>
    <row r="28" spans="2:28" s="270" customFormat="1" ht="15" customHeight="1">
      <c r="B28" s="293" t="s">
        <v>224</v>
      </c>
      <c r="C28" s="304">
        <v>-652.10000000000036</v>
      </c>
      <c r="D28" s="304">
        <v>-731.90764855717691</v>
      </c>
      <c r="E28" s="304"/>
      <c r="F28" s="304"/>
      <c r="G28" s="305">
        <f t="shared" ref="G28:G30" si="6">SUM(C28:F28)</f>
        <v>-1384.0076485571772</v>
      </c>
      <c r="H28" s="294"/>
      <c r="I28" s="294"/>
      <c r="J28" s="294"/>
      <c r="K28" s="294"/>
      <c r="L28" s="294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6"/>
    </row>
    <row r="29" spans="2:28" ht="15" customHeight="1">
      <c r="B29" s="251" t="s">
        <v>44</v>
      </c>
      <c r="C29" s="253">
        <v>-0.3</v>
      </c>
      <c r="D29" s="253">
        <v>5.7028927038816207E-2</v>
      </c>
      <c r="E29" s="253"/>
      <c r="F29" s="253"/>
      <c r="G29" s="303">
        <f t="shared" si="5"/>
        <v>-0.24297107296118378</v>
      </c>
      <c r="H29" s="259"/>
      <c r="I29" s="252"/>
      <c r="J29" s="259"/>
      <c r="K29" s="252"/>
      <c r="L29" s="252"/>
      <c r="M29" s="257"/>
      <c r="N29" s="262"/>
      <c r="O29" s="257"/>
      <c r="P29" s="262"/>
      <c r="Q29" s="262"/>
      <c r="R29" s="257"/>
      <c r="S29" s="257"/>
      <c r="T29" s="257"/>
      <c r="U29" s="257"/>
      <c r="V29" s="257"/>
      <c r="W29" s="259"/>
      <c r="X29" s="252"/>
      <c r="Y29" s="259"/>
      <c r="Z29" s="252"/>
      <c r="AA29" s="252"/>
      <c r="AB29" s="265"/>
    </row>
    <row r="30" spans="2:28" s="270" customFormat="1" ht="15" customHeight="1">
      <c r="B30" s="293" t="s">
        <v>225</v>
      </c>
      <c r="C30" s="304">
        <v>-652.40000000000032</v>
      </c>
      <c r="D30" s="304">
        <v>-731.85061963013811</v>
      </c>
      <c r="E30" s="304"/>
      <c r="F30" s="304"/>
      <c r="G30" s="305">
        <f t="shared" si="6"/>
        <v>-1384.2506196301383</v>
      </c>
      <c r="H30" s="297"/>
      <c r="I30" s="294"/>
      <c r="J30" s="297"/>
      <c r="K30" s="294"/>
      <c r="L30" s="294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6"/>
    </row>
    <row r="31" spans="2:28" ht="15" customHeight="1">
      <c r="B31" s="267"/>
      <c r="C31" s="268"/>
      <c r="D31" s="269"/>
      <c r="E31" s="268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8"/>
      <c r="Y31" s="269"/>
      <c r="Z31" s="268"/>
      <c r="AA31" s="268"/>
      <c r="AB31" s="269"/>
    </row>
    <row r="32" spans="2:28" ht="15" customHeight="1">
      <c r="B32" s="272" t="s">
        <v>46</v>
      </c>
      <c r="C32" s="273">
        <v>0.67673972124566784</v>
      </c>
      <c r="D32" s="273">
        <v>0.67073404650274604</v>
      </c>
      <c r="E32" s="273"/>
      <c r="F32" s="273"/>
      <c r="G32" s="273">
        <f>C32</f>
        <v>0.67673972124566784</v>
      </c>
      <c r="H32" s="273">
        <v>0.64187758291013008</v>
      </c>
      <c r="I32" s="273">
        <v>0.64178739830719855</v>
      </c>
      <c r="J32" s="273"/>
      <c r="K32" s="273"/>
      <c r="L32" s="273">
        <f>H32</f>
        <v>0.64187758291013008</v>
      </c>
      <c r="M32" s="273">
        <v>0.64446657537657159</v>
      </c>
      <c r="N32" s="273">
        <v>0.63345030788585055</v>
      </c>
      <c r="O32" s="273"/>
      <c r="P32" s="273"/>
      <c r="Q32" s="273">
        <f>M32</f>
        <v>0.64446657537657159</v>
      </c>
      <c r="R32" s="273">
        <v>0.78621014236969067</v>
      </c>
      <c r="S32" s="273">
        <v>0.77820817193552416</v>
      </c>
      <c r="T32" s="273"/>
      <c r="U32" s="273"/>
      <c r="V32" s="273">
        <f>R32</f>
        <v>0.78621014236969067</v>
      </c>
      <c r="W32" s="273">
        <v>0.8598317410523314</v>
      </c>
      <c r="X32" s="273">
        <v>0.85995372076228094</v>
      </c>
      <c r="Y32" s="273"/>
      <c r="Z32" s="273"/>
      <c r="AA32" s="273">
        <f>W32</f>
        <v>0.8598317410523314</v>
      </c>
      <c r="AB32" s="274"/>
    </row>
    <row r="33" spans="2:28" ht="15" customHeight="1">
      <c r="B33" s="275" t="s">
        <v>47</v>
      </c>
      <c r="C33" s="276">
        <v>0.46008178123519589</v>
      </c>
      <c r="D33" s="276">
        <v>-0.45782743287884758</v>
      </c>
      <c r="E33" s="276"/>
      <c r="F33" s="276"/>
      <c r="G33" s="276">
        <f t="shared" ref="G33:G37" si="7">C33</f>
        <v>0.46008178123519589</v>
      </c>
      <c r="H33" s="276">
        <v>0.4120319921047762</v>
      </c>
      <c r="I33" s="276">
        <v>-0.41359690511818159</v>
      </c>
      <c r="J33" s="276"/>
      <c r="K33" s="276"/>
      <c r="L33" s="276">
        <f t="shared" ref="L33:L36" si="8">H33</f>
        <v>0.4120319921047762</v>
      </c>
      <c r="M33" s="276">
        <v>0.46981202539524464</v>
      </c>
      <c r="N33" s="276">
        <v>-0.4646758922068463</v>
      </c>
      <c r="O33" s="276"/>
      <c r="P33" s="276"/>
      <c r="Q33" s="276">
        <f t="shared" ref="Q33:Q36" si="9">M33</f>
        <v>0.46981202539524464</v>
      </c>
      <c r="R33" s="276">
        <v>0.66066596070125894</v>
      </c>
      <c r="S33" s="276">
        <v>-0.66999875046857438</v>
      </c>
      <c r="T33" s="276"/>
      <c r="U33" s="276"/>
      <c r="V33" s="276">
        <f t="shared" ref="V33:V36" si="10">R33</f>
        <v>0.66066596070125894</v>
      </c>
      <c r="W33" s="276">
        <v>0.52773420789961512</v>
      </c>
      <c r="X33" s="276">
        <v>-0.54857109168889739</v>
      </c>
      <c r="Y33" s="276"/>
      <c r="Z33" s="276"/>
      <c r="AA33" s="276">
        <f t="shared" ref="AA33:AA36" si="11">W33</f>
        <v>0.52773420789961512</v>
      </c>
      <c r="AB33" s="274"/>
    </row>
    <row r="34" spans="2:28" ht="15" customHeight="1">
      <c r="B34" s="275" t="s">
        <v>48</v>
      </c>
      <c r="C34" s="276">
        <v>0.18667564265589551</v>
      </c>
      <c r="D34" s="276">
        <v>-0.17893797148405302</v>
      </c>
      <c r="E34" s="276"/>
      <c r="F34" s="276"/>
      <c r="G34" s="276">
        <f t="shared" si="7"/>
        <v>0.18667564265589551</v>
      </c>
      <c r="H34" s="276">
        <v>0.14702798281143986</v>
      </c>
      <c r="I34" s="276">
        <v>-0.13864756456502622</v>
      </c>
      <c r="J34" s="276"/>
      <c r="K34" s="276"/>
      <c r="L34" s="276">
        <f t="shared" si="8"/>
        <v>0.14702798281143986</v>
      </c>
      <c r="M34" s="276">
        <v>0.23166936387401968</v>
      </c>
      <c r="N34" s="276">
        <v>-0.22949082963649609</v>
      </c>
      <c r="O34" s="276"/>
      <c r="P34" s="276"/>
      <c r="Q34" s="276">
        <f t="shared" si="9"/>
        <v>0.23166936387401968</v>
      </c>
      <c r="R34" s="276">
        <v>0.26285445346511355</v>
      </c>
      <c r="S34" s="276">
        <v>-0.26665000624765717</v>
      </c>
      <c r="T34" s="276"/>
      <c r="U34" s="276"/>
      <c r="V34" s="276">
        <f t="shared" si="10"/>
        <v>0.26285445346511355</v>
      </c>
      <c r="W34" s="276">
        <v>0.26621987737059744</v>
      </c>
      <c r="X34" s="276">
        <v>-0.28740290940175978</v>
      </c>
      <c r="Y34" s="276"/>
      <c r="Z34" s="276"/>
      <c r="AA34" s="276">
        <f t="shared" si="11"/>
        <v>0.26621987737059744</v>
      </c>
      <c r="AB34" s="274"/>
    </row>
    <row r="35" spans="2:28" ht="15" customHeight="1">
      <c r="B35" s="275" t="s">
        <v>49</v>
      </c>
      <c r="C35" s="276">
        <v>9.4796419577629798E-2</v>
      </c>
      <c r="D35" s="276">
        <v>6.1068029398345727E-2</v>
      </c>
      <c r="E35" s="276"/>
      <c r="F35" s="276"/>
      <c r="G35" s="276">
        <f t="shared" si="7"/>
        <v>9.4796419577629798E-2</v>
      </c>
      <c r="H35" s="276">
        <v>0.131093611859284</v>
      </c>
      <c r="I35" s="276">
        <v>0.11147854081938527</v>
      </c>
      <c r="J35" s="276"/>
      <c r="K35" s="276"/>
      <c r="L35" s="276">
        <f t="shared" si="8"/>
        <v>0.131093611859284</v>
      </c>
      <c r="M35" s="276">
        <v>2.5208514876135884E-2</v>
      </c>
      <c r="N35" s="276">
        <v>-7.1111699662318811E-2</v>
      </c>
      <c r="O35" s="276"/>
      <c r="P35" s="276"/>
      <c r="Q35" s="276">
        <f t="shared" si="9"/>
        <v>2.5208514876135884E-2</v>
      </c>
      <c r="R35" s="276">
        <v>2.8709259912930975E-2</v>
      </c>
      <c r="S35" s="276">
        <v>2.9114082219167687E-2</v>
      </c>
      <c r="T35" s="276"/>
      <c r="U35" s="276"/>
      <c r="V35" s="276">
        <f t="shared" si="10"/>
        <v>2.8709259912930975E-2</v>
      </c>
      <c r="W35" s="276">
        <v>0.18451447312134608</v>
      </c>
      <c r="X35" s="276">
        <v>0.1262656781971731</v>
      </c>
      <c r="Y35" s="276"/>
      <c r="Z35" s="276"/>
      <c r="AA35" s="276">
        <f t="shared" si="11"/>
        <v>0.18451447312134608</v>
      </c>
      <c r="AB35" s="274"/>
    </row>
    <row r="36" spans="2:28" ht="15" customHeight="1">
      <c r="B36" s="275" t="s">
        <v>50</v>
      </c>
      <c r="C36" s="276">
        <v>0.10493399839416261</v>
      </c>
      <c r="D36" s="276">
        <v>9.8118904542007265E-2</v>
      </c>
      <c r="E36" s="276"/>
      <c r="F36" s="276"/>
      <c r="G36" s="276">
        <f t="shared" si="7"/>
        <v>0.10493399839416261</v>
      </c>
      <c r="H36" s="276">
        <v>0.1300450274482389</v>
      </c>
      <c r="I36" s="276">
        <v>0.13307949989932089</v>
      </c>
      <c r="J36" s="276"/>
      <c r="K36" s="276"/>
      <c r="L36" s="276">
        <f t="shared" si="8"/>
        <v>0.1300450274482389</v>
      </c>
      <c r="M36" s="276">
        <v>6.0998381675588152E-2</v>
      </c>
      <c r="N36" s="276">
        <v>4.3898563199364367E-2</v>
      </c>
      <c r="O36" s="276"/>
      <c r="P36" s="276"/>
      <c r="Q36" s="276">
        <f t="shared" si="9"/>
        <v>6.0998381675588152E-2</v>
      </c>
      <c r="R36" s="276">
        <v>6.0804803175592774E-2</v>
      </c>
      <c r="S36" s="276">
        <v>5.4229663876046483E-2</v>
      </c>
      <c r="T36" s="276"/>
      <c r="U36" s="276"/>
      <c r="V36" s="276">
        <f t="shared" si="10"/>
        <v>6.0804803175592774E-2</v>
      </c>
      <c r="W36" s="276">
        <v>0.18498502780550405</v>
      </c>
      <c r="X36" s="276">
        <v>0.1263098940293888</v>
      </c>
      <c r="Y36" s="276"/>
      <c r="Z36" s="276"/>
      <c r="AA36" s="276">
        <f t="shared" si="11"/>
        <v>0.18498502780550405</v>
      </c>
      <c r="AB36" s="274"/>
    </row>
    <row r="37" spans="2:28" ht="15" customHeight="1">
      <c r="B37" s="277" t="s">
        <v>51</v>
      </c>
      <c r="C37" s="278">
        <v>-8.1295035779290453E-2</v>
      </c>
      <c r="D37" s="278">
        <v>-8.6588682194547142E-2</v>
      </c>
      <c r="E37" s="278"/>
      <c r="F37" s="278"/>
      <c r="G37" s="321">
        <f t="shared" si="7"/>
        <v>-8.1295035779290453E-2</v>
      </c>
      <c r="H37" s="279" t="s">
        <v>52</v>
      </c>
      <c r="I37" s="279" t="s">
        <v>52</v>
      </c>
      <c r="J37" s="279" t="s">
        <v>52</v>
      </c>
      <c r="K37" s="279" t="s">
        <v>52</v>
      </c>
      <c r="L37" s="279" t="s">
        <v>52</v>
      </c>
      <c r="M37" s="279" t="s">
        <v>52</v>
      </c>
      <c r="N37" s="279" t="s">
        <v>52</v>
      </c>
      <c r="O37" s="279" t="s">
        <v>52</v>
      </c>
      <c r="P37" s="279" t="s">
        <v>52</v>
      </c>
      <c r="Q37" s="279" t="s">
        <v>52</v>
      </c>
      <c r="R37" s="279" t="s">
        <v>52</v>
      </c>
      <c r="S37" s="279" t="s">
        <v>52</v>
      </c>
      <c r="T37" s="279" t="s">
        <v>52</v>
      </c>
      <c r="U37" s="279" t="s">
        <v>52</v>
      </c>
      <c r="V37" s="279" t="s">
        <v>52</v>
      </c>
      <c r="W37" s="279" t="s">
        <v>52</v>
      </c>
      <c r="X37" s="279" t="s">
        <v>52</v>
      </c>
      <c r="Y37" s="279" t="s">
        <v>52</v>
      </c>
      <c r="Z37" s="279" t="s">
        <v>52</v>
      </c>
      <c r="AA37" s="279" t="s">
        <v>52</v>
      </c>
      <c r="AB37" s="274"/>
    </row>
    <row r="38" spans="2:28" ht="15" customHeight="1">
      <c r="B38" s="280"/>
    </row>
    <row r="39" spans="2:28" s="270" customFormat="1" ht="15" customHeight="1">
      <c r="B39" s="300" t="s">
        <v>53</v>
      </c>
      <c r="D39" s="301"/>
      <c r="F39" s="301"/>
      <c r="G39" s="301"/>
      <c r="X39" s="302"/>
      <c r="Z39" s="302"/>
      <c r="AA39" s="302"/>
    </row>
    <row r="40" spans="2:28" ht="15" customHeight="1">
      <c r="B40" s="298" t="s">
        <v>54</v>
      </c>
    </row>
    <row r="41" spans="2:28" ht="15" customHeight="1">
      <c r="B41" s="298" t="s">
        <v>226</v>
      </c>
    </row>
    <row r="42" spans="2:28" ht="15" customHeight="1">
      <c r="B42" s="298" t="s">
        <v>76</v>
      </c>
      <c r="I42" s="281"/>
      <c r="K42" s="281"/>
      <c r="L42" s="281"/>
    </row>
    <row r="43" spans="2:28" ht="15" customHeight="1">
      <c r="B43" s="298" t="s">
        <v>227</v>
      </c>
      <c r="I43" s="282"/>
      <c r="K43" s="282"/>
      <c r="L43" s="282"/>
    </row>
    <row r="44" spans="2:28" ht="15" customHeight="1">
      <c r="B44" s="298"/>
      <c r="D44" s="283"/>
      <c r="F44" s="283"/>
      <c r="G44" s="283"/>
      <c r="X44" s="284"/>
      <c r="Z44" s="284"/>
      <c r="AA44" s="284"/>
    </row>
    <row r="45" spans="2:28" s="270" customFormat="1" ht="15" customHeight="1">
      <c r="B45" s="300" t="s">
        <v>59</v>
      </c>
      <c r="D45" s="301"/>
      <c r="F45" s="301"/>
      <c r="G45" s="301"/>
      <c r="X45" s="302"/>
      <c r="Z45" s="302"/>
      <c r="AA45" s="302"/>
    </row>
    <row r="46" spans="2:28" s="274" customFormat="1" ht="15" customHeight="1">
      <c r="B46" s="299" t="s">
        <v>228</v>
      </c>
    </row>
    <row r="47" spans="2:28" s="274" customFormat="1" ht="15" customHeight="1">
      <c r="B47" s="299"/>
    </row>
    <row r="48" spans="2:28" s="274" customFormat="1" ht="15" customHeight="1">
      <c r="B48" s="299"/>
    </row>
  </sheetData>
  <mergeCells count="1">
    <mergeCell ref="B3:B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5C754-F383-4792-B79F-7F6CF58DEC80}">
  <sheetPr>
    <tabColor rgb="FF507E70"/>
  </sheetPr>
  <dimension ref="B1:W48"/>
  <sheetViews>
    <sheetView showGridLines="0" tabSelected="1" workbookViewId="0">
      <selection activeCell="B1" sqref="B1"/>
    </sheetView>
  </sheetViews>
  <sheetFormatPr defaultColWidth="9.1796875" defaultRowHeight="11.5"/>
  <cols>
    <col min="1" max="1" width="1.453125" style="250" customWidth="1"/>
    <col min="2" max="2" width="55.7265625" style="250" customWidth="1"/>
    <col min="3" max="6" width="10.81640625" style="250" customWidth="1"/>
    <col min="7" max="7" width="14.26953125" style="250" customWidth="1"/>
    <col min="8" max="11" width="10.81640625" style="250" customWidth="1"/>
    <col min="12" max="12" width="14.26953125" style="250" customWidth="1"/>
    <col min="13" max="16" width="10.81640625" style="250" customWidth="1"/>
    <col min="17" max="17" width="14.26953125" style="250" customWidth="1"/>
    <col min="18" max="21" width="10.81640625" style="250" customWidth="1"/>
    <col min="22" max="22" width="14.26953125" style="250" customWidth="1"/>
    <col min="23" max="23" width="2.1796875" style="250" customWidth="1"/>
    <col min="24" max="16384" width="9.1796875" style="250"/>
  </cols>
  <sheetData>
    <row r="1" spans="2:22" ht="15" customHeight="1" thickBot="1"/>
    <row r="2" spans="2:22" s="270" customFormat="1" ht="15" customHeight="1">
      <c r="C2" s="271"/>
      <c r="D2" s="271"/>
      <c r="E2" s="271"/>
      <c r="F2" s="271"/>
      <c r="G2" s="271"/>
      <c r="H2" s="290" t="s">
        <v>4</v>
      </c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</row>
    <row r="3" spans="2:22" s="270" customFormat="1" ht="15" customHeight="1">
      <c r="B3" s="335" t="s">
        <v>5</v>
      </c>
      <c r="C3" s="285" t="s">
        <v>6</v>
      </c>
      <c r="D3" s="285"/>
      <c r="E3" s="285"/>
      <c r="F3" s="285"/>
      <c r="G3" s="285"/>
      <c r="H3" s="286" t="s">
        <v>7</v>
      </c>
      <c r="I3" s="286"/>
      <c r="J3" s="286"/>
      <c r="K3" s="286"/>
      <c r="L3" s="286"/>
      <c r="M3" s="287" t="s">
        <v>8</v>
      </c>
      <c r="N3" s="287"/>
      <c r="O3" s="287"/>
      <c r="P3" s="287"/>
      <c r="Q3" s="287"/>
      <c r="R3" s="288" t="s">
        <v>9</v>
      </c>
      <c r="S3" s="288"/>
      <c r="T3" s="288"/>
      <c r="U3" s="288"/>
      <c r="V3" s="288"/>
    </row>
    <row r="4" spans="2:22" s="270" customFormat="1" ht="15" customHeight="1">
      <c r="B4" s="335"/>
      <c r="C4" s="307" t="s">
        <v>210</v>
      </c>
      <c r="D4" s="307" t="s">
        <v>211</v>
      </c>
      <c r="E4" s="307" t="s">
        <v>212</v>
      </c>
      <c r="F4" s="307" t="s">
        <v>213</v>
      </c>
      <c r="G4" s="308" t="s">
        <v>214</v>
      </c>
      <c r="H4" s="309" t="s">
        <v>210</v>
      </c>
      <c r="I4" s="309" t="s">
        <v>211</v>
      </c>
      <c r="J4" s="309" t="s">
        <v>212</v>
      </c>
      <c r="K4" s="309" t="s">
        <v>213</v>
      </c>
      <c r="L4" s="325" t="s">
        <v>214</v>
      </c>
      <c r="M4" s="310" t="s">
        <v>210</v>
      </c>
      <c r="N4" s="310" t="s">
        <v>211</v>
      </c>
      <c r="O4" s="310" t="s">
        <v>212</v>
      </c>
      <c r="P4" s="310" t="s">
        <v>213</v>
      </c>
      <c r="Q4" s="324" t="s">
        <v>214</v>
      </c>
      <c r="R4" s="311" t="s">
        <v>215</v>
      </c>
      <c r="S4" s="311" t="s">
        <v>216</v>
      </c>
      <c r="T4" s="311" t="s">
        <v>217</v>
      </c>
      <c r="U4" s="311" t="s">
        <v>218</v>
      </c>
      <c r="V4" s="323" t="s">
        <v>214</v>
      </c>
    </row>
    <row r="5" spans="2:22" ht="15" customHeight="1">
      <c r="B5" s="251" t="s">
        <v>20</v>
      </c>
      <c r="C5" s="326">
        <v>9557.438646176437</v>
      </c>
      <c r="D5" s="253">
        <v>10185.800000000001</v>
      </c>
      <c r="E5" s="253">
        <v>9822.4360000000015</v>
      </c>
      <c r="F5" s="253"/>
      <c r="G5" s="303">
        <f>SUM(C5:F5)</f>
        <v>29565.674646176441</v>
      </c>
      <c r="H5" s="253">
        <v>6445.3</v>
      </c>
      <c r="I5" s="253">
        <v>7274</v>
      </c>
      <c r="J5" s="253">
        <v>6930.2139999999999</v>
      </c>
      <c r="K5" s="253"/>
      <c r="L5" s="303">
        <f>SUM(H5:K5)</f>
        <v>20649.513999999999</v>
      </c>
      <c r="M5" s="253">
        <v>1921</v>
      </c>
      <c r="N5" s="253">
        <v>1795.1</v>
      </c>
      <c r="O5" s="253">
        <v>1733.308</v>
      </c>
      <c r="P5" s="253"/>
      <c r="Q5" s="303">
        <f>SUM(M5:P5)</f>
        <v>5449.4079999999994</v>
      </c>
      <c r="R5" s="253">
        <v>1191.0999999999999</v>
      </c>
      <c r="S5" s="253">
        <v>1116.5999999999999</v>
      </c>
      <c r="T5" s="253">
        <v>1158.914</v>
      </c>
      <c r="U5" s="253"/>
      <c r="V5" s="303">
        <f>SUM(R5:U5)</f>
        <v>3466.6139999999996</v>
      </c>
    </row>
    <row r="6" spans="2:22" s="270" customFormat="1" ht="15" customHeight="1">
      <c r="B6" s="292" t="s">
        <v>21</v>
      </c>
      <c r="C6" s="304">
        <v>7320.1561337303465</v>
      </c>
      <c r="D6" s="304">
        <v>7773.5</v>
      </c>
      <c r="E6" s="304">
        <v>7517.2609999999995</v>
      </c>
      <c r="F6" s="304"/>
      <c r="G6" s="305">
        <f>SUM(C6:F6)</f>
        <v>22610.917133730345</v>
      </c>
      <c r="H6" s="304">
        <v>4863.7</v>
      </c>
      <c r="I6" s="304">
        <v>5462.9</v>
      </c>
      <c r="J6" s="304">
        <v>5232.0339999999997</v>
      </c>
      <c r="K6" s="304"/>
      <c r="L6" s="305">
        <f>SUM(H6:K6)</f>
        <v>15558.633999999998</v>
      </c>
      <c r="M6" s="304">
        <v>1606.6</v>
      </c>
      <c r="N6" s="304">
        <v>1510.3</v>
      </c>
      <c r="O6" s="304">
        <v>1455.7860000000001</v>
      </c>
      <c r="P6" s="304"/>
      <c r="Q6" s="305">
        <f>SUM(M6:P6)</f>
        <v>4572.6859999999997</v>
      </c>
      <c r="R6" s="304">
        <v>849.9</v>
      </c>
      <c r="S6" s="304">
        <v>800.3</v>
      </c>
      <c r="T6" s="304">
        <v>829.44100000000003</v>
      </c>
      <c r="U6" s="304"/>
      <c r="V6" s="305">
        <f>SUM(R6:U6)</f>
        <v>2479.6409999999996</v>
      </c>
    </row>
    <row r="7" spans="2:22" ht="15" customHeight="1">
      <c r="B7" s="251" t="s">
        <v>22</v>
      </c>
      <c r="C7" s="326">
        <v>-2494.6826468549757</v>
      </c>
      <c r="D7" s="253">
        <v>-2687.8999999999996</v>
      </c>
      <c r="E7" s="253">
        <v>-2610.9929999999995</v>
      </c>
      <c r="F7" s="253"/>
      <c r="G7" s="303">
        <f>SUM(C7:F7)</f>
        <v>-7793.5756468549744</v>
      </c>
      <c r="H7" s="253">
        <v>-1741.8</v>
      </c>
      <c r="I7" s="253">
        <v>-1956.8999999999996</v>
      </c>
      <c r="J7" s="253">
        <v>-1899.1629999999996</v>
      </c>
      <c r="K7" s="253"/>
      <c r="L7" s="303">
        <f>SUM(H7:K7)</f>
        <v>-5597.8629999999994</v>
      </c>
      <c r="M7" s="253">
        <v>-571.20000000000005</v>
      </c>
      <c r="N7" s="253">
        <v>-553.59999999999991</v>
      </c>
      <c r="O7" s="253">
        <v>-517.45400000000006</v>
      </c>
      <c r="P7" s="253"/>
      <c r="Q7" s="303">
        <f>SUM(M7:P7)</f>
        <v>-1642.2539999999999</v>
      </c>
      <c r="R7" s="253">
        <v>-181.7</v>
      </c>
      <c r="S7" s="253">
        <v>-177.5</v>
      </c>
      <c r="T7" s="253">
        <v>-194.37599999999998</v>
      </c>
      <c r="U7" s="253"/>
      <c r="V7" s="303">
        <f>SUM(R7:U7)</f>
        <v>-553.57600000000002</v>
      </c>
    </row>
    <row r="8" spans="2:22" s="270" customFormat="1" ht="15" customHeight="1">
      <c r="B8" s="292" t="s">
        <v>23</v>
      </c>
      <c r="C8" s="304">
        <v>4825.4734868753712</v>
      </c>
      <c r="D8" s="304">
        <v>5085.6000000000004</v>
      </c>
      <c r="E8" s="304">
        <v>4906.268</v>
      </c>
      <c r="F8" s="304"/>
      <c r="G8" s="305">
        <f>SUM(C8:F8)</f>
        <v>14817.341486875372</v>
      </c>
      <c r="H8" s="304">
        <v>3121.8999999999996</v>
      </c>
      <c r="I8" s="304">
        <v>3506</v>
      </c>
      <c r="J8" s="304">
        <v>3332.8710000000001</v>
      </c>
      <c r="K8" s="304"/>
      <c r="L8" s="305">
        <f>SUM(H8:K8)</f>
        <v>9960.7710000000006</v>
      </c>
      <c r="M8" s="304">
        <v>1035.3999999999999</v>
      </c>
      <c r="N8" s="304">
        <v>956.7</v>
      </c>
      <c r="O8" s="304">
        <v>938.33199999999999</v>
      </c>
      <c r="P8" s="304"/>
      <c r="Q8" s="305">
        <f>SUM(M8:P8)</f>
        <v>2930.4319999999998</v>
      </c>
      <c r="R8" s="304">
        <v>668.2</v>
      </c>
      <c r="S8" s="304">
        <v>622.79999999999995</v>
      </c>
      <c r="T8" s="304">
        <v>635.06500000000005</v>
      </c>
      <c r="U8" s="304"/>
      <c r="V8" s="305">
        <f>SUM(R8:U8)</f>
        <v>1926.0650000000001</v>
      </c>
    </row>
    <row r="9" spans="2:22" ht="15" customHeight="1">
      <c r="B9" s="251" t="s">
        <v>24</v>
      </c>
      <c r="C9" s="326">
        <v>-3320.3810436020549</v>
      </c>
      <c r="D9" s="253">
        <v>-3497.4</v>
      </c>
      <c r="E9" s="253">
        <v>-3394.732</v>
      </c>
      <c r="F9" s="253"/>
      <c r="G9" s="303">
        <f t="shared" ref="G9:G17" si="0">SUM(C9:F9)</f>
        <v>-10212.513043602055</v>
      </c>
      <c r="H9" s="253">
        <v>-2004</v>
      </c>
      <c r="I9" s="253">
        <v>-2259.5</v>
      </c>
      <c r="J9" s="253">
        <v>-2279.0500000000002</v>
      </c>
      <c r="K9" s="253"/>
      <c r="L9" s="303">
        <f t="shared" ref="L9:L17" si="1">SUM(H9:K9)</f>
        <v>-6542.55</v>
      </c>
      <c r="M9" s="253">
        <v>-754.8</v>
      </c>
      <c r="N9" s="253">
        <v>-701.8</v>
      </c>
      <c r="O9" s="253">
        <v>-597.83699999999999</v>
      </c>
      <c r="P9" s="253"/>
      <c r="Q9" s="303">
        <f t="shared" ref="Q9:Q17" si="2">SUM(M9:P9)</f>
        <v>-2054.4369999999999</v>
      </c>
      <c r="R9" s="253">
        <v>-561.5</v>
      </c>
      <c r="S9" s="253">
        <v>-536.20000000000005</v>
      </c>
      <c r="T9" s="253">
        <v>-517.84500000000003</v>
      </c>
      <c r="U9" s="253"/>
      <c r="V9" s="303">
        <f t="shared" ref="V9:V17" si="3">SUM(R9:U9)</f>
        <v>-1615.5450000000001</v>
      </c>
    </row>
    <row r="10" spans="2:22" ht="15" customHeight="1">
      <c r="B10" s="291" t="s">
        <v>25</v>
      </c>
      <c r="C10" s="326">
        <v>-1310.8822663501244</v>
      </c>
      <c r="D10" s="253">
        <v>-1317.3000000000002</v>
      </c>
      <c r="E10" s="253">
        <v>-1200.7329999999999</v>
      </c>
      <c r="F10" s="253"/>
      <c r="G10" s="303">
        <f t="shared" si="0"/>
        <v>-3828.9152663501245</v>
      </c>
      <c r="H10" s="253">
        <v>-715.1</v>
      </c>
      <c r="I10" s="253">
        <v>-757.4</v>
      </c>
      <c r="J10" s="253">
        <v>-633.55399999999997</v>
      </c>
      <c r="K10" s="253"/>
      <c r="L10" s="303">
        <f t="shared" si="1"/>
        <v>-2106.0540000000001</v>
      </c>
      <c r="M10" s="253">
        <v>-372.2</v>
      </c>
      <c r="N10" s="253">
        <v>-346.6</v>
      </c>
      <c r="O10" s="253">
        <v>-375.262</v>
      </c>
      <c r="P10" s="253"/>
      <c r="Q10" s="303">
        <f t="shared" si="2"/>
        <v>-1094.0619999999999</v>
      </c>
      <c r="R10" s="253">
        <v>-223.4</v>
      </c>
      <c r="S10" s="253">
        <v>-213.4</v>
      </c>
      <c r="T10" s="253">
        <v>-191.917</v>
      </c>
      <c r="U10" s="253"/>
      <c r="V10" s="303">
        <f t="shared" si="3"/>
        <v>-628.71699999999998</v>
      </c>
    </row>
    <row r="11" spans="2:22" ht="15" customHeight="1">
      <c r="B11" s="251" t="s">
        <v>222</v>
      </c>
      <c r="C11" s="326">
        <v>-70.132231670274251</v>
      </c>
      <c r="D11" s="253">
        <v>-83.63</v>
      </c>
      <c r="E11" s="253">
        <v>-74.700999999999993</v>
      </c>
      <c r="F11" s="253"/>
      <c r="G11" s="303">
        <f t="shared" si="0"/>
        <v>-228.46323167027424</v>
      </c>
      <c r="H11" s="253">
        <v>0</v>
      </c>
      <c r="I11" s="253">
        <v>0</v>
      </c>
      <c r="J11" s="253" t="s">
        <v>52</v>
      </c>
      <c r="K11" s="253"/>
      <c r="L11" s="303">
        <f t="shared" si="1"/>
        <v>0</v>
      </c>
      <c r="M11" s="253">
        <v>0</v>
      </c>
      <c r="N11" s="253">
        <v>0</v>
      </c>
      <c r="O11" s="253" t="s">
        <v>52</v>
      </c>
      <c r="P11" s="253"/>
      <c r="Q11" s="303">
        <f t="shared" si="2"/>
        <v>0</v>
      </c>
      <c r="R11" s="253">
        <v>0</v>
      </c>
      <c r="S11" s="253">
        <v>0</v>
      </c>
      <c r="T11" s="253" t="s">
        <v>52</v>
      </c>
      <c r="U11" s="253"/>
      <c r="V11" s="303">
        <f t="shared" si="3"/>
        <v>0</v>
      </c>
    </row>
    <row r="12" spans="2:22" ht="15" customHeight="1">
      <c r="B12" s="251" t="s">
        <v>27</v>
      </c>
      <c r="C12" s="326">
        <v>-11.67845254020466</v>
      </c>
      <c r="D12" s="253">
        <v>-80.199999999999989</v>
      </c>
      <c r="E12" s="253">
        <v>-65.463999999999999</v>
      </c>
      <c r="F12" s="253"/>
      <c r="G12" s="303">
        <f t="shared" si="0"/>
        <v>-157.34245254020465</v>
      </c>
      <c r="H12" s="253">
        <v>34</v>
      </c>
      <c r="I12" s="253">
        <v>-4.5</v>
      </c>
      <c r="J12" s="253">
        <v>-35.597999999999999</v>
      </c>
      <c r="K12" s="253"/>
      <c r="L12" s="303">
        <f t="shared" si="1"/>
        <v>-6.097999999999999</v>
      </c>
      <c r="M12" s="253">
        <v>0.6</v>
      </c>
      <c r="N12" s="253">
        <v>-46.4</v>
      </c>
      <c r="O12" s="253">
        <v>-1.1679999999999999</v>
      </c>
      <c r="P12" s="253"/>
      <c r="Q12" s="303">
        <f t="shared" si="2"/>
        <v>-46.967999999999996</v>
      </c>
      <c r="R12" s="253">
        <v>-46.4</v>
      </c>
      <c r="S12" s="253">
        <v>-29.2</v>
      </c>
      <c r="T12" s="253">
        <v>-28.702999999999999</v>
      </c>
      <c r="U12" s="253"/>
      <c r="V12" s="303">
        <f t="shared" si="3"/>
        <v>-104.303</v>
      </c>
    </row>
    <row r="13" spans="2:22" ht="23.25" customHeight="1">
      <c r="B13" s="251" t="s">
        <v>219</v>
      </c>
      <c r="C13" s="326">
        <v>-84.964518923081982</v>
      </c>
      <c r="D13" s="253">
        <v>-239.1</v>
      </c>
      <c r="E13" s="253">
        <v>-219.28099999999998</v>
      </c>
      <c r="F13" s="253"/>
      <c r="G13" s="303">
        <f t="shared" si="0"/>
        <v>-543.34551892308195</v>
      </c>
      <c r="H13" s="253">
        <v>-26.1</v>
      </c>
      <c r="I13" s="253">
        <v>-98.7</v>
      </c>
      <c r="J13" s="253">
        <v>-206.46299999999999</v>
      </c>
      <c r="K13" s="253"/>
      <c r="L13" s="303">
        <f t="shared" si="1"/>
        <v>-331.26300000000003</v>
      </c>
      <c r="M13" s="253">
        <v>-57.5</v>
      </c>
      <c r="N13" s="253">
        <v>-138.80000000000001</v>
      </c>
      <c r="O13" s="253">
        <v>-13.379</v>
      </c>
      <c r="P13" s="253"/>
      <c r="Q13" s="303">
        <f t="shared" si="2"/>
        <v>-209.679</v>
      </c>
      <c r="R13" s="253">
        <v>0</v>
      </c>
      <c r="S13" s="253">
        <v>0</v>
      </c>
      <c r="T13" s="253">
        <v>0</v>
      </c>
      <c r="U13" s="253"/>
      <c r="V13" s="303">
        <f t="shared" si="3"/>
        <v>0</v>
      </c>
    </row>
    <row r="14" spans="2:22" ht="15" customHeight="1">
      <c r="B14" s="251" t="s">
        <v>30</v>
      </c>
      <c r="C14" s="326">
        <v>603.49676223196184</v>
      </c>
      <c r="D14" s="253">
        <v>587.79999999999995</v>
      </c>
      <c r="E14" s="253">
        <v>539.18590399999994</v>
      </c>
      <c r="F14" s="253"/>
      <c r="G14" s="303">
        <f t="shared" si="0"/>
        <v>1730.4826662319617</v>
      </c>
      <c r="H14" s="253">
        <v>226.9</v>
      </c>
      <c r="I14" s="253">
        <v>239</v>
      </c>
      <c r="J14" s="253">
        <v>245.26916199999999</v>
      </c>
      <c r="K14" s="253"/>
      <c r="L14" s="303">
        <f t="shared" si="1"/>
        <v>711.16916199999991</v>
      </c>
      <c r="M14" s="253">
        <v>189.1</v>
      </c>
      <c r="N14" s="253">
        <v>169.5</v>
      </c>
      <c r="O14" s="253">
        <v>153.061815</v>
      </c>
      <c r="P14" s="253"/>
      <c r="Q14" s="303">
        <f t="shared" si="2"/>
        <v>511.66181500000005</v>
      </c>
      <c r="R14" s="253">
        <v>187.5</v>
      </c>
      <c r="S14" s="253">
        <v>179.3</v>
      </c>
      <c r="T14" s="253">
        <v>140.854927</v>
      </c>
      <c r="U14" s="253"/>
      <c r="V14" s="303">
        <f t="shared" si="3"/>
        <v>507.65492700000004</v>
      </c>
    </row>
    <row r="15" spans="2:22" s="270" customFormat="1" ht="15" customHeight="1">
      <c r="B15" s="292" t="s">
        <v>31</v>
      </c>
      <c r="C15" s="304">
        <v>630.93173602159288</v>
      </c>
      <c r="D15" s="304">
        <v>455.66999999999928</v>
      </c>
      <c r="E15" s="304">
        <v>490.54290399999991</v>
      </c>
      <c r="F15" s="304"/>
      <c r="G15" s="305">
        <f>SUM(C15:F15)</f>
        <v>1577.1446400215921</v>
      </c>
      <c r="H15" s="304">
        <v>637.59999999999957</v>
      </c>
      <c r="I15" s="304">
        <v>625.00000000000011</v>
      </c>
      <c r="J15" s="304">
        <v>423.47516199999967</v>
      </c>
      <c r="K15" s="304"/>
      <c r="L15" s="305">
        <f>SUM(H15:K15)</f>
        <v>1686.0751619999994</v>
      </c>
      <c r="M15" s="304">
        <v>40.499999999999908</v>
      </c>
      <c r="N15" s="304">
        <v>-107.40000000000009</v>
      </c>
      <c r="O15" s="304">
        <v>103.74781500000003</v>
      </c>
      <c r="P15" s="304"/>
      <c r="Q15" s="305">
        <f>SUM(M15:P15)</f>
        <v>36.847814999999855</v>
      </c>
      <c r="R15" s="304">
        <v>24.400000000000034</v>
      </c>
      <c r="S15" s="304">
        <v>23.299999999999898</v>
      </c>
      <c r="T15" s="304">
        <v>37.454927000000026</v>
      </c>
      <c r="U15" s="304"/>
      <c r="V15" s="305">
        <f>SUM(R15:U15)</f>
        <v>85.154926999999958</v>
      </c>
    </row>
    <row r="16" spans="2:22" ht="15" customHeight="1">
      <c r="B16" s="291" t="s">
        <v>32</v>
      </c>
      <c r="C16" s="253">
        <v>85</v>
      </c>
      <c r="D16" s="253">
        <v>239.1</v>
      </c>
      <c r="E16" s="330">
        <v>219.28099999999998</v>
      </c>
      <c r="F16" s="253"/>
      <c r="G16" s="303">
        <f t="shared" si="0"/>
        <v>543.38099999999997</v>
      </c>
      <c r="H16" s="253">
        <v>26.1</v>
      </c>
      <c r="I16" s="253">
        <v>98.7</v>
      </c>
      <c r="J16" s="332">
        <v>206.46299999999999</v>
      </c>
      <c r="K16" s="253"/>
      <c r="L16" s="303">
        <f t="shared" si="1"/>
        <v>331.26300000000003</v>
      </c>
      <c r="M16" s="253">
        <v>57.5</v>
      </c>
      <c r="N16" s="253">
        <v>138.80000000000001</v>
      </c>
      <c r="O16" s="333">
        <v>13.379</v>
      </c>
      <c r="P16" s="253"/>
      <c r="Q16" s="303">
        <f t="shared" si="2"/>
        <v>209.679</v>
      </c>
      <c r="R16" s="253">
        <v>0</v>
      </c>
      <c r="S16" s="253">
        <v>0</v>
      </c>
      <c r="T16" s="253">
        <v>0</v>
      </c>
      <c r="U16" s="253"/>
      <c r="V16" s="303">
        <f t="shared" si="3"/>
        <v>0</v>
      </c>
    </row>
    <row r="17" spans="2:23" ht="15" customHeight="1">
      <c r="B17" s="251" t="s">
        <v>90</v>
      </c>
      <c r="C17" s="253">
        <v>0</v>
      </c>
      <c r="D17" s="253">
        <v>0</v>
      </c>
      <c r="E17" s="253">
        <v>0</v>
      </c>
      <c r="F17" s="253"/>
      <c r="G17" s="303">
        <f t="shared" si="0"/>
        <v>0</v>
      </c>
      <c r="H17" s="253">
        <v>0</v>
      </c>
      <c r="I17" s="253">
        <v>0</v>
      </c>
      <c r="J17" s="253">
        <v>0</v>
      </c>
      <c r="K17" s="253"/>
      <c r="L17" s="303">
        <f t="shared" si="1"/>
        <v>0</v>
      </c>
      <c r="M17" s="253">
        <v>0</v>
      </c>
      <c r="N17" s="253">
        <v>0</v>
      </c>
      <c r="O17" s="253">
        <v>0</v>
      </c>
      <c r="P17" s="253"/>
      <c r="Q17" s="303">
        <f t="shared" si="2"/>
        <v>0</v>
      </c>
      <c r="R17" s="253">
        <v>0</v>
      </c>
      <c r="S17" s="253">
        <v>0</v>
      </c>
      <c r="T17" s="253">
        <v>0</v>
      </c>
      <c r="U17" s="253"/>
      <c r="V17" s="303">
        <f t="shared" si="3"/>
        <v>0</v>
      </c>
    </row>
    <row r="18" spans="2:23" s="320" customFormat="1" ht="15" customHeight="1">
      <c r="B18" s="317" t="s">
        <v>220</v>
      </c>
      <c r="C18" s="318">
        <v>0</v>
      </c>
      <c r="D18" s="318">
        <v>0</v>
      </c>
      <c r="E18" s="318">
        <v>0</v>
      </c>
      <c r="F18" s="318"/>
      <c r="G18" s="319">
        <f>SUM(C18:F18)</f>
        <v>0</v>
      </c>
      <c r="H18" s="318">
        <v>0</v>
      </c>
      <c r="I18" s="318">
        <v>0</v>
      </c>
      <c r="J18" s="318">
        <v>0</v>
      </c>
      <c r="K18" s="318"/>
      <c r="L18" s="319">
        <f>SUM(H18:K18)</f>
        <v>0</v>
      </c>
      <c r="M18" s="318">
        <v>0</v>
      </c>
      <c r="N18" s="318">
        <v>0</v>
      </c>
      <c r="O18" s="318">
        <v>0</v>
      </c>
      <c r="P18" s="318"/>
      <c r="Q18" s="319">
        <f>SUM(M18:P18)</f>
        <v>0</v>
      </c>
      <c r="R18" s="318"/>
      <c r="S18" s="318">
        <v>0</v>
      </c>
      <c r="T18" s="318">
        <v>0</v>
      </c>
      <c r="U18" s="318"/>
      <c r="V18" s="319">
        <f>SUM(R18:U18)</f>
        <v>0</v>
      </c>
    </row>
    <row r="19" spans="2:23" s="320" customFormat="1" ht="15" customHeight="1">
      <c r="B19" s="317" t="s">
        <v>221</v>
      </c>
      <c r="C19" s="318">
        <v>27.3</v>
      </c>
      <c r="D19" s="318">
        <v>20.100000000000101</v>
      </c>
      <c r="E19" s="318">
        <v>26.615072999999967</v>
      </c>
      <c r="F19" s="318"/>
      <c r="G19" s="319">
        <f>SUM(C19:F19)</f>
        <v>74.015073000000072</v>
      </c>
      <c r="H19" s="318"/>
      <c r="I19" s="318">
        <v>0</v>
      </c>
      <c r="J19" s="318">
        <v>0</v>
      </c>
      <c r="K19" s="318"/>
      <c r="L19" s="319">
        <f>SUM(H19:K19)</f>
        <v>0</v>
      </c>
      <c r="M19" s="318"/>
      <c r="N19" s="318">
        <v>0</v>
      </c>
      <c r="O19" s="318">
        <v>0</v>
      </c>
      <c r="P19" s="318"/>
      <c r="Q19" s="319">
        <f>SUM(M19:P19)</f>
        <v>0</v>
      </c>
      <c r="R19" s="318">
        <v>27.278002218936262</v>
      </c>
      <c r="S19" s="318">
        <v>20.100000000000101</v>
      </c>
      <c r="T19" s="318">
        <v>26.615072999999967</v>
      </c>
      <c r="U19" s="318"/>
      <c r="V19" s="319">
        <f>SUM(R19:U19)</f>
        <v>73.993075218936326</v>
      </c>
    </row>
    <row r="20" spans="2:23" ht="15" customHeight="1">
      <c r="B20" s="251" t="s">
        <v>206</v>
      </c>
      <c r="C20" s="327">
        <v>-31.1</v>
      </c>
      <c r="D20" s="253">
        <v>38.200000000000564</v>
      </c>
      <c r="E20" s="253">
        <v>14.994023000000141</v>
      </c>
      <c r="F20" s="253"/>
      <c r="G20" s="303">
        <f t="shared" ref="G20" si="4">SUM(C20:F20)</f>
        <v>22.094023000000703</v>
      </c>
      <c r="H20" s="253">
        <v>-31.1</v>
      </c>
      <c r="I20" s="253">
        <v>3.2999999999998835</v>
      </c>
      <c r="J20" s="331">
        <v>14.999838000000324</v>
      </c>
      <c r="K20" s="253"/>
      <c r="L20" s="303">
        <f t="shared" ref="L20" si="5">SUM(H20:K20)</f>
        <v>-12.800161999999794</v>
      </c>
      <c r="M20" s="253"/>
      <c r="N20" s="253">
        <v>34.900000000000091</v>
      </c>
      <c r="O20" s="253"/>
      <c r="P20" s="253"/>
      <c r="Q20" s="303">
        <f t="shared" ref="Q20" si="6">SUM(M20:P20)</f>
        <v>34.900000000000091</v>
      </c>
      <c r="R20" s="253"/>
      <c r="S20" s="253">
        <v>0</v>
      </c>
      <c r="T20" s="253"/>
      <c r="U20" s="253"/>
      <c r="V20" s="303">
        <f t="shared" ref="V20" si="7">SUM(R20:U20)</f>
        <v>0</v>
      </c>
    </row>
    <row r="21" spans="2:23" s="270" customFormat="1" ht="15" customHeight="1">
      <c r="B21" s="292" t="s">
        <v>37</v>
      </c>
      <c r="C21" s="304">
        <v>712.10973824052917</v>
      </c>
      <c r="D21" s="304">
        <v>753.06999999999994</v>
      </c>
      <c r="E21" s="304">
        <v>751.43299999999999</v>
      </c>
      <c r="F21" s="304"/>
      <c r="G21" s="305">
        <f>SUM(C21:F21)</f>
        <v>2216.6127382405293</v>
      </c>
      <c r="H21" s="304">
        <v>632.49999999999955</v>
      </c>
      <c r="I21" s="304">
        <v>727</v>
      </c>
      <c r="J21" s="304">
        <v>644.93799999999999</v>
      </c>
      <c r="K21" s="304"/>
      <c r="L21" s="305">
        <f>SUM(H21:K21)</f>
        <v>2004.4379999999996</v>
      </c>
      <c r="M21" s="304">
        <v>97.999999999999915</v>
      </c>
      <c r="N21" s="304">
        <v>66.3</v>
      </c>
      <c r="O21" s="304">
        <v>117.127</v>
      </c>
      <c r="P21" s="304"/>
      <c r="Q21" s="305">
        <f>SUM(M21:P21)</f>
        <v>281.42699999999991</v>
      </c>
      <c r="R21" s="304">
        <v>51.6780022189363</v>
      </c>
      <c r="S21" s="304">
        <v>43.4</v>
      </c>
      <c r="T21" s="304">
        <v>64.069999999999993</v>
      </c>
      <c r="U21" s="304"/>
      <c r="V21" s="305">
        <f>SUM(R21:U21)</f>
        <v>159.14800221893628</v>
      </c>
    </row>
    <row r="22" spans="2:23" ht="15" customHeight="1">
      <c r="B22" s="254"/>
      <c r="C22" s="254"/>
      <c r="D22" s="254"/>
      <c r="E22" s="254"/>
      <c r="F22" s="254"/>
      <c r="G22" s="254"/>
      <c r="H22" s="255"/>
      <c r="I22" s="254"/>
      <c r="J22" s="255"/>
      <c r="K22" s="254"/>
      <c r="L22" s="254"/>
      <c r="M22" s="255"/>
      <c r="N22" s="254"/>
      <c r="O22" s="255"/>
      <c r="P22" s="254"/>
      <c r="Q22" s="254"/>
      <c r="R22" s="255"/>
      <c r="S22" s="255"/>
      <c r="T22" s="255"/>
      <c r="U22" s="255"/>
      <c r="V22" s="255"/>
    </row>
    <row r="23" spans="2:23" ht="15" customHeight="1">
      <c r="B23" s="251" t="s">
        <v>30</v>
      </c>
      <c r="C23" s="326">
        <v>-603.49676223196184</v>
      </c>
      <c r="D23" s="253">
        <v>-587.79999999999995</v>
      </c>
      <c r="E23" s="253">
        <v>-539.18590399999994</v>
      </c>
      <c r="F23" s="253"/>
      <c r="G23" s="303">
        <f t="shared" ref="G23:G29" si="8">SUM(C23:F23)</f>
        <v>-1730.4826662319617</v>
      </c>
      <c r="H23" s="252"/>
      <c r="I23" s="252"/>
      <c r="J23" s="252"/>
      <c r="K23" s="252"/>
      <c r="L23" s="252"/>
      <c r="M23" s="252"/>
      <c r="N23" s="257"/>
      <c r="O23" s="252"/>
      <c r="P23" s="257"/>
      <c r="Q23" s="257"/>
      <c r="R23" s="258"/>
      <c r="S23" s="257"/>
      <c r="T23" s="258"/>
      <c r="U23" s="257"/>
      <c r="V23" s="257"/>
      <c r="W23" s="258"/>
    </row>
    <row r="24" spans="2:23" ht="15" customHeight="1">
      <c r="B24" s="251" t="s">
        <v>38</v>
      </c>
      <c r="C24" s="326">
        <v>-476.32856968790998</v>
      </c>
      <c r="D24" s="253">
        <v>-402.1</v>
      </c>
      <c r="E24" s="253">
        <v>-1064.904</v>
      </c>
      <c r="F24" s="253"/>
      <c r="G24" s="303">
        <f t="shared" si="8"/>
        <v>-1943.3325696879101</v>
      </c>
      <c r="H24" s="260"/>
      <c r="I24" s="260"/>
      <c r="J24" s="260"/>
      <c r="K24" s="260"/>
      <c r="L24" s="260"/>
      <c r="M24" s="261"/>
      <c r="N24" s="262"/>
      <c r="O24" s="261"/>
      <c r="P24" s="262"/>
      <c r="Q24" s="262"/>
      <c r="R24" s="261"/>
      <c r="S24" s="257"/>
      <c r="T24" s="261"/>
      <c r="U24" s="257"/>
      <c r="V24" s="257"/>
      <c r="W24" s="265"/>
    </row>
    <row r="25" spans="2:23" s="270" customFormat="1" ht="15" customHeight="1">
      <c r="B25" s="293" t="s">
        <v>39</v>
      </c>
      <c r="C25" s="304">
        <v>-448.89359589827893</v>
      </c>
      <c r="D25" s="304">
        <v>-534.2300000000007</v>
      </c>
      <c r="E25" s="304">
        <v>-1113.547</v>
      </c>
      <c r="F25" s="304"/>
      <c r="G25" s="305">
        <f>SUM(C25:F25)</f>
        <v>-2096.6705958982798</v>
      </c>
      <c r="I25" s="294"/>
      <c r="K25" s="294"/>
      <c r="L25" s="294"/>
      <c r="M25" s="294"/>
      <c r="N25" s="295"/>
      <c r="O25" s="294"/>
      <c r="P25" s="295"/>
      <c r="Q25" s="295"/>
      <c r="R25" s="295"/>
      <c r="S25" s="295"/>
      <c r="T25" s="295"/>
      <c r="U25" s="295"/>
      <c r="V25" s="295"/>
      <c r="W25" s="296"/>
    </row>
    <row r="26" spans="2:23" ht="15" customHeight="1">
      <c r="B26" s="251" t="s">
        <v>41</v>
      </c>
      <c r="C26" s="326">
        <v>-82.777000484737599</v>
      </c>
      <c r="D26" s="253">
        <v>-98.6</v>
      </c>
      <c r="E26" s="253">
        <v>961.952</v>
      </c>
      <c r="F26" s="253"/>
      <c r="G26" s="303">
        <f t="shared" si="8"/>
        <v>780.57499951526233</v>
      </c>
      <c r="H26" s="252"/>
      <c r="I26" s="258"/>
      <c r="J26" s="252"/>
      <c r="K26" s="258"/>
      <c r="L26" s="258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2"/>
    </row>
    <row r="27" spans="2:23" ht="15" customHeight="1">
      <c r="B27" s="251" t="s">
        <v>223</v>
      </c>
      <c r="C27" s="326">
        <v>-120.48419074211024</v>
      </c>
      <c r="D27" s="253">
        <v>-99.1</v>
      </c>
      <c r="E27" s="253">
        <v>7175.5919999999996</v>
      </c>
      <c r="F27" s="253"/>
      <c r="G27" s="303">
        <f t="shared" si="8"/>
        <v>6956.0078092578897</v>
      </c>
      <c r="H27" s="252"/>
      <c r="I27" s="258"/>
      <c r="J27" s="252"/>
      <c r="K27" s="258"/>
      <c r="L27" s="258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2"/>
    </row>
    <row r="28" spans="2:23" s="270" customFormat="1" ht="15" customHeight="1">
      <c r="B28" s="293" t="s">
        <v>224</v>
      </c>
      <c r="C28" s="304">
        <v>-652.15478712512686</v>
      </c>
      <c r="D28" s="304">
        <v>-731.93000000000075</v>
      </c>
      <c r="E28" s="304">
        <v>7023.9969999999994</v>
      </c>
      <c r="F28" s="304"/>
      <c r="G28" s="305">
        <f>SUM(C28:F28)</f>
        <v>5639.9122128748713</v>
      </c>
      <c r="H28" s="294"/>
      <c r="I28" s="294"/>
      <c r="J28" s="294"/>
      <c r="K28" s="294"/>
      <c r="L28" s="294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6"/>
    </row>
    <row r="29" spans="2:23" ht="15" customHeight="1">
      <c r="B29" s="251" t="s">
        <v>44</v>
      </c>
      <c r="C29" s="326">
        <v>-0.27382148351325286</v>
      </c>
      <c r="D29" s="253">
        <v>0.06</v>
      </c>
      <c r="E29" s="253">
        <v>0.437</v>
      </c>
      <c r="F29" s="253"/>
      <c r="G29" s="303">
        <f t="shared" si="8"/>
        <v>0.22317851648674714</v>
      </c>
      <c r="H29" s="259"/>
      <c r="I29" s="252"/>
      <c r="J29" s="259"/>
      <c r="K29" s="252"/>
      <c r="L29" s="252"/>
      <c r="M29" s="257"/>
      <c r="N29" s="262"/>
      <c r="O29" s="257"/>
      <c r="P29" s="262"/>
      <c r="Q29" s="262"/>
      <c r="R29" s="257"/>
      <c r="S29" s="257"/>
      <c r="T29" s="257"/>
      <c r="U29" s="257"/>
      <c r="V29" s="257"/>
      <c r="W29" s="265"/>
    </row>
    <row r="30" spans="2:23" s="270" customFormat="1" ht="15" customHeight="1">
      <c r="B30" s="293" t="s">
        <v>225</v>
      </c>
      <c r="C30" s="304">
        <v>-652.42860860864016</v>
      </c>
      <c r="D30" s="304">
        <v>-731.8700000000008</v>
      </c>
      <c r="E30" s="304">
        <v>7024.4339999999993</v>
      </c>
      <c r="F30" s="304"/>
      <c r="G30" s="305">
        <f>SUM(C30:F30)</f>
        <v>5640.1353913913581</v>
      </c>
      <c r="H30" s="297"/>
      <c r="I30" s="294"/>
      <c r="J30" s="297"/>
      <c r="K30" s="294"/>
      <c r="L30" s="294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6"/>
    </row>
    <row r="31" spans="2:23" ht="15" customHeight="1">
      <c r="B31" s="267"/>
      <c r="C31" s="268"/>
      <c r="D31" s="269"/>
      <c r="E31" s="268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</row>
    <row r="32" spans="2:23" ht="15" customHeight="1">
      <c r="B32" s="272" t="s">
        <v>46</v>
      </c>
      <c r="C32" s="273">
        <v>0.65920362881881778</v>
      </c>
      <c r="D32" s="273">
        <v>0.65422267961664637</v>
      </c>
      <c r="E32" s="273">
        <v>0.65266697537839913</v>
      </c>
      <c r="F32" s="273"/>
      <c r="G32" s="273">
        <f>C32</f>
        <v>0.65920362881881778</v>
      </c>
      <c r="H32" s="273">
        <v>0.64187758291013008</v>
      </c>
      <c r="I32" s="273">
        <v>0.64178366801515685</v>
      </c>
      <c r="J32" s="273">
        <v>0.63701248883321482</v>
      </c>
      <c r="K32" s="273"/>
      <c r="L32" s="273">
        <v>0.64187758291013008</v>
      </c>
      <c r="M32" s="273">
        <v>0.64446657537657159</v>
      </c>
      <c r="N32" s="273">
        <v>0.63345030788585055</v>
      </c>
      <c r="O32" s="273">
        <v>0.64455352641116204</v>
      </c>
      <c r="P32" s="273"/>
      <c r="Q32" s="273">
        <v>0.64446657537657159</v>
      </c>
      <c r="R32" s="273">
        <v>0.78621014236969067</v>
      </c>
      <c r="S32" s="273">
        <v>0.77820817193552416</v>
      </c>
      <c r="T32" s="273">
        <v>0.76565421772012721</v>
      </c>
      <c r="U32" s="273"/>
      <c r="V32" s="273">
        <v>0.78621014236969067</v>
      </c>
      <c r="W32" s="274"/>
    </row>
    <row r="33" spans="2:23" ht="15" customHeight="1">
      <c r="B33" s="275" t="s">
        <v>47</v>
      </c>
      <c r="C33" s="276">
        <v>0.45359429265479217</v>
      </c>
      <c r="D33" s="276">
        <v>-0.44991316652730434</v>
      </c>
      <c r="E33" s="276">
        <v>-0.45159161029529243</v>
      </c>
      <c r="F33" s="276"/>
      <c r="G33" s="276">
        <f t="shared" ref="G33:G37" si="9">C33</f>
        <v>0.45359429265479217</v>
      </c>
      <c r="H33" s="276">
        <v>0.4120319921047762</v>
      </c>
      <c r="I33" s="276">
        <v>-0.41360815683977376</v>
      </c>
      <c r="J33" s="276">
        <v>-0.43559541088609138</v>
      </c>
      <c r="K33" s="276"/>
      <c r="L33" s="276">
        <v>0.4120319921047762</v>
      </c>
      <c r="M33" s="276">
        <v>0.46981202539524464</v>
      </c>
      <c r="N33" s="276">
        <v>-0.4646758922068463</v>
      </c>
      <c r="O33" s="276">
        <v>-0.41066269355523405</v>
      </c>
      <c r="P33" s="276"/>
      <c r="Q33" s="276">
        <v>0.46981202539524464</v>
      </c>
      <c r="R33" s="276">
        <v>0.66066596070125894</v>
      </c>
      <c r="S33" s="276">
        <v>-0.66999875046857438</v>
      </c>
      <c r="T33" s="276">
        <v>-0.62433012112977293</v>
      </c>
      <c r="U33" s="276"/>
      <c r="V33" s="276">
        <v>0.66066596070125894</v>
      </c>
      <c r="W33" s="274"/>
    </row>
    <row r="34" spans="2:23" ht="15" customHeight="1">
      <c r="B34" s="275" t="s">
        <v>48</v>
      </c>
      <c r="C34" s="276">
        <v>0.17907845712603671</v>
      </c>
      <c r="D34" s="276">
        <v>-0.16946034604746898</v>
      </c>
      <c r="E34" s="276">
        <v>-0.15973011978698093</v>
      </c>
      <c r="F34" s="276"/>
      <c r="G34" s="276">
        <f t="shared" si="9"/>
        <v>0.17907845712603671</v>
      </c>
      <c r="H34" s="276">
        <v>0.14702798281143986</v>
      </c>
      <c r="I34" s="276">
        <v>-0.13864430979882481</v>
      </c>
      <c r="J34" s="276">
        <v>-0.12109133847371788</v>
      </c>
      <c r="K34" s="276"/>
      <c r="L34" s="276">
        <v>0.14702798281143986</v>
      </c>
      <c r="M34" s="276">
        <v>0.23166936387401968</v>
      </c>
      <c r="N34" s="276">
        <v>-0.22949082963649609</v>
      </c>
      <c r="O34" s="276">
        <v>-0.25777277704277962</v>
      </c>
      <c r="P34" s="276"/>
      <c r="Q34" s="276">
        <v>0.23166936387401968</v>
      </c>
      <c r="R34" s="276">
        <v>0.26285445346511355</v>
      </c>
      <c r="S34" s="276">
        <v>-0.26665000624765717</v>
      </c>
      <c r="T34" s="276">
        <v>-0.23138113500538313</v>
      </c>
      <c r="U34" s="276"/>
      <c r="V34" s="276">
        <v>0.26285445346511355</v>
      </c>
      <c r="W34" s="274"/>
    </row>
    <row r="35" spans="2:23" ht="15" customHeight="1">
      <c r="B35" s="275" t="s">
        <v>49</v>
      </c>
      <c r="C35" s="276">
        <v>8.6191021679761698E-2</v>
      </c>
      <c r="D35" s="276">
        <v>5.8618382967775037E-2</v>
      </c>
      <c r="E35" s="276">
        <v>6.5255537089905474E-2</v>
      </c>
      <c r="F35" s="276"/>
      <c r="G35" s="276">
        <f t="shared" si="9"/>
        <v>8.6191021679761698E-2</v>
      </c>
      <c r="H35" s="276">
        <v>0.131093611859284</v>
      </c>
      <c r="I35" s="276">
        <v>0.11440809826282747</v>
      </c>
      <c r="J35" s="276">
        <v>8.0938916299091265E-2</v>
      </c>
      <c r="K35" s="276"/>
      <c r="L35" s="276">
        <v>0.131093611859284</v>
      </c>
      <c r="M35" s="276">
        <v>2.5208514876135884E-2</v>
      </c>
      <c r="N35" s="276">
        <v>-7.1111699662318811E-2</v>
      </c>
      <c r="O35" s="276">
        <v>7.1265841957540488E-2</v>
      </c>
      <c r="P35" s="276"/>
      <c r="Q35" s="276">
        <v>2.5208514876135884E-2</v>
      </c>
      <c r="R35" s="276">
        <v>2.8709259912930975E-2</v>
      </c>
      <c r="S35" s="276">
        <v>2.9114082219167687E-2</v>
      </c>
      <c r="T35" s="276">
        <v>4.5156830925888673E-2</v>
      </c>
      <c r="U35" s="276"/>
      <c r="V35" s="276">
        <v>2.8709259912930975E-2</v>
      </c>
      <c r="W35" s="274"/>
    </row>
    <row r="36" spans="2:23" ht="15" customHeight="1">
      <c r="B36" s="275" t="s">
        <v>50</v>
      </c>
      <c r="C36" s="276">
        <v>0.10493399839416261</v>
      </c>
      <c r="D36" s="276">
        <v>9.7069638325924065E-2</v>
      </c>
      <c r="E36" s="276">
        <v>9.99610097347957E-2</v>
      </c>
      <c r="F36" s="276"/>
      <c r="G36" s="276">
        <f t="shared" si="9"/>
        <v>0.10493399839416261</v>
      </c>
      <c r="H36" s="276">
        <v>0.1300450274482389</v>
      </c>
      <c r="I36" s="276">
        <v>0.13307949989932089</v>
      </c>
      <c r="J36" s="276">
        <v>0.12326716531276365</v>
      </c>
      <c r="K36" s="276"/>
      <c r="L36" s="276">
        <v>0.1300450274482389</v>
      </c>
      <c r="M36" s="276">
        <v>6.0998381675588152E-2</v>
      </c>
      <c r="N36" s="276">
        <v>4.3898563199364367E-2</v>
      </c>
      <c r="O36" s="276">
        <v>8.045619342403347E-2</v>
      </c>
      <c r="P36" s="276"/>
      <c r="Q36" s="276">
        <v>6.0998381675588152E-2</v>
      </c>
      <c r="R36" s="276">
        <v>6.0804803175592774E-2</v>
      </c>
      <c r="S36" s="276">
        <v>5.4229663876046483E-2</v>
      </c>
      <c r="T36" s="276">
        <v>7.7244794988431953E-2</v>
      </c>
      <c r="U36" s="276"/>
      <c r="V36" s="276">
        <v>6.0804803175592774E-2</v>
      </c>
      <c r="W36" s="274"/>
    </row>
    <row r="37" spans="2:23" ht="15" customHeight="1">
      <c r="B37" s="277" t="s">
        <v>51</v>
      </c>
      <c r="C37" s="321">
        <v>9.7280676153780138E-2</v>
      </c>
      <c r="D37" s="321">
        <v>-9.4149353573036706E-2</v>
      </c>
      <c r="E37" s="278">
        <v>0.93444061607013507</v>
      </c>
      <c r="F37" s="328"/>
      <c r="G37" s="321">
        <f t="shared" si="9"/>
        <v>9.7280676153780138E-2</v>
      </c>
      <c r="H37" s="279" t="s">
        <v>52</v>
      </c>
      <c r="I37" s="279" t="s">
        <v>52</v>
      </c>
      <c r="J37" s="279" t="s">
        <v>52</v>
      </c>
      <c r="K37" s="279" t="s">
        <v>52</v>
      </c>
      <c r="L37" s="279" t="s">
        <v>52</v>
      </c>
      <c r="M37" s="279" t="s">
        <v>52</v>
      </c>
      <c r="N37" s="279" t="s">
        <v>52</v>
      </c>
      <c r="O37" s="279" t="s">
        <v>52</v>
      </c>
      <c r="P37" s="279" t="s">
        <v>52</v>
      </c>
      <c r="Q37" s="279" t="s">
        <v>52</v>
      </c>
      <c r="R37" s="279" t="s">
        <v>52</v>
      </c>
      <c r="S37" s="279" t="s">
        <v>52</v>
      </c>
      <c r="T37" s="279" t="s">
        <v>52</v>
      </c>
      <c r="U37" s="279" t="s">
        <v>52</v>
      </c>
      <c r="V37" s="279" t="s">
        <v>52</v>
      </c>
      <c r="W37" s="274"/>
    </row>
    <row r="38" spans="2:23" ht="15" customHeight="1">
      <c r="B38" s="280"/>
    </row>
    <row r="39" spans="2:23" s="270" customFormat="1" ht="15" customHeight="1">
      <c r="B39" s="300" t="s">
        <v>53</v>
      </c>
      <c r="D39" s="301"/>
      <c r="F39" s="301"/>
      <c r="G39" s="301"/>
    </row>
    <row r="40" spans="2:23" ht="15" customHeight="1">
      <c r="B40" s="298" t="s">
        <v>54</v>
      </c>
    </row>
    <row r="41" spans="2:23" ht="15" customHeight="1">
      <c r="B41" s="298" t="s">
        <v>226</v>
      </c>
    </row>
    <row r="42" spans="2:23" ht="15" customHeight="1">
      <c r="B42" s="298" t="s">
        <v>76</v>
      </c>
      <c r="I42" s="281"/>
      <c r="K42" s="281"/>
      <c r="L42" s="281"/>
    </row>
    <row r="43" spans="2:23" ht="15" customHeight="1">
      <c r="B43" s="298" t="s">
        <v>227</v>
      </c>
      <c r="I43" s="282"/>
      <c r="K43" s="282"/>
      <c r="L43" s="282"/>
    </row>
    <row r="44" spans="2:23" ht="15" customHeight="1">
      <c r="B44" s="298"/>
      <c r="D44" s="283"/>
      <c r="F44" s="283"/>
      <c r="G44" s="283"/>
    </row>
    <row r="45" spans="2:23" s="270" customFormat="1" ht="15" customHeight="1">
      <c r="B45" s="300" t="s">
        <v>59</v>
      </c>
      <c r="D45" s="301"/>
      <c r="F45" s="301"/>
      <c r="G45" s="301"/>
    </row>
    <row r="46" spans="2:23" s="274" customFormat="1" ht="15" customHeight="1">
      <c r="B46" s="299" t="s">
        <v>228</v>
      </c>
    </row>
    <row r="47" spans="2:23" s="274" customFormat="1" ht="15" customHeight="1">
      <c r="B47" s="299"/>
    </row>
    <row r="48" spans="2:23" s="274" customFormat="1" ht="15" customHeight="1">
      <c r="B48" s="299"/>
    </row>
  </sheetData>
  <mergeCells count="1">
    <mergeCell ref="B3:B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31E0-135A-4432-9A48-281EF477ACC7}">
  <sheetPr>
    <tabColor rgb="FFFD6C20"/>
  </sheetPr>
  <dimension ref="A1:Z10"/>
  <sheetViews>
    <sheetView showGridLines="0" zoomScale="90" zoomScaleNormal="90" workbookViewId="0"/>
  </sheetViews>
  <sheetFormatPr defaultColWidth="0" defaultRowHeight="18.75" customHeight="1" zeroHeight="1"/>
  <cols>
    <col min="1" max="1" width="1.453125" style="246" customWidth="1"/>
    <col min="2" max="3" width="3.1796875" style="246" customWidth="1"/>
    <col min="4" max="26" width="9.1796875" style="246" customWidth="1"/>
    <col min="27" max="16384" width="9.1796875" style="246" hidden="1"/>
  </cols>
  <sheetData>
    <row r="1" spans="2:3" ht="18.75" customHeight="1"/>
    <row r="2" spans="2:3" ht="18.75" customHeight="1">
      <c r="B2" s="247" t="s">
        <v>102</v>
      </c>
    </row>
    <row r="3" spans="2:3" ht="18.75" customHeight="1">
      <c r="C3" s="246" t="s">
        <v>103</v>
      </c>
    </row>
    <row r="4" spans="2:3" ht="18.75" customHeight="1">
      <c r="C4" s="246" t="s">
        <v>104</v>
      </c>
    </row>
    <row r="5" spans="2:3" ht="18.75" customHeight="1"/>
    <row r="6" spans="2:3" ht="18.75" customHeight="1"/>
    <row r="7" spans="2:3" ht="18.75" customHeight="1"/>
    <row r="8" spans="2:3" ht="18.75" customHeight="1"/>
    <row r="9" spans="2:3" ht="18.75" customHeight="1"/>
    <row r="10" spans="2:3" ht="18.75" customHeight="1"/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B590"/>
  </sheetPr>
  <dimension ref="B2:Z32"/>
  <sheetViews>
    <sheetView showGridLines="0" showRowColHeaders="0" workbookViewId="0">
      <selection activeCell="B1" sqref="B1"/>
    </sheetView>
  </sheetViews>
  <sheetFormatPr defaultColWidth="9.1796875" defaultRowHeight="13"/>
  <cols>
    <col min="1" max="1" width="4.54296875" style="64" customWidth="1"/>
    <col min="2" max="2" width="44.26953125" style="64" customWidth="1"/>
    <col min="3" max="22" width="8.54296875" style="64" customWidth="1"/>
    <col min="23" max="16384" width="9.1796875" style="64"/>
  </cols>
  <sheetData>
    <row r="2" spans="2:26" ht="20.5">
      <c r="B2" s="59">
        <v>2011</v>
      </c>
      <c r="C2" s="60"/>
      <c r="D2" s="60"/>
      <c r="E2" s="61"/>
      <c r="F2" s="62"/>
      <c r="G2" s="61"/>
      <c r="H2" s="63" t="s">
        <v>105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6">
      <c r="B3" s="65" t="s">
        <v>106</v>
      </c>
      <c r="C3" s="66" t="s">
        <v>107</v>
      </c>
      <c r="D3" s="66"/>
      <c r="E3" s="66"/>
      <c r="F3" s="66"/>
      <c r="G3" s="66"/>
      <c r="H3" s="66" t="s">
        <v>108</v>
      </c>
      <c r="I3" s="66"/>
      <c r="J3" s="66"/>
      <c r="K3" s="66"/>
      <c r="L3" s="66"/>
      <c r="M3" s="66" t="s">
        <v>109</v>
      </c>
      <c r="N3" s="66"/>
      <c r="O3" s="66"/>
      <c r="P3" s="66"/>
      <c r="Q3" s="66"/>
      <c r="R3" s="66" t="s">
        <v>10</v>
      </c>
      <c r="S3" s="66"/>
      <c r="T3" s="66"/>
      <c r="U3" s="66"/>
      <c r="V3" s="66"/>
    </row>
    <row r="4" spans="2:26">
      <c r="B4" s="67"/>
      <c r="C4" s="68" t="s">
        <v>110</v>
      </c>
      <c r="D4" s="69" t="s">
        <v>111</v>
      </c>
      <c r="E4" s="69" t="s">
        <v>112</v>
      </c>
      <c r="F4" s="69" t="s">
        <v>113</v>
      </c>
      <c r="G4" s="67">
        <v>2011</v>
      </c>
      <c r="H4" s="68" t="s">
        <v>110</v>
      </c>
      <c r="I4" s="69" t="s">
        <v>111</v>
      </c>
      <c r="J4" s="69" t="s">
        <v>112</v>
      </c>
      <c r="K4" s="69" t="s">
        <v>113</v>
      </c>
      <c r="L4" s="67">
        <v>2011</v>
      </c>
      <c r="M4" s="68" t="s">
        <v>110</v>
      </c>
      <c r="N4" s="69" t="s">
        <v>111</v>
      </c>
      <c r="O4" s="69" t="s">
        <v>112</v>
      </c>
      <c r="P4" s="69" t="s">
        <v>113</v>
      </c>
      <c r="Q4" s="67">
        <v>2011</v>
      </c>
      <c r="R4" s="68" t="s">
        <v>110</v>
      </c>
      <c r="S4" s="69" t="s">
        <v>111</v>
      </c>
      <c r="T4" s="69" t="s">
        <v>112</v>
      </c>
      <c r="U4" s="69" t="s">
        <v>113</v>
      </c>
      <c r="V4" s="67">
        <v>2011</v>
      </c>
    </row>
    <row r="5" spans="2:26">
      <c r="B5" s="70" t="s">
        <v>114</v>
      </c>
      <c r="C5" s="71">
        <v>1230.203</v>
      </c>
      <c r="D5" s="71">
        <v>1296.0679999999998</v>
      </c>
      <c r="E5" s="71">
        <v>1361.6220000000001</v>
      </c>
      <c r="F5" s="71">
        <v>1421.1369999999999</v>
      </c>
      <c r="G5" s="72">
        <v>1421.1369999999999</v>
      </c>
      <c r="H5" s="73">
        <v>1032.703</v>
      </c>
      <c r="I5" s="73">
        <v>1079.0899999999999</v>
      </c>
      <c r="J5" s="73">
        <v>1131.3810000000001</v>
      </c>
      <c r="K5" s="73">
        <v>1175.471</v>
      </c>
      <c r="L5" s="72">
        <v>1175.471</v>
      </c>
      <c r="M5" s="71">
        <v>200.73000000000002</v>
      </c>
      <c r="N5" s="71">
        <v>216.97799999999998</v>
      </c>
      <c r="O5" s="71">
        <v>230.24099999999999</v>
      </c>
      <c r="P5" s="71">
        <v>245.666</v>
      </c>
      <c r="Q5" s="72">
        <v>245.666</v>
      </c>
      <c r="R5" s="71">
        <v>0</v>
      </c>
      <c r="S5" s="71">
        <v>0</v>
      </c>
      <c r="T5" s="71">
        <v>0</v>
      </c>
      <c r="U5" s="71">
        <v>0</v>
      </c>
      <c r="V5" s="72">
        <v>0</v>
      </c>
      <c r="W5" s="74"/>
    </row>
    <row r="6" spans="2:26">
      <c r="B6" s="70" t="s">
        <v>115</v>
      </c>
      <c r="C6" s="71">
        <v>1224.0749999999998</v>
      </c>
      <c r="D6" s="71">
        <v>1278.2551000000001</v>
      </c>
      <c r="E6" s="71">
        <v>1331.7337500000001</v>
      </c>
      <c r="F6" s="71">
        <v>1400.3213999999998</v>
      </c>
      <c r="G6" s="72">
        <v>1313.4066633986929</v>
      </c>
      <c r="H6" s="73">
        <v>1027.1592499999999</v>
      </c>
      <c r="I6" s="73">
        <v>1065.6626000000001</v>
      </c>
      <c r="J6" s="73">
        <v>1106.162</v>
      </c>
      <c r="K6" s="73">
        <v>1160.4163999999998</v>
      </c>
      <c r="L6" s="72">
        <v>1093.1687222222222</v>
      </c>
      <c r="M6" s="71">
        <v>196.91575</v>
      </c>
      <c r="N6" s="71">
        <v>212.5925</v>
      </c>
      <c r="O6" s="71">
        <v>225.57175000000001</v>
      </c>
      <c r="P6" s="71">
        <v>239.90499999999997</v>
      </c>
      <c r="Q6" s="72">
        <v>220.2379411764706</v>
      </c>
      <c r="R6" s="71">
        <v>0</v>
      </c>
      <c r="S6" s="71">
        <v>0</v>
      </c>
      <c r="T6" s="71">
        <v>0</v>
      </c>
      <c r="U6" s="71">
        <v>0</v>
      </c>
      <c r="V6" s="72">
        <v>2.8117647058823532</v>
      </c>
    </row>
    <row r="7" spans="2:26">
      <c r="B7" s="70" t="s">
        <v>116</v>
      </c>
      <c r="C7" s="71">
        <v>100.04547677419356</v>
      </c>
      <c r="D7" s="71">
        <v>109.05142500000001</v>
      </c>
      <c r="E7" s="71">
        <v>118.33294899999999</v>
      </c>
      <c r="F7" s="71">
        <v>131.1126460000001</v>
      </c>
      <c r="G7" s="72">
        <v>458.64249677419366</v>
      </c>
      <c r="H7" s="73">
        <v>90.138928000000021</v>
      </c>
      <c r="I7" s="73">
        <v>97.589054000000004</v>
      </c>
      <c r="J7" s="73">
        <v>104.98965599999998</v>
      </c>
      <c r="K7" s="73">
        <v>117.80090400000007</v>
      </c>
      <c r="L7" s="72">
        <v>410.51854200000008</v>
      </c>
      <c r="M7" s="71">
        <v>9.9065487741935474</v>
      </c>
      <c r="N7" s="71">
        <v>11.762370999999998</v>
      </c>
      <c r="O7" s="71">
        <v>13.343293000000001</v>
      </c>
      <c r="P7" s="71">
        <v>14.011742</v>
      </c>
      <c r="Q7" s="72">
        <v>49.023954774193548</v>
      </c>
      <c r="R7" s="71">
        <v>0</v>
      </c>
      <c r="S7" s="71">
        <v>0</v>
      </c>
      <c r="T7" s="71">
        <v>0</v>
      </c>
      <c r="U7" s="71">
        <v>0</v>
      </c>
      <c r="V7" s="72">
        <v>0</v>
      </c>
    </row>
    <row r="8" spans="2:26">
      <c r="B8" s="75" t="s">
        <v>20</v>
      </c>
      <c r="C8" s="76">
        <v>1556.0408398310392</v>
      </c>
      <c r="D8" s="76">
        <v>1885.1399643668249</v>
      </c>
      <c r="E8" s="76">
        <v>1862.0330353057834</v>
      </c>
      <c r="F8" s="76">
        <v>2232.5505451463509</v>
      </c>
      <c r="G8" s="77">
        <v>7535.7643846499977</v>
      </c>
      <c r="H8" s="78">
        <v>1438.6805054019076</v>
      </c>
      <c r="I8" s="78">
        <v>1735.4978414340983</v>
      </c>
      <c r="J8" s="78">
        <v>1693.8738495570844</v>
      </c>
      <c r="K8" s="78">
        <v>2030.83362161728</v>
      </c>
      <c r="L8" s="77">
        <v>6898.8858180103698</v>
      </c>
      <c r="M8" s="76">
        <v>114.1462057531343</v>
      </c>
      <c r="N8" s="76">
        <v>145.12920381439787</v>
      </c>
      <c r="O8" s="76">
        <v>164.65121280290572</v>
      </c>
      <c r="P8" s="76">
        <v>195.21774862322829</v>
      </c>
      <c r="Q8" s="77">
        <v>619.14437099366614</v>
      </c>
      <c r="R8" s="76">
        <v>0</v>
      </c>
      <c r="S8" s="76">
        <v>0</v>
      </c>
      <c r="T8" s="76">
        <v>0</v>
      </c>
      <c r="U8" s="76">
        <v>0</v>
      </c>
      <c r="V8" s="77">
        <v>0</v>
      </c>
      <c r="W8" s="79"/>
      <c r="X8" s="79"/>
      <c r="Y8" s="79"/>
      <c r="Z8" s="79"/>
    </row>
    <row r="9" spans="2:26">
      <c r="B9" s="80" t="s">
        <v>117</v>
      </c>
      <c r="C9" s="81">
        <v>1145.8458398748539</v>
      </c>
      <c r="D9" s="81">
        <v>1393.6156682667925</v>
      </c>
      <c r="E9" s="81">
        <v>1381.4341309554472</v>
      </c>
      <c r="F9" s="81">
        <v>1670.4780767160478</v>
      </c>
      <c r="G9" s="82">
        <v>5591.3737158131407</v>
      </c>
      <c r="H9" s="83">
        <v>1052.4712045395845</v>
      </c>
      <c r="I9" s="83">
        <v>1274.8355931396486</v>
      </c>
      <c r="J9" s="83">
        <v>1249.331474797084</v>
      </c>
      <c r="K9" s="83">
        <v>1510.9831051396511</v>
      </c>
      <c r="L9" s="82">
        <v>5087.6213776159675</v>
      </c>
      <c r="M9" s="81">
        <v>90.687387310680037</v>
      </c>
      <c r="N9" s="81">
        <v>115.00673136427662</v>
      </c>
      <c r="O9" s="81">
        <v>129.16956839254641</v>
      </c>
      <c r="P9" s="81">
        <v>154.0608788210767</v>
      </c>
      <c r="Q9" s="82">
        <v>488.92456588857976</v>
      </c>
      <c r="R9" s="81">
        <v>0</v>
      </c>
      <c r="S9" s="81">
        <v>0</v>
      </c>
      <c r="T9" s="81">
        <v>0</v>
      </c>
      <c r="U9" s="81">
        <v>0</v>
      </c>
      <c r="V9" s="82">
        <v>0</v>
      </c>
      <c r="W9" s="79"/>
      <c r="X9" s="79"/>
      <c r="Y9" s="79"/>
      <c r="Z9" s="79"/>
    </row>
    <row r="10" spans="2:26">
      <c r="B10" s="84" t="s">
        <v>23</v>
      </c>
      <c r="C10" s="85">
        <v>802.62419623444862</v>
      </c>
      <c r="D10" s="85">
        <v>980.57120426520385</v>
      </c>
      <c r="E10" s="85">
        <v>967.64740289872907</v>
      </c>
      <c r="F10" s="85">
        <v>1174.2309503592655</v>
      </c>
      <c r="G10" s="86">
        <v>3925.0737537576465</v>
      </c>
      <c r="H10" s="87">
        <v>747.25816126321911</v>
      </c>
      <c r="I10" s="87">
        <v>907.51095968873119</v>
      </c>
      <c r="J10" s="87">
        <v>884.14608603039096</v>
      </c>
      <c r="K10" s="87">
        <v>1072.346534577767</v>
      </c>
      <c r="L10" s="86">
        <v>3611.2617415601076</v>
      </c>
      <c r="M10" s="85">
        <v>53.404121462030723</v>
      </c>
      <c r="N10" s="85">
        <v>70.992004525749536</v>
      </c>
      <c r="O10" s="85">
        <v>82.011998271090647</v>
      </c>
      <c r="P10" s="85">
        <v>99.70219348019009</v>
      </c>
      <c r="Q10" s="86">
        <v>306.11031773906097</v>
      </c>
      <c r="R10" s="85">
        <v>0</v>
      </c>
      <c r="S10" s="85">
        <v>0</v>
      </c>
      <c r="T10" s="85">
        <v>0</v>
      </c>
      <c r="U10" s="85">
        <v>0</v>
      </c>
      <c r="V10" s="86">
        <v>0</v>
      </c>
      <c r="W10" s="79"/>
      <c r="X10" s="79"/>
      <c r="Y10" s="79"/>
      <c r="Z10" s="79"/>
    </row>
    <row r="11" spans="2:26">
      <c r="B11" s="88" t="s">
        <v>24</v>
      </c>
      <c r="C11" s="89">
        <v>-422.91433215729938</v>
      </c>
      <c r="D11" s="89">
        <v>-486.37843320317307</v>
      </c>
      <c r="E11" s="89">
        <v>-500.21520013578925</v>
      </c>
      <c r="F11" s="89">
        <v>-543.23171226069167</v>
      </c>
      <c r="G11" s="90">
        <v>-1952.7396777569534</v>
      </c>
      <c r="H11" s="91">
        <v>-368.89844212999998</v>
      </c>
      <c r="I11" s="91">
        <v>-422.64310451800014</v>
      </c>
      <c r="J11" s="91">
        <v>-426.31033898999999</v>
      </c>
      <c r="K11" s="91">
        <v>-468.67584708000004</v>
      </c>
      <c r="L11" s="90">
        <v>-1686.5277327180002</v>
      </c>
      <c r="M11" s="89">
        <v>-50.283491071590305</v>
      </c>
      <c r="N11" s="89">
        <v>-60.096631570746311</v>
      </c>
      <c r="O11" s="89">
        <v>-69.555041060811533</v>
      </c>
      <c r="P11" s="89">
        <v>-68.726790654552786</v>
      </c>
      <c r="Q11" s="90">
        <v>-248.66195435770092</v>
      </c>
      <c r="R11" s="89">
        <v>0</v>
      </c>
      <c r="S11" s="89">
        <v>0</v>
      </c>
      <c r="T11" s="89">
        <v>0</v>
      </c>
      <c r="U11" s="89">
        <v>0</v>
      </c>
      <c r="V11" s="90">
        <v>0</v>
      </c>
      <c r="W11" s="79"/>
      <c r="X11" s="79"/>
      <c r="Y11" s="79"/>
      <c r="Z11" s="79"/>
    </row>
    <row r="12" spans="2:26">
      <c r="B12" s="70" t="s">
        <v>118</v>
      </c>
      <c r="C12" s="71">
        <v>-133.08487783330293</v>
      </c>
      <c r="D12" s="71">
        <v>-170.97857321625128</v>
      </c>
      <c r="E12" s="71">
        <v>-177.90611363490478</v>
      </c>
      <c r="F12" s="71">
        <v>-198.76388650584306</v>
      </c>
      <c r="G12" s="72">
        <v>-680.73345119030205</v>
      </c>
      <c r="H12" s="73">
        <v>-107.46668700703491</v>
      </c>
      <c r="I12" s="73">
        <v>-147.24085297303174</v>
      </c>
      <c r="J12" s="73">
        <v>-152.52419213143955</v>
      </c>
      <c r="K12" s="73">
        <v>-170.66228927378006</v>
      </c>
      <c r="L12" s="72">
        <v>-577.89402138528624</v>
      </c>
      <c r="M12" s="71">
        <v>-24.005328333413772</v>
      </c>
      <c r="N12" s="71">
        <v>-21.492178998496357</v>
      </c>
      <c r="O12" s="71">
        <v>-24.078740224661168</v>
      </c>
      <c r="P12" s="71">
        <v>-26.553767055315831</v>
      </c>
      <c r="Q12" s="72">
        <v>-96.130014611887134</v>
      </c>
      <c r="R12" s="71">
        <v>0</v>
      </c>
      <c r="S12" s="71">
        <v>0</v>
      </c>
      <c r="T12" s="71">
        <v>0</v>
      </c>
      <c r="U12" s="71">
        <v>0</v>
      </c>
      <c r="V12" s="72">
        <v>0</v>
      </c>
      <c r="W12" s="79"/>
      <c r="X12" s="79"/>
      <c r="Y12" s="79"/>
      <c r="Z12" s="79"/>
    </row>
    <row r="13" spans="2:26">
      <c r="B13" s="70" t="s">
        <v>119</v>
      </c>
      <c r="C13" s="71">
        <v>-17.907669537500002</v>
      </c>
      <c r="D13" s="71">
        <v>-21.329379665000001</v>
      </c>
      <c r="E13" s="71">
        <v>14.198864112500004</v>
      </c>
      <c r="F13" s="71">
        <v>-5.1298082600000043</v>
      </c>
      <c r="G13" s="72">
        <v>-30.167993350000003</v>
      </c>
      <c r="H13" s="73">
        <v>-17.907669537500002</v>
      </c>
      <c r="I13" s="73">
        <v>-21.329379665000001</v>
      </c>
      <c r="J13" s="73">
        <v>14.198864112500004</v>
      </c>
      <c r="K13" s="73">
        <v>-5.1298082600000043</v>
      </c>
      <c r="L13" s="72">
        <v>-30.167993350000003</v>
      </c>
      <c r="M13" s="71">
        <v>0</v>
      </c>
      <c r="N13" s="71">
        <v>0</v>
      </c>
      <c r="O13" s="71">
        <v>0</v>
      </c>
      <c r="P13" s="71">
        <v>0</v>
      </c>
      <c r="Q13" s="72">
        <v>0</v>
      </c>
      <c r="R13" s="71">
        <v>0</v>
      </c>
      <c r="S13" s="71">
        <v>0</v>
      </c>
      <c r="T13" s="71">
        <v>0</v>
      </c>
      <c r="U13" s="71">
        <v>0</v>
      </c>
      <c r="V13" s="72">
        <v>0</v>
      </c>
      <c r="W13" s="79"/>
      <c r="X13" s="79"/>
      <c r="Y13" s="79"/>
      <c r="Z13" s="79"/>
    </row>
    <row r="14" spans="2:26">
      <c r="B14" s="92" t="s">
        <v>120</v>
      </c>
      <c r="C14" s="93">
        <v>-3.2215230200000002</v>
      </c>
      <c r="D14" s="93">
        <v>-3.6696639800000002</v>
      </c>
      <c r="E14" s="93">
        <v>-2.8198157764800005</v>
      </c>
      <c r="F14" s="93">
        <v>0.26755977648000062</v>
      </c>
      <c r="G14" s="94">
        <v>-9.4434430000000003</v>
      </c>
      <c r="H14" s="95">
        <v>-3.2215230200000002</v>
      </c>
      <c r="I14" s="95">
        <v>-3.6696639800000002</v>
      </c>
      <c r="J14" s="95">
        <v>-2.8208157764799999</v>
      </c>
      <c r="K14" s="95">
        <v>0.26755977648000062</v>
      </c>
      <c r="L14" s="94">
        <v>-9.4444429999999997</v>
      </c>
      <c r="M14" s="71">
        <v>0</v>
      </c>
      <c r="N14" s="71">
        <v>0</v>
      </c>
      <c r="O14" s="71">
        <v>0</v>
      </c>
      <c r="P14" s="71">
        <v>0</v>
      </c>
      <c r="Q14" s="94">
        <v>0</v>
      </c>
      <c r="R14" s="71">
        <v>0</v>
      </c>
      <c r="S14" s="71">
        <v>0</v>
      </c>
      <c r="T14" s="71">
        <v>0</v>
      </c>
      <c r="U14" s="71">
        <v>0</v>
      </c>
      <c r="V14" s="94">
        <v>0</v>
      </c>
      <c r="W14" s="79"/>
      <c r="X14" s="79"/>
      <c r="Y14" s="79"/>
      <c r="Z14" s="79"/>
    </row>
    <row r="15" spans="2:26">
      <c r="B15" s="70" t="s">
        <v>121</v>
      </c>
      <c r="C15" s="71">
        <v>13.796681160710802</v>
      </c>
      <c r="D15" s="71">
        <v>2.9949367687550028</v>
      </c>
      <c r="E15" s="71">
        <v>4.2173332397239669</v>
      </c>
      <c r="F15" s="71">
        <v>42.070070045650802</v>
      </c>
      <c r="G15" s="72">
        <v>63.079021214840573</v>
      </c>
      <c r="H15" s="73">
        <v>14.683209259999993</v>
      </c>
      <c r="I15" s="73">
        <v>3.7351698400000028</v>
      </c>
      <c r="J15" s="73">
        <v>5.0128209200000029</v>
      </c>
      <c r="K15" s="73">
        <v>42.225394250000001</v>
      </c>
      <c r="L15" s="72">
        <v>65.656594269999999</v>
      </c>
      <c r="M15" s="71">
        <v>-0.88652809928919063</v>
      </c>
      <c r="N15" s="71">
        <v>-0.74023307124500004</v>
      </c>
      <c r="O15" s="71">
        <v>-0.79587818027603707</v>
      </c>
      <c r="P15" s="71">
        <v>0.17124048115040041</v>
      </c>
      <c r="Q15" s="72">
        <v>-2.2513988696598273</v>
      </c>
      <c r="R15" s="71">
        <v>0</v>
      </c>
      <c r="S15" s="71">
        <v>0</v>
      </c>
      <c r="T15" s="71">
        <v>0</v>
      </c>
      <c r="U15" s="71">
        <v>0</v>
      </c>
      <c r="V15" s="72">
        <v>0</v>
      </c>
      <c r="W15" s="79"/>
      <c r="X15" s="79"/>
      <c r="Y15" s="79"/>
      <c r="Z15" s="79"/>
    </row>
    <row r="16" spans="2:26">
      <c r="B16" s="96" t="s">
        <v>122</v>
      </c>
      <c r="C16" s="97">
        <v>-10.196477988583368</v>
      </c>
      <c r="D16" s="97">
        <v>-21.077064234513895</v>
      </c>
      <c r="E16" s="97">
        <v>-4.4443809992125987</v>
      </c>
      <c r="F16" s="97">
        <v>-41.605238507971414</v>
      </c>
      <c r="G16" s="98">
        <v>-77.323161730281271</v>
      </c>
      <c r="H16" s="99">
        <v>-9.8355021835627028</v>
      </c>
      <c r="I16" s="99">
        <v>-21.909655931734527</v>
      </c>
      <c r="J16" s="99">
        <v>-1.7224323680055988</v>
      </c>
      <c r="K16" s="99">
        <v>-40.001679756618415</v>
      </c>
      <c r="L16" s="98">
        <v>-73.469270239921244</v>
      </c>
      <c r="M16" s="97">
        <v>-0.36097580502066517</v>
      </c>
      <c r="N16" s="97">
        <v>0.83259169722063175</v>
      </c>
      <c r="O16" s="97">
        <v>-2.7219486312069998</v>
      </c>
      <c r="P16" s="97">
        <v>-1.6035587513529999</v>
      </c>
      <c r="Q16" s="98">
        <v>-3.853891490360033</v>
      </c>
      <c r="R16" s="97">
        <v>0</v>
      </c>
      <c r="S16" s="97">
        <v>0</v>
      </c>
      <c r="T16" s="97">
        <v>0</v>
      </c>
      <c r="U16" s="97">
        <v>0</v>
      </c>
      <c r="V16" s="98">
        <v>0</v>
      </c>
      <c r="W16" s="79"/>
      <c r="X16" s="79"/>
      <c r="Y16" s="79"/>
      <c r="Z16" s="79"/>
    </row>
    <row r="17" spans="2:26">
      <c r="B17" s="88" t="s">
        <v>41</v>
      </c>
      <c r="C17" s="89">
        <v>-78.579947879756432</v>
      </c>
      <c r="D17" s="89">
        <v>-91.997804197992011</v>
      </c>
      <c r="E17" s="89">
        <v>-99.114089077933002</v>
      </c>
      <c r="F17" s="89">
        <v>-137.13790100278351</v>
      </c>
      <c r="G17" s="90">
        <v>-406.82974215846497</v>
      </c>
      <c r="H17" s="91">
        <v>-75.782612158326813</v>
      </c>
      <c r="I17" s="91">
        <v>-89.666836442532585</v>
      </c>
      <c r="J17" s="91">
        <v>-95.704792891418379</v>
      </c>
      <c r="K17" s="91">
        <v>-137.17592553730321</v>
      </c>
      <c r="L17" s="90">
        <v>-398.33016702958099</v>
      </c>
      <c r="M17" s="89">
        <v>-2.7668553721311984</v>
      </c>
      <c r="N17" s="89">
        <v>-2.2593150826120239</v>
      </c>
      <c r="O17" s="89">
        <v>-3.3485391578489905</v>
      </c>
      <c r="P17" s="89">
        <v>0.17453742290607543</v>
      </c>
      <c r="Q17" s="90">
        <v>-8.2001721896861373</v>
      </c>
      <c r="R17" s="89">
        <v>0</v>
      </c>
      <c r="S17" s="89">
        <v>0</v>
      </c>
      <c r="T17" s="89">
        <v>0</v>
      </c>
      <c r="U17" s="89">
        <v>0</v>
      </c>
      <c r="V17" s="90">
        <v>0</v>
      </c>
      <c r="W17" s="79"/>
      <c r="X17" s="79"/>
      <c r="Y17" s="79"/>
      <c r="Z17" s="79"/>
    </row>
    <row r="18" spans="2:26">
      <c r="B18" s="70" t="s">
        <v>123</v>
      </c>
      <c r="C18" s="71">
        <v>0</v>
      </c>
      <c r="D18" s="71">
        <v>0</v>
      </c>
      <c r="E18" s="71">
        <v>0</v>
      </c>
      <c r="F18" s="71">
        <v>0</v>
      </c>
      <c r="G18" s="72">
        <v>0</v>
      </c>
      <c r="H18" s="73">
        <v>0</v>
      </c>
      <c r="I18" s="73">
        <v>0</v>
      </c>
      <c r="J18" s="73">
        <v>0</v>
      </c>
      <c r="K18" s="73">
        <v>0</v>
      </c>
      <c r="L18" s="72">
        <v>0</v>
      </c>
      <c r="M18" s="71">
        <v>0</v>
      </c>
      <c r="N18" s="71">
        <v>0</v>
      </c>
      <c r="O18" s="71">
        <v>0</v>
      </c>
      <c r="P18" s="71">
        <v>0</v>
      </c>
      <c r="Q18" s="72">
        <v>0</v>
      </c>
      <c r="R18" s="71">
        <v>0</v>
      </c>
      <c r="S18" s="71">
        <v>0</v>
      </c>
      <c r="T18" s="71">
        <v>0</v>
      </c>
      <c r="U18" s="71">
        <v>0</v>
      </c>
      <c r="V18" s="72">
        <v>0</v>
      </c>
      <c r="W18" s="79"/>
      <c r="X18" s="79"/>
      <c r="Y18" s="79"/>
      <c r="Z18" s="79"/>
    </row>
    <row r="19" spans="2:26">
      <c r="B19" s="84" t="s">
        <v>124</v>
      </c>
      <c r="C19" s="85">
        <v>150.51604897871727</v>
      </c>
      <c r="D19" s="85">
        <v>188.13522253702854</v>
      </c>
      <c r="E19" s="85">
        <v>201.56400062663334</v>
      </c>
      <c r="F19" s="85">
        <v>290.70003364410667</v>
      </c>
      <c r="G19" s="86">
        <v>830.91530578648485</v>
      </c>
      <c r="H19" s="87">
        <v>178.82893448679471</v>
      </c>
      <c r="I19" s="87">
        <v>204.7866360184322</v>
      </c>
      <c r="J19" s="87">
        <v>224.27519890554743</v>
      </c>
      <c r="K19" s="87">
        <v>293.19393869654527</v>
      </c>
      <c r="L19" s="86">
        <v>901.0847081073191</v>
      </c>
      <c r="M19" s="85">
        <v>-24.899057219414409</v>
      </c>
      <c r="N19" s="85">
        <v>-12.763762500129523</v>
      </c>
      <c r="O19" s="85">
        <v>-18.488148983714083</v>
      </c>
      <c r="P19" s="85">
        <v>3.163854923024954</v>
      </c>
      <c r="Q19" s="86">
        <v>-52.98711378023313</v>
      </c>
      <c r="R19" s="85">
        <v>0</v>
      </c>
      <c r="S19" s="85">
        <v>0</v>
      </c>
      <c r="T19" s="85">
        <v>0</v>
      </c>
      <c r="U19" s="85">
        <v>0</v>
      </c>
      <c r="V19" s="86">
        <v>0</v>
      </c>
      <c r="W19" s="79"/>
      <c r="X19" s="79"/>
      <c r="Y19" s="79"/>
      <c r="Z19" s="79"/>
    </row>
    <row r="20" spans="2:26">
      <c r="B20" s="80" t="s">
        <v>125</v>
      </c>
      <c r="C20" s="81">
        <v>264.11605011220877</v>
      </c>
      <c r="D20" s="81">
        <v>327.32531197662365</v>
      </c>
      <c r="E20" s="81">
        <v>333.27756610263486</v>
      </c>
      <c r="F20" s="81">
        <v>500.37071226287492</v>
      </c>
      <c r="G20" s="100">
        <v>1424.9896404543413</v>
      </c>
      <c r="H20" s="83">
        <v>287.59463183018039</v>
      </c>
      <c r="I20" s="83">
        <v>340.97679267588489</v>
      </c>
      <c r="J20" s="83">
        <v>348.06650109860527</v>
      </c>
      <c r="K20" s="83">
        <v>499.41583040053627</v>
      </c>
      <c r="L20" s="100">
        <v>1476.0537560052062</v>
      </c>
      <c r="M20" s="81">
        <v>-20.233139015571236</v>
      </c>
      <c r="N20" s="81">
        <v>-9.9614918630641309</v>
      </c>
      <c r="O20" s="81">
        <v>-10.712977943296092</v>
      </c>
      <c r="P20" s="81">
        <v>6.3836798260258787</v>
      </c>
      <c r="Q20" s="100">
        <v>-34.523928995905649</v>
      </c>
      <c r="R20" s="81">
        <v>0</v>
      </c>
      <c r="S20" s="81">
        <v>0</v>
      </c>
      <c r="T20" s="81">
        <v>0</v>
      </c>
      <c r="U20" s="81">
        <v>0</v>
      </c>
      <c r="V20" s="100">
        <v>0</v>
      </c>
      <c r="W20" s="79"/>
      <c r="X20" s="79"/>
      <c r="Y20" s="79"/>
      <c r="Z20" s="79"/>
    </row>
    <row r="21" spans="2:26">
      <c r="B21" s="101"/>
      <c r="C21" s="102"/>
      <c r="D21" s="103"/>
      <c r="E21" s="103"/>
      <c r="F21" s="104"/>
      <c r="G21" s="66"/>
      <c r="H21" s="102"/>
      <c r="I21" s="103"/>
      <c r="J21" s="103"/>
      <c r="K21" s="104"/>
      <c r="L21" s="66"/>
      <c r="M21" s="102"/>
      <c r="N21" s="103"/>
      <c r="O21" s="103"/>
      <c r="P21" s="104"/>
      <c r="Q21" s="66"/>
      <c r="R21" s="102"/>
      <c r="S21" s="103"/>
      <c r="T21" s="103"/>
      <c r="U21" s="104"/>
      <c r="V21" s="66"/>
    </row>
    <row r="22" spans="2:26">
      <c r="B22" s="67"/>
      <c r="C22" s="68"/>
      <c r="D22" s="69"/>
      <c r="E22" s="69"/>
      <c r="F22" s="105"/>
      <c r="G22" s="67"/>
      <c r="H22" s="68"/>
      <c r="I22" s="69"/>
      <c r="J22" s="69"/>
      <c r="K22" s="105"/>
      <c r="L22" s="67"/>
      <c r="M22" s="68"/>
      <c r="N22" s="69"/>
      <c r="O22" s="69"/>
      <c r="P22" s="105"/>
      <c r="Q22" s="67"/>
      <c r="R22" s="68"/>
      <c r="S22" s="69"/>
      <c r="T22" s="69"/>
      <c r="U22" s="105"/>
      <c r="V22" s="67"/>
    </row>
    <row r="23" spans="2:26">
      <c r="B23" s="64" t="s">
        <v>126</v>
      </c>
      <c r="C23" s="106">
        <v>0.70046438037608005</v>
      </c>
      <c r="D23" s="106">
        <v>0.70361666174772386</v>
      </c>
      <c r="E23" s="106">
        <v>0.70046582838478944</v>
      </c>
      <c r="F23" s="106">
        <v>0.70293107507741592</v>
      </c>
      <c r="G23" s="106">
        <v>0.70198737434720582</v>
      </c>
      <c r="H23" s="106">
        <v>0.71000342626011859</v>
      </c>
      <c r="I23" s="106">
        <v>0.71186509426970501</v>
      </c>
      <c r="J23" s="106">
        <v>0.70769535857086585</v>
      </c>
      <c r="K23" s="106">
        <v>0.70970120773035139</v>
      </c>
      <c r="L23" s="106">
        <v>0.70981338301796459</v>
      </c>
      <c r="M23" s="106">
        <v>0.58888146461951763</v>
      </c>
      <c r="N23" s="106">
        <v>0.61728564653217388</v>
      </c>
      <c r="O23" s="106">
        <v>0.63491733611632217</v>
      </c>
      <c r="P23" s="106">
        <v>0.6471610070197138</v>
      </c>
      <c r="Q23" s="106">
        <v>0.62608905155487726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</row>
    <row r="24" spans="2:26">
      <c r="B24" s="64" t="s">
        <v>127</v>
      </c>
      <c r="C24" s="106">
        <v>0.36908484321371615</v>
      </c>
      <c r="D24" s="106">
        <v>0.34900471075219086</v>
      </c>
      <c r="E24" s="106">
        <v>0.36209848079388574</v>
      </c>
      <c r="F24" s="106">
        <v>0.32519535564849655</v>
      </c>
      <c r="G24" s="106">
        <v>0.34924148822933238</v>
      </c>
      <c r="H24" s="106">
        <v>0.35050692174649928</v>
      </c>
      <c r="I24" s="106">
        <v>0.33152753719177247</v>
      </c>
      <c r="J24" s="106">
        <v>0.34123076828688814</v>
      </c>
      <c r="K24" s="106">
        <v>0.31017940934335142</v>
      </c>
      <c r="L24" s="106">
        <v>0.33149631380554856</v>
      </c>
      <c r="M24" s="106">
        <v>0.55447061121440577</v>
      </c>
      <c r="N24" s="106">
        <v>0.52254881829824373</v>
      </c>
      <c r="O24" s="106">
        <v>0.53847854356402058</v>
      </c>
      <c r="P24" s="106">
        <v>0.44610150987370872</v>
      </c>
      <c r="Q24" s="106">
        <v>0.50858961014932536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</row>
    <row r="25" spans="2:26">
      <c r="B25" s="64" t="s">
        <v>128</v>
      </c>
      <c r="C25" s="106">
        <v>0.11614553476743267</v>
      </c>
      <c r="D25" s="106">
        <v>0.12268703424445089</v>
      </c>
      <c r="E25" s="106">
        <v>0.12878363842933199</v>
      </c>
      <c r="F25" s="106">
        <v>0.11898622871877981</v>
      </c>
      <c r="G25" s="106">
        <v>0.12174708502583154</v>
      </c>
      <c r="H25" s="106">
        <v>0.1021089095297837</v>
      </c>
      <c r="I25" s="106">
        <v>0.11549791499812841</v>
      </c>
      <c r="J25" s="106">
        <v>0.12208464703589772</v>
      </c>
      <c r="K25" s="106">
        <v>0.11294784745988723</v>
      </c>
      <c r="L25" s="106">
        <v>0.11358825244501279</v>
      </c>
      <c r="M25" s="106">
        <v>0.26470415617086279</v>
      </c>
      <c r="N25" s="106">
        <v>0.18687757441276395</v>
      </c>
      <c r="O25" s="106">
        <v>0.18641186561439813</v>
      </c>
      <c r="P25" s="106">
        <v>0.17235892238518813</v>
      </c>
      <c r="Q25" s="106">
        <v>0.19661522721235908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</row>
    <row r="26" spans="2:26">
      <c r="B26" s="64" t="s">
        <v>51</v>
      </c>
      <c r="C26" s="106">
        <v>0.13135802718030221</v>
      </c>
      <c r="D26" s="106">
        <v>0.13499792433519922</v>
      </c>
      <c r="E26" s="106">
        <v>0.14590923744386189</v>
      </c>
      <c r="F26" s="106">
        <v>0.17402205853284036</v>
      </c>
      <c r="G26" s="106">
        <v>0.14860664802936477</v>
      </c>
      <c r="H26" s="106">
        <v>0.16991337503150544</v>
      </c>
      <c r="I26" s="106">
        <v>0.16063768310240406</v>
      </c>
      <c r="J26" s="106">
        <v>0.17951616799054401</v>
      </c>
      <c r="K26" s="106">
        <v>0.19404183785989262</v>
      </c>
      <c r="L26" s="106">
        <v>0.17711316177572212</v>
      </c>
      <c r="M26" s="106">
        <v>-0.27455920782141779</v>
      </c>
      <c r="N26" s="106">
        <v>-0.11098274291181362</v>
      </c>
      <c r="O26" s="106">
        <v>-0.14313084121740335</v>
      </c>
      <c r="P26" s="106">
        <v>2.0536394101057891E-2</v>
      </c>
      <c r="Q26" s="106">
        <v>-0.10837482400568982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</row>
    <row r="27" spans="2:26">
      <c r="B27" s="64" t="s">
        <v>49</v>
      </c>
      <c r="C27" s="106">
        <v>0.23049876425004501</v>
      </c>
      <c r="D27" s="106">
        <v>0.234874879373099</v>
      </c>
      <c r="E27" s="106">
        <v>0.24125476462068349</v>
      </c>
      <c r="F27" s="106">
        <v>0.29953743137206656</v>
      </c>
      <c r="G27" s="106">
        <v>0.25485501647373043</v>
      </c>
      <c r="H27" s="106">
        <v>0.27325653242550413</v>
      </c>
      <c r="I27" s="106">
        <v>0.26746726755261957</v>
      </c>
      <c r="J27" s="106">
        <v>0.2786022029542945</v>
      </c>
      <c r="K27" s="106">
        <v>0.33052376873160222</v>
      </c>
      <c r="L27" s="106">
        <v>0.29012649457355594</v>
      </c>
      <c r="M27" s="106">
        <v>-0.22310863302584558</v>
      </c>
      <c r="N27" s="106">
        <v>-8.6616598392938671E-2</v>
      </c>
      <c r="O27" s="106">
        <v>-8.2937320892327707E-2</v>
      </c>
      <c r="P27" s="106">
        <v>4.1436086012723319E-2</v>
      </c>
      <c r="Q27" s="106">
        <v>-7.0611974534683639E-2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</row>
    <row r="28" spans="2:26">
      <c r="B28" s="101"/>
      <c r="C28" s="102"/>
      <c r="D28" s="103"/>
      <c r="E28" s="103"/>
      <c r="F28" s="104"/>
      <c r="G28" s="66"/>
      <c r="H28" s="102"/>
      <c r="I28" s="103"/>
      <c r="J28" s="103"/>
      <c r="K28" s="104"/>
      <c r="L28" s="66"/>
      <c r="M28" s="102"/>
      <c r="N28" s="103"/>
      <c r="O28" s="103"/>
      <c r="P28" s="104"/>
      <c r="Q28" s="66"/>
      <c r="R28" s="102"/>
      <c r="S28" s="103"/>
      <c r="T28" s="103"/>
      <c r="U28" s="104"/>
      <c r="V28" s="66"/>
    </row>
    <row r="29" spans="2:26">
      <c r="B29" s="64" t="s">
        <v>129</v>
      </c>
      <c r="C29" s="107"/>
    </row>
    <row r="32" spans="2:26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</sheetData>
  <sheetProtection password="F4EB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asta" ma:contentTypeID="0x012000FBBBC9C2FBAF1044B9178F2BAD1B9F6C" ma:contentTypeVersion="0" ma:contentTypeDescription="Crie uma nova pasta." ma:contentTypeScope="" ma:versionID="f2ea8927995d7fac5a74dae9331ea9f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ceae06c93b83b44ce5ec9c260e7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ChildCount" minOccurs="0"/>
                <xsd:element ref="ns1:FolderChild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temChildCount" ma:index="3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4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BE897-D760-429B-9FEE-D231603FF1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94232-0455-491B-A3A5-8FE2C63B7EFE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FBBC70A-F77E-4CA6-A9D5-D2B56EA19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Série Histórica 2019+ &gt;&gt;&gt;&gt;</vt:lpstr>
      <vt:lpstr>2019 pro-forma com Avon</vt:lpstr>
      <vt:lpstr>2020</vt:lpstr>
      <vt:lpstr>2021</vt:lpstr>
      <vt:lpstr>2022</vt:lpstr>
      <vt:lpstr>2023</vt:lpstr>
      <vt:lpstr>2023 ex-Aesop</vt:lpstr>
      <vt:lpstr>Série Histórica 2011-2019 &gt;&gt;&gt;&gt;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Manager/>
  <Company>Natura Cosmeticos S/A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LUIZA MENDES SILVEIRA</dc:creator>
  <cp:keywords/>
  <dc:description/>
  <cp:lastModifiedBy>Larissa Lordaro Pessoa</cp:lastModifiedBy>
  <cp:revision/>
  <dcterms:created xsi:type="dcterms:W3CDTF">2017-11-17T15:47:58Z</dcterms:created>
  <dcterms:modified xsi:type="dcterms:W3CDTF">2023-11-14T19:24:34Z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0x012000FBBBC9C2FBAF1044B9178F2BAD1B9F6C</vt:lpwstr>
  </property>
</Properties>
</file>