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auditados.natura.net/gri/Arquivos/gri/01. Análises Trimestrais/2023/4T23/"/>
    </mc:Choice>
  </mc:AlternateContent>
  <xr:revisionPtr revIDLastSave="0" documentId="13_ncr:1_{8280B12F-3350-4E3B-AB1A-89BC26BC8BF7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DRE 2020" sheetId="3" state="hidden" r:id="rId1"/>
    <sheet name="Reconciliação PPA" sheetId="5" r:id="rId2"/>
    <sheet name="Fluxo de Caixa Livre - Reconcil" sheetId="8" r:id="rId3"/>
    <sheet name="Fluxo de Caixa - ex Aesop e TBS" sheetId="9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" i="8" l="1"/>
  <c r="V6" i="5"/>
  <c r="V14" i="5"/>
  <c r="V13" i="5"/>
  <c r="V12" i="5"/>
  <c r="V11" i="5"/>
  <c r="V10" i="5"/>
  <c r="V9" i="5"/>
  <c r="V8" i="5"/>
  <c r="V7" i="5"/>
  <c r="V30" i="8" l="1"/>
  <c r="V29" i="8"/>
  <c r="V26" i="8"/>
  <c r="V25" i="8"/>
  <c r="V24" i="8"/>
  <c r="V23" i="8"/>
  <c r="V22" i="8"/>
  <c r="V21" i="8"/>
  <c r="V19" i="8"/>
  <c r="V18" i="8"/>
  <c r="V17" i="8"/>
  <c r="V16" i="8"/>
  <c r="V15" i="8"/>
  <c r="V14" i="8"/>
  <c r="V13" i="8"/>
  <c r="V12" i="8"/>
  <c r="V11" i="8"/>
  <c r="V10" i="8"/>
  <c r="V9" i="8"/>
  <c r="V8" i="8"/>
  <c r="R30" i="8"/>
  <c r="R29" i="8"/>
  <c r="R28" i="8"/>
  <c r="V28" i="8" s="1"/>
  <c r="R27" i="8"/>
  <c r="V27" i="8" s="1"/>
  <c r="Q30" i="8"/>
  <c r="Q29" i="8"/>
  <c r="Q28" i="8"/>
  <c r="Q27" i="8"/>
  <c r="Q26" i="8"/>
  <c r="Q25" i="8"/>
  <c r="Q24" i="8"/>
  <c r="Q23" i="8"/>
  <c r="Q22" i="8"/>
  <c r="Q21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L29" i="8"/>
  <c r="L28" i="8"/>
  <c r="L27" i="8"/>
  <c r="G29" i="8"/>
  <c r="G28" i="8"/>
  <c r="G27" i="8"/>
  <c r="G26" i="8"/>
  <c r="Q8" i="5" l="1"/>
  <c r="Q14" i="5"/>
  <c r="Q11" i="5" l="1"/>
  <c r="Q12" i="5"/>
  <c r="Q7" i="5" l="1"/>
  <c r="Q9" i="5"/>
  <c r="Q10" i="5"/>
  <c r="Q13" i="5"/>
  <c r="Q6" i="5"/>
  <c r="H49" i="8" l="1"/>
  <c r="I49" i="8"/>
  <c r="J49" i="8"/>
  <c r="H50" i="8"/>
  <c r="I50" i="8"/>
  <c r="J50" i="8"/>
  <c r="G50" i="8"/>
  <c r="G49" i="8"/>
  <c r="D49" i="8"/>
  <c r="E49" i="8"/>
  <c r="F49" i="8"/>
  <c r="D50" i="8"/>
  <c r="E50" i="8"/>
  <c r="F50" i="8"/>
  <c r="C50" i="8"/>
  <c r="C49" i="8"/>
  <c r="H48" i="8"/>
  <c r="I48" i="8"/>
  <c r="J48" i="8"/>
  <c r="G48" i="8"/>
  <c r="D48" i="8"/>
  <c r="E48" i="8"/>
  <c r="F48" i="8"/>
  <c r="C48" i="8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G5" i="5"/>
  <c r="E34" i="3" l="1"/>
  <c r="D34" i="3"/>
  <c r="C34" i="3"/>
  <c r="W33" i="3"/>
  <c r="O33" i="3"/>
  <c r="Z32" i="3"/>
  <c r="Y32" i="3"/>
  <c r="X32" i="3"/>
  <c r="W32" i="3"/>
  <c r="U32" i="3"/>
  <c r="T32" i="3"/>
  <c r="S32" i="3"/>
  <c r="R32" i="3"/>
  <c r="P32" i="3"/>
  <c r="O32" i="3"/>
  <c r="N32" i="3"/>
  <c r="M32" i="3"/>
  <c r="K32" i="3"/>
  <c r="J32" i="3"/>
  <c r="I32" i="3"/>
  <c r="H32" i="3"/>
  <c r="F32" i="3"/>
  <c r="E32" i="3"/>
  <c r="D32" i="3"/>
  <c r="C32" i="3"/>
  <c r="Z31" i="3"/>
  <c r="Y31" i="3"/>
  <c r="X31" i="3"/>
  <c r="W31" i="3"/>
  <c r="U31" i="3"/>
  <c r="T31" i="3"/>
  <c r="S31" i="3"/>
  <c r="R31" i="3"/>
  <c r="Q31" i="3"/>
  <c r="P31" i="3"/>
  <c r="O31" i="3"/>
  <c r="N31" i="3"/>
  <c r="M31" i="3"/>
  <c r="K31" i="3"/>
  <c r="J31" i="3"/>
  <c r="I31" i="3"/>
  <c r="H31" i="3"/>
  <c r="F31" i="3"/>
  <c r="E31" i="3"/>
  <c r="D31" i="3"/>
  <c r="C31" i="3"/>
  <c r="G26" i="3"/>
  <c r="G24" i="3"/>
  <c r="G23" i="3"/>
  <c r="F22" i="3"/>
  <c r="G22" i="3" s="1"/>
  <c r="G21" i="3"/>
  <c r="G20" i="3"/>
  <c r="Y18" i="3"/>
  <c r="Y33" i="3" s="1"/>
  <c r="W18" i="3"/>
  <c r="O18" i="3"/>
  <c r="N18" i="3"/>
  <c r="N33" i="3" s="1"/>
  <c r="I18" i="3"/>
  <c r="I33" i="3" s="1"/>
  <c r="F18" i="3"/>
  <c r="F33" i="3" s="1"/>
  <c r="AA17" i="3"/>
  <c r="V17" i="3"/>
  <c r="Q17" i="3"/>
  <c r="L17" i="3"/>
  <c r="G17" i="3"/>
  <c r="AA16" i="3"/>
  <c r="V16" i="3"/>
  <c r="Q16" i="3"/>
  <c r="L16" i="3"/>
  <c r="G16" i="3"/>
  <c r="AA15" i="3"/>
  <c r="V15" i="3"/>
  <c r="Q15" i="3"/>
  <c r="L15" i="3"/>
  <c r="G15" i="3"/>
  <c r="AA14" i="3"/>
  <c r="V14" i="3"/>
  <c r="Q14" i="3"/>
  <c r="L14" i="3"/>
  <c r="G14" i="3"/>
  <c r="AA13" i="3"/>
  <c r="V13" i="3"/>
  <c r="Q13" i="3"/>
  <c r="L13" i="3"/>
  <c r="G13" i="3"/>
  <c r="AA12" i="3"/>
  <c r="AA32" i="3" s="1"/>
  <c r="V12" i="3"/>
  <c r="V32" i="3" s="1"/>
  <c r="Q12" i="3"/>
  <c r="Q32" i="3" s="1"/>
  <c r="L12" i="3"/>
  <c r="L32" i="3" s="1"/>
  <c r="G12" i="3"/>
  <c r="G32" i="3" s="1"/>
  <c r="AA11" i="3"/>
  <c r="AA31" i="3" s="1"/>
  <c r="V11" i="3"/>
  <c r="V31" i="3" s="1"/>
  <c r="Q11" i="3"/>
  <c r="L11" i="3"/>
  <c r="L31" i="3" s="1"/>
  <c r="G11" i="3"/>
  <c r="G31" i="3" s="1"/>
  <c r="Z10" i="3"/>
  <c r="Z30" i="3" s="1"/>
  <c r="Y10" i="3"/>
  <c r="Y30" i="3" s="1"/>
  <c r="X10" i="3"/>
  <c r="X18" i="3" s="1"/>
  <c r="X33" i="3" s="1"/>
  <c r="W10" i="3"/>
  <c r="W30" i="3" s="1"/>
  <c r="U10" i="3"/>
  <c r="U18" i="3" s="1"/>
  <c r="U33" i="3" s="1"/>
  <c r="T10" i="3"/>
  <c r="T30" i="3" s="1"/>
  <c r="S10" i="3"/>
  <c r="S30" i="3" s="1"/>
  <c r="R10" i="3"/>
  <c r="R30" i="3" s="1"/>
  <c r="P10" i="3"/>
  <c r="P18" i="3" s="1"/>
  <c r="P33" i="3" s="1"/>
  <c r="O10" i="3"/>
  <c r="O30" i="3" s="1"/>
  <c r="N10" i="3"/>
  <c r="N30" i="3" s="1"/>
  <c r="M10" i="3"/>
  <c r="M18" i="3" s="1"/>
  <c r="M33" i="3" s="1"/>
  <c r="K10" i="3"/>
  <c r="K30" i="3" s="1"/>
  <c r="J10" i="3"/>
  <c r="J30" i="3" s="1"/>
  <c r="I10" i="3"/>
  <c r="I30" i="3" s="1"/>
  <c r="H10" i="3"/>
  <c r="H18" i="3" s="1"/>
  <c r="H33" i="3" s="1"/>
  <c r="F10" i="3"/>
  <c r="F30" i="3" s="1"/>
  <c r="E10" i="3"/>
  <c r="E18" i="3" s="1"/>
  <c r="E33" i="3" s="1"/>
  <c r="D10" i="3"/>
  <c r="D30" i="3" s="1"/>
  <c r="C10" i="3"/>
  <c r="C30" i="3" s="1"/>
  <c r="AA9" i="3"/>
  <c r="AA10" i="3" s="1"/>
  <c r="V9" i="3"/>
  <c r="Q9" i="3"/>
  <c r="L9" i="3"/>
  <c r="G9" i="3"/>
  <c r="AA8" i="3"/>
  <c r="V8" i="3"/>
  <c r="V10" i="3" s="1"/>
  <c r="Q8" i="3"/>
  <c r="Q10" i="3" s="1"/>
  <c r="L8" i="3"/>
  <c r="L10" i="3" s="1"/>
  <c r="G8" i="3"/>
  <c r="G10" i="3" s="1"/>
  <c r="AA7" i="3"/>
  <c r="V7" i="3"/>
  <c r="Q7" i="3"/>
  <c r="L7" i="3"/>
  <c r="G7" i="3"/>
  <c r="G18" i="3" l="1"/>
  <c r="G33" i="3" s="1"/>
  <c r="G30" i="3"/>
  <c r="AA30" i="3"/>
  <c r="AA18" i="3"/>
  <c r="AA33" i="3" s="1"/>
  <c r="V18" i="3"/>
  <c r="V33" i="3" s="1"/>
  <c r="V30" i="3"/>
  <c r="L30" i="3"/>
  <c r="L18" i="3"/>
  <c r="L33" i="3" s="1"/>
  <c r="Q30" i="3"/>
  <c r="Q18" i="3"/>
  <c r="Q33" i="3" s="1"/>
  <c r="E30" i="3"/>
  <c r="J18" i="3"/>
  <c r="J33" i="3" s="1"/>
  <c r="R18" i="3"/>
  <c r="R33" i="3" s="1"/>
  <c r="Z18" i="3"/>
  <c r="Z33" i="3" s="1"/>
  <c r="F25" i="3"/>
  <c r="U30" i="3"/>
  <c r="C18" i="3"/>
  <c r="C33" i="3" s="1"/>
  <c r="K18" i="3"/>
  <c r="K33" i="3" s="1"/>
  <c r="S18" i="3"/>
  <c r="S33" i="3" s="1"/>
  <c r="D18" i="3"/>
  <c r="D33" i="3" s="1"/>
  <c r="T18" i="3"/>
  <c r="T33" i="3" s="1"/>
  <c r="H30" i="3"/>
  <c r="P30" i="3"/>
  <c r="X30" i="3"/>
  <c r="M30" i="3"/>
  <c r="F27" i="3" l="1"/>
  <c r="G25" i="3"/>
  <c r="F34" i="3" l="1"/>
  <c r="G27" i="3"/>
  <c r="G34" i="3" s="1"/>
</calcChain>
</file>

<file path=xl/sharedStrings.xml><?xml version="1.0" encoding="utf-8"?>
<sst xmlns="http://schemas.openxmlformats.org/spreadsheetml/2006/main" count="228" uniqueCount="108">
  <si>
    <t/>
  </si>
  <si>
    <t>R$ milhões</t>
  </si>
  <si>
    <r>
      <t xml:space="preserve">Natura &amp;Co Latam </t>
    </r>
    <r>
      <rPr>
        <b/>
        <vertAlign val="superscript"/>
        <sz val="10"/>
        <color theme="0"/>
        <rFont val="Century Gothic"/>
        <family val="2"/>
      </rPr>
      <t>b,c</t>
    </r>
  </si>
  <si>
    <t>The Body Shop</t>
  </si>
  <si>
    <t>Aesop</t>
  </si>
  <si>
    <t>Receita Bruta</t>
  </si>
  <si>
    <t>Receita Líquida</t>
  </si>
  <si>
    <t>CMV</t>
  </si>
  <si>
    <t>Lucro Bruto</t>
  </si>
  <si>
    <t>Despesas com Vendas, Marketing e Logística</t>
  </si>
  <si>
    <t>Despesas Adm., P&amp;D, TI e Projetos</t>
  </si>
  <si>
    <t>Outras Receitas/(Despesas) Operacionais, Líquidas</t>
  </si>
  <si>
    <t>Custos de Transformação</t>
  </si>
  <si>
    <t>Depreciação</t>
  </si>
  <si>
    <t>EBITDA</t>
  </si>
  <si>
    <t>Receitas/(Despesas) Financeiras, Líquidas</t>
  </si>
  <si>
    <t>Lucro antes do IR/CSLL</t>
  </si>
  <si>
    <t>Imposto de Renda e Contribuição Social</t>
  </si>
  <si>
    <t>Lucro Líquido Consolidado</t>
  </si>
  <si>
    <t>Participação dos Minoritários</t>
  </si>
  <si>
    <t>Margem Bruta</t>
  </si>
  <si>
    <t>Despesas com Vendas, Marketing e Logística / Receita Líquida</t>
  </si>
  <si>
    <t>Despesas Adm., P&amp;D, TI e Projeto / Receita Líquida</t>
  </si>
  <si>
    <t>Margem EBITDA</t>
  </si>
  <si>
    <t>Margem Líquida</t>
  </si>
  <si>
    <r>
      <t xml:space="preserve">Consolidado </t>
    </r>
    <r>
      <rPr>
        <b/>
        <vertAlign val="superscript"/>
        <sz val="10"/>
        <color theme="0"/>
        <rFont val="Century Gothic"/>
        <family val="2"/>
      </rPr>
      <t>a,b</t>
    </r>
  </si>
  <si>
    <r>
      <t xml:space="preserve">Avon Internacional </t>
    </r>
    <r>
      <rPr>
        <b/>
        <vertAlign val="superscript"/>
        <sz val="10"/>
        <color theme="0"/>
        <rFont val="Century Gothic"/>
        <family val="2"/>
      </rPr>
      <t>b</t>
    </r>
  </si>
  <si>
    <r>
      <t>Despesas Corporativas</t>
    </r>
    <r>
      <rPr>
        <vertAlign val="superscript"/>
        <sz val="9"/>
        <color theme="1"/>
        <rFont val="Century Gothic"/>
        <family val="2"/>
      </rPr>
      <t>d</t>
    </r>
  </si>
  <si>
    <r>
      <t>Despesas com Aquisição</t>
    </r>
    <r>
      <rPr>
        <vertAlign val="superscript"/>
        <sz val="9"/>
        <rFont val="Century Gothic"/>
        <family val="2"/>
      </rPr>
      <t>e</t>
    </r>
  </si>
  <si>
    <r>
      <t xml:space="preserve">Operações descontinuadas </t>
    </r>
    <r>
      <rPr>
        <vertAlign val="superscript"/>
        <sz val="9"/>
        <rFont val="Century Gothic"/>
        <family val="2"/>
      </rPr>
      <t>f</t>
    </r>
  </si>
  <si>
    <t>Lucro Líquido atribuído aos acionistas controladores</t>
  </si>
  <si>
    <t>-</t>
  </si>
  <si>
    <t>LUCRO (PREJUÍZO) LÍQUIDO DO PERÍODO</t>
  </si>
  <si>
    <t>Operações Descontinuadas</t>
  </si>
  <si>
    <t>LUCRO BRUTO</t>
  </si>
  <si>
    <t>Custo dos produtos vendidos</t>
  </si>
  <si>
    <t>RECEITA LÍQUIDA</t>
  </si>
  <si>
    <t>Natura &amp;Co - Consolidado (R$ milhões)</t>
  </si>
  <si>
    <t>Amortização da Alocação do Preço de Compra (PPA)</t>
  </si>
  <si>
    <t>1T-21</t>
  </si>
  <si>
    <t>2T-21</t>
  </si>
  <si>
    <t>3T-21</t>
  </si>
  <si>
    <t>4T-21</t>
  </si>
  <si>
    <t>Resultado por segmento de negócio</t>
  </si>
  <si>
    <t>1T-20</t>
  </si>
  <si>
    <t>2T-20</t>
  </si>
  <si>
    <t>3T-20</t>
  </si>
  <si>
    <t>4T-20</t>
  </si>
  <si>
    <r>
      <rPr>
        <i/>
        <vertAlign val="superscript"/>
        <sz val="9"/>
        <color theme="1"/>
        <rFont val="Century Gothic"/>
        <family val="2"/>
      </rPr>
      <t>a</t>
    </r>
    <r>
      <rPr>
        <i/>
        <sz val="9"/>
        <color theme="1"/>
        <rFont val="Century Gothic"/>
        <family val="2"/>
      </rPr>
      <t xml:space="preserve"> Resultado consolidado inclui Natura &amp;Co Latam, Avon International, The Body Shop e Aesop, bem como subsidiárias da Natura nos EUA, França e Holanda</t>
    </r>
  </si>
  <si>
    <r>
      <rPr>
        <i/>
        <vertAlign val="superscript"/>
        <sz val="9"/>
        <color theme="1"/>
        <rFont val="Century Gothic"/>
        <family val="2"/>
      </rPr>
      <t>b</t>
    </r>
    <r>
      <rPr>
        <i/>
        <sz val="9"/>
        <color theme="1"/>
        <rFont val="Century Gothic"/>
        <family val="2"/>
      </rPr>
      <t xml:space="preserve"> Exclui os efeitos da Alocação do Preço de Compra ("PPA  - Purchase Price Allocation")</t>
    </r>
  </si>
  <si>
    <r>
      <rPr>
        <i/>
        <vertAlign val="superscript"/>
        <sz val="9"/>
        <color theme="1"/>
        <rFont val="Century Gothic"/>
        <family val="2"/>
      </rPr>
      <t>c</t>
    </r>
    <r>
      <rPr>
        <i/>
        <sz val="9"/>
        <color theme="1"/>
        <rFont val="Century Gothic"/>
        <family val="2"/>
      </rPr>
      <t xml:space="preserve"> Natura &amp;Co Latam inclui Natura, Avon, The Body Shop Brasil e Latam Hispânica e Aesop Brasil  </t>
    </r>
  </si>
  <si>
    <r>
      <rPr>
        <i/>
        <vertAlign val="superscript"/>
        <sz val="9"/>
        <color theme="1"/>
        <rFont val="Century Gothic"/>
        <family val="2"/>
      </rPr>
      <t>d</t>
    </r>
    <r>
      <rPr>
        <i/>
        <sz val="9"/>
        <color theme="1"/>
        <rFont val="Century Gothic"/>
        <family val="2"/>
      </rPr>
      <t> Despesas relacionadas à gestão e integração do Grupo Natura &amp;Co</t>
    </r>
  </si>
  <si>
    <r>
      <rPr>
        <i/>
        <vertAlign val="superscript"/>
        <sz val="9"/>
        <color theme="1"/>
        <rFont val="Century Gothic"/>
        <family val="2"/>
      </rPr>
      <t>e</t>
    </r>
    <r>
      <rPr>
        <i/>
        <sz val="9"/>
        <color theme="1"/>
        <rFont val="Century Gothic"/>
        <family val="2"/>
      </rPr>
      <t xml:space="preserve"> Despesas relacionadas à aquisição da Avon</t>
    </r>
  </si>
  <si>
    <r>
      <rPr>
        <i/>
        <vertAlign val="superscript"/>
        <sz val="9"/>
        <color theme="1"/>
        <rFont val="Century Gothic"/>
        <family val="2"/>
      </rPr>
      <t xml:space="preserve">f  </t>
    </r>
    <r>
      <rPr>
        <i/>
        <sz val="9"/>
        <color theme="1"/>
        <rFont val="Century Gothic"/>
        <family val="2"/>
      </rPr>
      <t>Relacionadaas à separação de negócios na Avon da América do Norte</t>
    </r>
  </si>
  <si>
    <t>1T-22</t>
  </si>
  <si>
    <t>2T-22</t>
  </si>
  <si>
    <t>3T-22</t>
  </si>
  <si>
    <t>4T-22</t>
  </si>
  <si>
    <t>Capex</t>
  </si>
  <si>
    <t>Metodologia Antiga</t>
  </si>
  <si>
    <t>Metodologia Nova</t>
  </si>
  <si>
    <t>Lucro (Prejuízo) Líquido</t>
  </si>
  <si>
    <t xml:space="preserve">Depreciação e Amortização </t>
  </si>
  <si>
    <t>Ajustes Não-Caixa ao Lucro Líquido</t>
  </si>
  <si>
    <t>Lucro Líquido Ajustado</t>
  </si>
  <si>
    <t>Redução / (Aumento) no Capital de Giro</t>
  </si>
  <si>
    <t>Estoques</t>
  </si>
  <si>
    <t>Contas a Receber</t>
  </si>
  <si>
    <t>Contas a Pagar</t>
  </si>
  <si>
    <t>Outros Ativos e Passivos</t>
  </si>
  <si>
    <t>Juros da dívida</t>
  </si>
  <si>
    <t>Pagamentos de lease</t>
  </si>
  <si>
    <t>Outras atividades operacionais</t>
  </si>
  <si>
    <t>Venda de Ativos</t>
  </si>
  <si>
    <t>Variação da taxa de câmbio</t>
  </si>
  <si>
    <t>Outras atividades de investimento e financiamento</t>
  </si>
  <si>
    <t>Variação do Saldo de Caixa</t>
  </si>
  <si>
    <t>Depreciação e Amortização</t>
  </si>
  <si>
    <t>Geração Interna de Caixa</t>
  </si>
  <si>
    <t>Redução/(Aumento) do Capital de Giro</t>
  </si>
  <si>
    <t>Geração de Caixa (Uso) Antes do Capex</t>
  </si>
  <si>
    <t xml:space="preserve">Fluxo de caixa livre </t>
  </si>
  <si>
    <r>
      <t xml:space="preserve">Lucro (Prejuízo) Líquido Reportado </t>
    </r>
    <r>
      <rPr>
        <b/>
        <vertAlign val="superscript"/>
        <sz val="8"/>
        <color theme="1"/>
        <rFont val="Verdana"/>
        <family val="2"/>
      </rPr>
      <t>a</t>
    </r>
  </si>
  <si>
    <r>
      <t xml:space="preserve">Não Caixa/Outros </t>
    </r>
    <r>
      <rPr>
        <vertAlign val="superscript"/>
        <sz val="8"/>
        <rFont val="Verdana"/>
        <family val="2"/>
      </rPr>
      <t>b</t>
    </r>
  </si>
  <si>
    <r>
      <rPr>
        <i/>
        <vertAlign val="superscript"/>
        <sz val="8"/>
        <rFont val="Verdana"/>
        <family val="2"/>
      </rPr>
      <t>a</t>
    </r>
    <r>
      <rPr>
        <i/>
        <sz val="8"/>
        <rFont val="Verdana"/>
        <family val="2"/>
      </rPr>
      <t xml:space="preserve"> Atribuível aos acionistas controladores</t>
    </r>
  </si>
  <si>
    <r>
      <rPr>
        <i/>
        <vertAlign val="superscript"/>
        <sz val="8"/>
        <color theme="1"/>
        <rFont val="Verdana"/>
        <family val="2"/>
      </rPr>
      <t>b</t>
    </r>
    <r>
      <rPr>
        <i/>
        <sz val="8"/>
        <color theme="1"/>
        <rFont val="Verdana"/>
        <family val="2"/>
      </rPr>
      <t xml:space="preserve"> Inclui os efeitos do imposto de renda diferido, baixas de ativos fixos e intangíveis, câmbio na conversão de capital de giro,
ativos fixos, etc. </t>
    </r>
  </si>
  <si>
    <t>Comparação (Gráfico) em R$ milhões</t>
  </si>
  <si>
    <t>Com o objetivo de aumentar a transparência, a partir do 4T-21 passamos a publicar uma nova metodologia de fluxo de caixa livre, que reconcilia diretamente com nossas demonstrações financeiras. 
As principais diferenças entre a metodologia nova e a antiga referem-se à alocação de variações de taxas cambiais e despesas financeiras. Para mais detalhes, consulte nosso Release de Resultados.</t>
  </si>
  <si>
    <t>Metodologia Antiga - descontinuada em 4T-21</t>
  </si>
  <si>
    <t>Metodologia Nova - publicada a partir do 4T-21</t>
  </si>
  <si>
    <t xml:space="preserve"> - </t>
  </si>
  <si>
    <t xml:space="preserve"> -   </t>
  </si>
  <si>
    <t>1T-23</t>
  </si>
  <si>
    <t>2T-23</t>
  </si>
  <si>
    <t>3T-23</t>
  </si>
  <si>
    <t>4T-23</t>
  </si>
  <si>
    <t>Atividades Operacionais - operações descontinuadas</t>
  </si>
  <si>
    <t>Pagamento de Lease - principal - operações descontinuadas</t>
  </si>
  <si>
    <t>Capex - Operações descontinuadas</t>
  </si>
  <si>
    <t>Caixa das Operações Continuadas</t>
  </si>
  <si>
    <t>Fluxo de Caixa Livre - Operações Continuadas</t>
  </si>
  <si>
    <t>Atividades operacionais - operações descontinuadas</t>
  </si>
  <si>
    <t>Resultado das Operações Descontinuadas</t>
  </si>
  <si>
    <t>Variação da taxa de câmbio no saldo de caixa</t>
  </si>
  <si>
    <t>Pagamentos de lease - principal - operações descontinuadas</t>
  </si>
  <si>
    <t>2,464.0 2</t>
  </si>
  <si>
    <t>) (2,785.1)</t>
  </si>
  <si>
    <t>Pagamento de empréstimos - operações descontinuadas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</si>
</sst>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_);\(#,##0.0\)"/>
    <numFmt numFmtId="165" formatCode="_([$€-2]* #,##0.00_);_([$€-2]* \(#,##0.00\);_([$€-2]* &quot;-&quot;??_)"/>
    <numFmt numFmtId="166" formatCode="_(* #,##0.00_);_(* \(#,##0.00\);_(* &quot;-&quot;??_);_(@_)"/>
    <numFmt numFmtId="167" formatCode="#,##0.0"/>
    <numFmt numFmtId="168" formatCode="#,##0.0_);\(#,##0.0\);_(* &quot;-&quot;??_)"/>
    <numFmt numFmtId="169" formatCode="_(* #,##0.0_);_(* \(#,##0.0\);_(* &quot;-&quot;??_);_(@_)"/>
    <numFmt numFmtId="170" formatCode="0.0%"/>
    <numFmt numFmtId="171" formatCode="#,##0.0;\(#,##0.0\);0"/>
    <numFmt numFmtId="172" formatCode="#,##0.0;\(#,##0.0\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rgb="FF0A4137"/>
      <name val="Century Gothic"/>
      <family val="2"/>
    </font>
    <font>
      <b/>
      <sz val="10"/>
      <color theme="0"/>
      <name val="Century Gothic"/>
      <family val="2"/>
    </font>
    <font>
      <sz val="10"/>
      <name val="Arial"/>
      <family val="2"/>
    </font>
    <font>
      <b/>
      <vertAlign val="superscript"/>
      <sz val="10"/>
      <color theme="0"/>
      <name val="Century Gothic"/>
      <family val="2"/>
    </font>
    <font>
      <sz val="10"/>
      <name val="Comic Sans MS"/>
      <family val="4"/>
    </font>
    <font>
      <b/>
      <sz val="10"/>
      <name val="Century Gothic"/>
      <family val="2"/>
    </font>
    <font>
      <b/>
      <sz val="10"/>
      <color theme="1" tint="0.34998626667073579"/>
      <name val="Century Gothic"/>
      <family val="2"/>
    </font>
    <font>
      <b/>
      <sz val="10"/>
      <color theme="1" tint="0.499984740745262"/>
      <name val="Century Gothic"/>
      <family val="2"/>
    </font>
    <font>
      <sz val="9"/>
      <color theme="1"/>
      <name val="Century Gothic"/>
      <family val="2"/>
    </font>
    <font>
      <i/>
      <sz val="9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b/>
      <i/>
      <sz val="9"/>
      <color theme="1" tint="0.3499862666707357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vertAlign val="superscript"/>
      <sz val="9"/>
      <color theme="1"/>
      <name val="Century Gothic"/>
      <family val="2"/>
    </font>
    <font>
      <vertAlign val="superscript"/>
      <sz val="9"/>
      <name val="Century Gothic"/>
      <family val="2"/>
    </font>
    <font>
      <b/>
      <sz val="9"/>
      <color theme="0"/>
      <name val="Century Gothic"/>
      <family val="2"/>
    </font>
    <font>
      <sz val="9"/>
      <color theme="1" tint="0.34998626667073579"/>
      <name val="Century Gothic"/>
      <family val="2"/>
    </font>
    <font>
      <sz val="9"/>
      <color rgb="FFFF0000"/>
      <name val="Century Gothic"/>
      <family val="2"/>
    </font>
    <font>
      <b/>
      <sz val="9"/>
      <color theme="1" tint="0.34998626667073579"/>
      <name val="Century Gothic"/>
      <family val="2"/>
    </font>
    <font>
      <sz val="9"/>
      <color theme="0"/>
      <name val="Century Gothic"/>
      <family val="2"/>
    </font>
    <font>
      <b/>
      <u/>
      <sz val="14"/>
      <color rgb="FF0A4137"/>
      <name val="Century Gothic"/>
      <family val="2"/>
    </font>
    <font>
      <i/>
      <vertAlign val="superscript"/>
      <sz val="9"/>
      <color theme="1"/>
      <name val="Century Gothic"/>
      <family val="2"/>
    </font>
    <font>
      <b/>
      <u/>
      <sz val="11"/>
      <color rgb="FF0A4137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i/>
      <sz val="12"/>
      <color theme="1"/>
      <name val="Verdana"/>
      <family val="2"/>
    </font>
    <font>
      <b/>
      <i/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vertAlign val="superscript"/>
      <sz val="8"/>
      <name val="Verdana"/>
      <family val="2"/>
    </font>
    <font>
      <b/>
      <vertAlign val="superscript"/>
      <sz val="8"/>
      <color theme="1"/>
      <name val="Verdana"/>
      <family val="2"/>
    </font>
    <font>
      <i/>
      <sz val="8"/>
      <name val="NaturaAndCo Book"/>
      <family val="2"/>
    </font>
    <font>
      <i/>
      <sz val="8"/>
      <color theme="1"/>
      <name val="NaturaAndCo Book"/>
      <family val="2"/>
    </font>
    <font>
      <i/>
      <sz val="8"/>
      <name val="Verdana"/>
      <family val="2"/>
    </font>
    <font>
      <i/>
      <vertAlign val="superscript"/>
      <sz val="8"/>
      <name val="Verdana"/>
      <family val="2"/>
    </font>
    <font>
      <i/>
      <sz val="8"/>
      <color theme="1"/>
      <name val="Verdana"/>
      <family val="2"/>
    </font>
    <font>
      <i/>
      <vertAlign val="superscript"/>
      <sz val="8"/>
      <color theme="1"/>
      <name val="Verdana"/>
      <family val="2"/>
    </font>
    <font>
      <sz val="8"/>
      <color theme="1" tint="0.499984740745262"/>
      <name val="Verdana"/>
      <family val="2"/>
    </font>
    <font>
      <sz val="10"/>
      <color theme="1"/>
      <name val="Gill Sans MT"/>
      <family val="2"/>
    </font>
    <font>
      <sz val="1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0A4137"/>
        <bgColor indexed="64"/>
      </patternFill>
    </fill>
    <fill>
      <patternFill patternType="solid">
        <fgColor rgb="FF23735F"/>
        <bgColor indexed="64"/>
      </patternFill>
    </fill>
    <fill>
      <patternFill patternType="solid">
        <fgColor rgb="FFCD8278"/>
        <bgColor indexed="64"/>
      </patternFill>
    </fill>
    <fill>
      <patternFill patternType="solid">
        <fgColor rgb="FF6E9B78"/>
        <bgColor indexed="64"/>
      </patternFill>
    </fill>
    <fill>
      <patternFill patternType="solid">
        <fgColor rgb="FF915F55"/>
        <bgColor indexed="64"/>
      </patternFill>
    </fill>
    <fill>
      <patternFill patternType="solid">
        <fgColor rgb="FFCDC3BE"/>
        <bgColor indexed="64"/>
      </patternFill>
    </fill>
    <fill>
      <patternFill patternType="solid">
        <fgColor rgb="FFE3D7C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rgb="FF0A4137"/>
      </bottom>
      <diagonal/>
    </border>
    <border>
      <left/>
      <right/>
      <top style="thin">
        <color rgb="FF0A4137"/>
      </top>
      <bottom/>
      <diagonal/>
    </border>
    <border>
      <left/>
      <right/>
      <top/>
      <bottom style="double">
        <color theme="1"/>
      </bottom>
      <diagonal/>
    </border>
    <border>
      <left/>
      <right style="medium">
        <color theme="0"/>
      </right>
      <top/>
      <bottom style="double">
        <color theme="1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/>
      <bottom style="thin">
        <color rgb="FFE3D7C6"/>
      </bottom>
      <diagonal/>
    </border>
    <border>
      <left style="dashed">
        <color auto="1"/>
      </left>
      <right style="dashed">
        <color auto="1"/>
      </right>
      <top/>
      <bottom style="thin">
        <color rgb="FFE3D7C6"/>
      </bottom>
      <diagonal/>
    </border>
    <border>
      <left/>
      <right/>
      <top style="thin">
        <color rgb="FFE3D7C6"/>
      </top>
      <bottom/>
      <diagonal/>
    </border>
    <border>
      <left style="dashed">
        <color auto="1"/>
      </left>
      <right style="dashed">
        <color auto="1"/>
      </right>
      <top style="thin">
        <color rgb="FFE3D7C6"/>
      </top>
      <bottom/>
      <diagonal/>
    </border>
    <border>
      <left/>
      <right/>
      <top style="thin">
        <color rgb="FFE3D7C6"/>
      </top>
      <bottom style="thin">
        <color rgb="FFE3D7C6"/>
      </bottom>
      <diagonal/>
    </border>
    <border>
      <left style="dashed">
        <color auto="1"/>
      </left>
      <right style="dashed">
        <color auto="1"/>
      </right>
      <top style="thin">
        <color rgb="FFE3D7C6"/>
      </top>
      <bottom style="thin">
        <color rgb="FFE3D7C6"/>
      </bottom>
      <diagonal/>
    </border>
    <border>
      <left style="dashed">
        <color auto="1"/>
      </left>
      <right style="dashed">
        <color auto="1"/>
      </right>
      <top/>
      <bottom style="thin">
        <color theme="0"/>
      </bottom>
      <diagonal/>
    </border>
    <border>
      <left style="dashed">
        <color auto="1"/>
      </left>
      <right style="dashed">
        <color auto="1"/>
      </right>
      <top style="thin">
        <color theme="0"/>
      </top>
      <bottom style="thin">
        <color theme="0"/>
      </bottom>
      <diagonal/>
    </border>
    <border>
      <left style="dashed">
        <color auto="1"/>
      </left>
      <right style="dashed">
        <color auto="1"/>
      </right>
      <top style="medium">
        <color theme="0"/>
      </top>
      <bottom style="thin">
        <color theme="0"/>
      </bottom>
      <diagonal/>
    </border>
    <border>
      <left style="dashed">
        <color auto="1"/>
      </left>
      <right style="dashed">
        <color auto="1"/>
      </right>
      <top style="thin">
        <color theme="0"/>
      </top>
      <bottom style="dashed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5" fontId="7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</cellStyleXfs>
  <cellXfs count="166">
    <xf numFmtId="0" fontId="0" fillId="0" borderId="0" xfId="0"/>
    <xf numFmtId="0" fontId="2" fillId="0" borderId="0" xfId="0" quotePrefix="1" applyFont="1"/>
    <xf numFmtId="0" fontId="2" fillId="0" borderId="0" xfId="0" applyFont="1"/>
    <xf numFmtId="164" fontId="2" fillId="0" borderId="0" xfId="0" applyNumberFormat="1" applyFont="1"/>
    <xf numFmtId="169" fontId="8" fillId="2" borderId="7" xfId="3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4" fillId="2" borderId="7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right" vertical="center" wrapText="1"/>
    </xf>
    <xf numFmtId="0" fontId="10" fillId="0" borderId="7" xfId="3" applyFont="1" applyBorder="1" applyAlignment="1">
      <alignment horizontal="right" vertical="center" wrapText="1"/>
    </xf>
    <xf numFmtId="0" fontId="8" fillId="0" borderId="7" xfId="3" applyFont="1" applyBorder="1" applyAlignment="1">
      <alignment horizontal="right" vertical="center" wrapText="1"/>
    </xf>
    <xf numFmtId="169" fontId="8" fillId="0" borderId="7" xfId="3" applyNumberFormat="1" applyFont="1" applyBorder="1" applyAlignment="1">
      <alignment horizontal="right" vertical="center" wrapText="1"/>
    </xf>
    <xf numFmtId="0" fontId="2" fillId="0" borderId="7" xfId="0" applyFont="1" applyBorder="1"/>
    <xf numFmtId="0" fontId="4" fillId="0" borderId="0" xfId="3" applyFont="1" applyAlignment="1">
      <alignment horizontal="center" vertical="center" wrapText="1"/>
    </xf>
    <xf numFmtId="169" fontId="8" fillId="0" borderId="0" xfId="3" applyNumberFormat="1" applyFont="1" applyAlignment="1">
      <alignment horizontal="right" vertical="center" wrapText="1"/>
    </xf>
    <xf numFmtId="169" fontId="8" fillId="0" borderId="10" xfId="3" applyNumberFormat="1" applyFont="1" applyBorder="1" applyAlignment="1">
      <alignment horizontal="right" vertical="center" wrapText="1"/>
    </xf>
    <xf numFmtId="0" fontId="8" fillId="0" borderId="10" xfId="3" applyFont="1" applyBorder="1" applyAlignment="1">
      <alignment horizontal="right" vertical="center" wrapText="1"/>
    </xf>
    <xf numFmtId="0" fontId="10" fillId="0" borderId="10" xfId="3" applyFont="1" applyBorder="1" applyAlignment="1">
      <alignment horizontal="right" vertical="center" wrapText="1"/>
    </xf>
    <xf numFmtId="0" fontId="11" fillId="0" borderId="0" xfId="0" applyFont="1"/>
    <xf numFmtId="0" fontId="12" fillId="0" borderId="11" xfId="0" applyFont="1" applyBorder="1" applyAlignment="1">
      <alignment vertical="center"/>
    </xf>
    <xf numFmtId="170" fontId="12" fillId="0" borderId="11" xfId="2" applyNumberFormat="1" applyFont="1" applyFill="1" applyBorder="1" applyAlignment="1">
      <alignment horizontal="right" vertical="center"/>
    </xf>
    <xf numFmtId="170" fontId="12" fillId="0" borderId="0" xfId="2" applyNumberFormat="1" applyFont="1" applyFill="1" applyBorder="1" applyAlignment="1">
      <alignment horizontal="right" vertical="center"/>
    </xf>
    <xf numFmtId="170" fontId="13" fillId="7" borderId="2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170" fontId="12" fillId="0" borderId="12" xfId="2" applyNumberFormat="1" applyFont="1" applyFill="1" applyBorder="1" applyAlignment="1">
      <alignment horizontal="right" vertical="center"/>
    </xf>
    <xf numFmtId="170" fontId="13" fillId="7" borderId="13" xfId="2" applyNumberFormat="1" applyFont="1" applyFill="1" applyBorder="1" applyAlignment="1">
      <alignment horizontal="right" vertical="center"/>
    </xf>
    <xf numFmtId="170" fontId="14" fillId="0" borderId="12" xfId="2" applyNumberFormat="1" applyFont="1" applyFill="1" applyBorder="1" applyAlignment="1">
      <alignment horizontal="right" vertical="center"/>
    </xf>
    <xf numFmtId="170" fontId="15" fillId="7" borderId="13" xfId="2" applyNumberFormat="1" applyFont="1" applyFill="1" applyBorder="1" applyAlignment="1">
      <alignment horizontal="right" vertical="center"/>
    </xf>
    <xf numFmtId="170" fontId="12" fillId="0" borderId="0" xfId="2" applyNumberFormat="1" applyFont="1" applyFill="1" applyBorder="1" applyAlignment="1">
      <alignment horizontal="center" vertical="center"/>
    </xf>
    <xf numFmtId="170" fontId="13" fillId="0" borderId="2" xfId="2" applyNumberFormat="1" applyFont="1" applyFill="1" applyBorder="1" applyAlignment="1">
      <alignment horizontal="center" vertical="center"/>
    </xf>
    <xf numFmtId="170" fontId="14" fillId="0" borderId="0" xfId="2" applyNumberFormat="1" applyFont="1" applyFill="1" applyBorder="1" applyAlignment="1">
      <alignment horizontal="center" vertical="center"/>
    </xf>
    <xf numFmtId="170" fontId="13" fillId="0" borderId="0" xfId="2" applyNumberFormat="1" applyFont="1" applyFill="1" applyBorder="1" applyAlignment="1">
      <alignment horizontal="center" vertical="center"/>
    </xf>
    <xf numFmtId="170" fontId="15" fillId="0" borderId="2" xfId="2" applyNumberFormat="1" applyFont="1" applyFill="1" applyBorder="1" applyAlignment="1">
      <alignment horizontal="center" vertical="center"/>
    </xf>
    <xf numFmtId="169" fontId="4" fillId="0" borderId="0" xfId="3" applyNumberFormat="1" applyFont="1" applyAlignment="1">
      <alignment horizontal="right" vertical="center" wrapText="1"/>
    </xf>
    <xf numFmtId="0" fontId="10" fillId="0" borderId="2" xfId="3" applyFont="1" applyBorder="1" applyAlignment="1">
      <alignment horizontal="right" vertical="center" wrapText="1"/>
    </xf>
    <xf numFmtId="0" fontId="10" fillId="0" borderId="0" xfId="3" applyFont="1" applyAlignment="1">
      <alignment horizontal="right" vertical="center" wrapText="1"/>
    </xf>
    <xf numFmtId="0" fontId="8" fillId="0" borderId="0" xfId="3" applyFont="1" applyAlignment="1">
      <alignment horizontal="right" vertical="center" wrapText="1"/>
    </xf>
    <xf numFmtId="170" fontId="9" fillId="0" borderId="2" xfId="2" applyNumberFormat="1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5" borderId="5" xfId="3" applyFont="1" applyFill="1" applyBorder="1" applyAlignment="1">
      <alignment horizontal="center" vertical="center" wrapText="1"/>
    </xf>
    <xf numFmtId="0" fontId="4" fillId="6" borderId="5" xfId="3" applyFont="1" applyFill="1" applyBorder="1" applyAlignment="1">
      <alignment horizontal="center" vertical="center" wrapText="1"/>
    </xf>
    <xf numFmtId="165" fontId="16" fillId="0" borderId="5" xfId="4" applyFont="1" applyBorder="1" applyAlignment="1">
      <alignment horizontal="left" vertical="center" wrapText="1"/>
    </xf>
    <xf numFmtId="164" fontId="16" fillId="0" borderId="5" xfId="5" applyNumberFormat="1" applyFont="1" applyBorder="1" applyAlignment="1">
      <alignment vertical="center"/>
    </xf>
    <xf numFmtId="164" fontId="17" fillId="7" borderId="5" xfId="5" applyNumberFormat="1" applyFont="1" applyFill="1" applyBorder="1" applyAlignment="1">
      <alignment horizontal="right" vertical="center"/>
    </xf>
    <xf numFmtId="164" fontId="16" fillId="0" borderId="5" xfId="5" applyNumberFormat="1" applyFont="1" applyBorder="1" applyAlignment="1">
      <alignment horizontal="right" vertical="center"/>
    </xf>
    <xf numFmtId="164" fontId="11" fillId="0" borderId="0" xfId="0" applyNumberFormat="1" applyFont="1"/>
    <xf numFmtId="167" fontId="11" fillId="0" borderId="0" xfId="0" applyNumberFormat="1" applyFont="1"/>
    <xf numFmtId="164" fontId="17" fillId="7" borderId="5" xfId="5" applyNumberFormat="1" applyFont="1" applyFill="1" applyBorder="1" applyAlignment="1">
      <alignment horizontal="left" vertical="center"/>
    </xf>
    <xf numFmtId="164" fontId="17" fillId="7" borderId="5" xfId="5" applyNumberFormat="1" applyFont="1" applyFill="1" applyBorder="1" applyAlignment="1">
      <alignment vertical="center"/>
    </xf>
    <xf numFmtId="165" fontId="16" fillId="0" borderId="5" xfId="4" applyFont="1" applyBorder="1" applyAlignment="1">
      <alignment horizontal="left" wrapText="1"/>
    </xf>
    <xf numFmtId="168" fontId="16" fillId="0" borderId="5" xfId="5" quotePrefix="1" applyNumberFormat="1" applyFont="1" applyBorder="1" applyAlignment="1">
      <alignment vertical="center"/>
    </xf>
    <xf numFmtId="168" fontId="16" fillId="0" borderId="5" xfId="5" quotePrefix="1" applyNumberFormat="1" applyFont="1" applyBorder="1" applyAlignment="1">
      <alignment horizontal="right" vertical="center"/>
    </xf>
    <xf numFmtId="165" fontId="16" fillId="0" borderId="5" xfId="4" applyFont="1" applyBorder="1" applyAlignment="1">
      <alignment horizontal="left"/>
    </xf>
    <xf numFmtId="165" fontId="11" fillId="0" borderId="5" xfId="4" applyFont="1" applyBorder="1" applyAlignment="1">
      <alignment horizontal="left" wrapText="1"/>
    </xf>
    <xf numFmtId="168" fontId="11" fillId="0" borderId="5" xfId="5" quotePrefix="1" applyNumberFormat="1" applyFont="1" applyBorder="1" applyAlignment="1">
      <alignment vertical="center"/>
    </xf>
    <xf numFmtId="168" fontId="11" fillId="0" borderId="5" xfId="5" quotePrefix="1" applyNumberFormat="1" applyFont="1" applyBorder="1" applyAlignment="1">
      <alignment horizontal="right" vertical="center"/>
    </xf>
    <xf numFmtId="0" fontId="20" fillId="2" borderId="6" xfId="3" applyFont="1" applyFill="1" applyBorder="1" applyAlignment="1">
      <alignment horizontal="center" vertical="center" wrapText="1"/>
    </xf>
    <xf numFmtId="169" fontId="17" fillId="2" borderId="7" xfId="3" applyNumberFormat="1" applyFont="1" applyFill="1" applyBorder="1" applyAlignment="1">
      <alignment horizontal="right" vertical="center" wrapText="1"/>
    </xf>
    <xf numFmtId="0" fontId="17" fillId="2" borderId="7" xfId="3" applyFont="1" applyFill="1" applyBorder="1" applyAlignment="1">
      <alignment horizontal="right" vertical="center" wrapText="1"/>
    </xf>
    <xf numFmtId="169" fontId="17" fillId="2" borderId="7" xfId="3" applyNumberFormat="1" applyFont="1" applyFill="1" applyBorder="1" applyAlignment="1">
      <alignment vertical="center" wrapText="1"/>
    </xf>
    <xf numFmtId="164" fontId="16" fillId="0" borderId="5" xfId="5" applyNumberFormat="1" applyFont="1" applyBorder="1" applyAlignment="1">
      <alignment horizontal="center" vertical="center"/>
    </xf>
    <xf numFmtId="164" fontId="17" fillId="0" borderId="5" xfId="5" applyNumberFormat="1" applyFont="1" applyBorder="1" applyAlignment="1">
      <alignment horizontal="center" vertical="center"/>
    </xf>
    <xf numFmtId="164" fontId="21" fillId="0" borderId="5" xfId="5" applyNumberFormat="1" applyFont="1" applyBorder="1" applyAlignment="1">
      <alignment horizontal="center" vertical="center"/>
    </xf>
    <xf numFmtId="164" fontId="16" fillId="0" borderId="5" xfId="5" quotePrefix="1" applyNumberFormat="1" applyFont="1" applyBorder="1" applyAlignment="1">
      <alignment vertical="center"/>
    </xf>
    <xf numFmtId="43" fontId="22" fillId="0" borderId="5" xfId="1" applyFont="1" applyBorder="1" applyAlignment="1">
      <alignment horizontal="center" vertical="center"/>
    </xf>
    <xf numFmtId="164" fontId="23" fillId="0" borderId="5" xfId="5" applyNumberFormat="1" applyFont="1" applyBorder="1" applyAlignment="1">
      <alignment horizontal="center" vertical="center"/>
    </xf>
    <xf numFmtId="164" fontId="24" fillId="0" borderId="5" xfId="5" applyNumberFormat="1" applyFont="1" applyBorder="1" applyAlignment="1">
      <alignment horizontal="center" vertical="center"/>
    </xf>
    <xf numFmtId="164" fontId="20" fillId="0" borderId="5" xfId="5" applyNumberFormat="1" applyFont="1" applyBorder="1" applyAlignment="1">
      <alignment horizontal="center" vertical="center"/>
    </xf>
    <xf numFmtId="10" fontId="22" fillId="0" borderId="5" xfId="2" applyNumberFormat="1" applyFont="1" applyBorder="1" applyAlignment="1">
      <alignment horizontal="center" vertical="center"/>
    </xf>
    <xf numFmtId="164" fontId="17" fillId="7" borderId="8" xfId="5" applyNumberFormat="1" applyFont="1" applyFill="1" applyBorder="1" applyAlignment="1">
      <alignment horizontal="left" vertical="center"/>
    </xf>
    <xf numFmtId="165" fontId="11" fillId="0" borderId="5" xfId="4" applyFont="1" applyBorder="1" applyAlignment="1">
      <alignment horizontal="left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25" fillId="0" borderId="0" xfId="0" quotePrefix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16" xfId="0" applyFont="1" applyBorder="1" applyAlignment="1">
      <alignment horizontal="left" vertical="center" indent="1"/>
    </xf>
    <xf numFmtId="171" fontId="30" fillId="0" borderId="16" xfId="5" applyNumberFormat="1" applyFont="1" applyFill="1" applyBorder="1" applyAlignment="1">
      <alignment horizontal="right" vertical="center"/>
    </xf>
    <xf numFmtId="0" fontId="31" fillId="0" borderId="0" xfId="0" applyFont="1"/>
    <xf numFmtId="0" fontId="32" fillId="0" borderId="21" xfId="0" applyFont="1" applyBorder="1"/>
    <xf numFmtId="0" fontId="33" fillId="0" borderId="21" xfId="0" applyFont="1" applyBorder="1"/>
    <xf numFmtId="0" fontId="33" fillId="0" borderId="0" xfId="0" applyFont="1"/>
    <xf numFmtId="0" fontId="34" fillId="2" borderId="0" xfId="3" applyFont="1" applyFill="1" applyAlignment="1">
      <alignment horizontal="left" vertical="center" wrapText="1"/>
    </xf>
    <xf numFmtId="0" fontId="35" fillId="0" borderId="0" xfId="0" applyFont="1"/>
    <xf numFmtId="165" fontId="37" fillId="0" borderId="0" xfId="4" applyFont="1" applyAlignment="1">
      <alignment horizontal="left" vertical="center" indent="2"/>
    </xf>
    <xf numFmtId="168" fontId="37" fillId="0" borderId="0" xfId="5" applyNumberFormat="1" applyFont="1" applyBorder="1" applyAlignment="1">
      <alignment vertical="center"/>
    </xf>
    <xf numFmtId="168" fontId="37" fillId="0" borderId="23" xfId="5" applyNumberFormat="1" applyFont="1" applyBorder="1" applyAlignment="1">
      <alignment vertical="center"/>
    </xf>
    <xf numFmtId="0" fontId="38" fillId="0" borderId="0" xfId="0" applyFont="1"/>
    <xf numFmtId="0" fontId="37" fillId="0" borderId="0" xfId="4" applyNumberFormat="1" applyFont="1" applyAlignment="1">
      <alignment horizontal="left" vertical="center" indent="2"/>
    </xf>
    <xf numFmtId="0" fontId="35" fillId="8" borderId="0" xfId="7" applyFont="1" applyFill="1" applyAlignment="1">
      <alignment horizontal="left" vertical="center" indent="1"/>
    </xf>
    <xf numFmtId="172" fontId="36" fillId="8" borderId="0" xfId="0" applyNumberFormat="1" applyFont="1" applyFill="1" applyAlignment="1">
      <alignment horizontal="right" vertical="center"/>
    </xf>
    <xf numFmtId="172" fontId="36" fillId="8" borderId="23" xfId="0" applyNumberFormat="1" applyFont="1" applyFill="1" applyBorder="1" applyAlignment="1">
      <alignment horizontal="right" vertical="center"/>
    </xf>
    <xf numFmtId="165" fontId="37" fillId="0" borderId="25" xfId="4" applyFont="1" applyBorder="1" applyAlignment="1">
      <alignment horizontal="left" vertical="center" indent="2"/>
    </xf>
    <xf numFmtId="168" fontId="37" fillId="0" borderId="25" xfId="5" applyNumberFormat="1" applyFont="1" applyBorder="1" applyAlignment="1">
      <alignment vertical="center"/>
    </xf>
    <xf numFmtId="168" fontId="37" fillId="0" borderId="26" xfId="5" applyNumberFormat="1" applyFont="1" applyBorder="1" applyAlignment="1">
      <alignment vertical="center"/>
    </xf>
    <xf numFmtId="0" fontId="37" fillId="0" borderId="27" xfId="4" applyNumberFormat="1" applyFont="1" applyBorder="1" applyAlignment="1">
      <alignment horizontal="left" vertical="center" indent="2"/>
    </xf>
    <xf numFmtId="168" fontId="37" fillId="0" borderId="27" xfId="5" applyNumberFormat="1" applyFont="1" applyBorder="1" applyAlignment="1">
      <alignment vertical="center"/>
    </xf>
    <xf numFmtId="168" fontId="37" fillId="0" borderId="28" xfId="5" applyNumberFormat="1" applyFont="1" applyBorder="1" applyAlignment="1">
      <alignment vertical="center"/>
    </xf>
    <xf numFmtId="165" fontId="37" fillId="0" borderId="0" xfId="4" applyFont="1" applyAlignment="1">
      <alignment horizontal="left" vertical="center" indent="3"/>
    </xf>
    <xf numFmtId="172" fontId="37" fillId="0" borderId="0" xfId="0" applyNumberFormat="1" applyFont="1" applyAlignment="1">
      <alignment horizontal="right" vertical="center"/>
    </xf>
    <xf numFmtId="172" fontId="37" fillId="0" borderId="23" xfId="0" applyNumberFormat="1" applyFont="1" applyBorder="1" applyAlignment="1">
      <alignment horizontal="right" vertical="center"/>
    </xf>
    <xf numFmtId="168" fontId="37" fillId="0" borderId="0" xfId="5" applyNumberFormat="1" applyFont="1" applyFill="1" applyBorder="1" applyAlignment="1">
      <alignment vertical="center"/>
    </xf>
    <xf numFmtId="168" fontId="37" fillId="0" borderId="23" xfId="5" applyNumberFormat="1" applyFont="1" applyFill="1" applyBorder="1" applyAlignment="1">
      <alignment vertical="center"/>
    </xf>
    <xf numFmtId="168" fontId="37" fillId="0" borderId="0" xfId="5" applyNumberFormat="1" applyFont="1" applyFill="1" applyAlignment="1">
      <alignment vertical="center"/>
    </xf>
    <xf numFmtId="165" fontId="37" fillId="0" borderId="29" xfId="4" applyFont="1" applyBorder="1" applyAlignment="1">
      <alignment horizontal="left" vertical="center" indent="2"/>
    </xf>
    <xf numFmtId="168" fontId="37" fillId="0" borderId="29" xfId="5" applyNumberFormat="1" applyFont="1" applyBorder="1" applyAlignment="1">
      <alignment vertical="center"/>
    </xf>
    <xf numFmtId="168" fontId="37" fillId="0" borderId="30" xfId="5" applyNumberFormat="1" applyFont="1" applyBorder="1" applyAlignment="1">
      <alignment vertical="center"/>
    </xf>
    <xf numFmtId="172" fontId="36" fillId="8" borderId="24" xfId="0" applyNumberFormat="1" applyFont="1" applyFill="1" applyBorder="1" applyAlignment="1">
      <alignment horizontal="right" vertical="center"/>
    </xf>
    <xf numFmtId="0" fontId="34" fillId="2" borderId="0" xfId="3" applyFont="1" applyFill="1" applyAlignment="1">
      <alignment horizontal="right" vertical="center" wrapText="1"/>
    </xf>
    <xf numFmtId="0" fontId="34" fillId="2" borderId="22" xfId="3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0" fontId="45" fillId="0" borderId="0" xfId="0" applyFont="1"/>
    <xf numFmtId="0" fontId="43" fillId="0" borderId="0" xfId="0" applyFont="1"/>
    <xf numFmtId="0" fontId="34" fillId="2" borderId="10" xfId="3" applyFont="1" applyFill="1" applyBorder="1" applyAlignment="1">
      <alignment horizontal="left" vertical="center" wrapText="1"/>
    </xf>
    <xf numFmtId="0" fontId="34" fillId="2" borderId="10" xfId="3" applyFont="1" applyFill="1" applyBorder="1" applyAlignment="1">
      <alignment horizontal="center" vertical="center" wrapText="1"/>
    </xf>
    <xf numFmtId="1" fontId="34" fillId="2" borderId="22" xfId="3" quotePrefix="1" applyNumberFormat="1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left" vertical="center"/>
    </xf>
    <xf numFmtId="43" fontId="35" fillId="0" borderId="20" xfId="1" applyFont="1" applyFill="1" applyBorder="1" applyAlignment="1">
      <alignment horizontal="right" vertical="center"/>
    </xf>
    <xf numFmtId="43" fontId="33" fillId="8" borderId="31" xfId="1" applyFont="1" applyFill="1" applyBorder="1" applyAlignment="1">
      <alignment horizontal="right" vertical="center"/>
    </xf>
    <xf numFmtId="0" fontId="38" fillId="0" borderId="18" xfId="0" applyFont="1" applyBorder="1" applyAlignment="1">
      <alignment horizontal="left" vertical="center" indent="1"/>
    </xf>
    <xf numFmtId="171" fontId="38" fillId="0" borderId="18" xfId="5" applyNumberFormat="1" applyFont="1" applyFill="1" applyBorder="1" applyAlignment="1"/>
    <xf numFmtId="171" fontId="45" fillId="8" borderId="32" xfId="5" applyNumberFormat="1" applyFont="1" applyFill="1" applyBorder="1" applyAlignment="1">
      <alignment horizontal="right" vertical="center"/>
    </xf>
    <xf numFmtId="0" fontId="35" fillId="0" borderId="18" xfId="0" applyFont="1" applyBorder="1" applyAlignment="1">
      <alignment horizontal="left" vertical="center"/>
    </xf>
    <xf numFmtId="171" fontId="35" fillId="0" borderId="18" xfId="5" applyNumberFormat="1" applyFont="1" applyFill="1" applyBorder="1" applyAlignment="1"/>
    <xf numFmtId="171" fontId="33" fillId="8" borderId="32" xfId="5" applyNumberFormat="1" applyFont="1" applyFill="1" applyBorder="1" applyAlignment="1">
      <alignment horizontal="right" vertical="center"/>
    </xf>
    <xf numFmtId="43" fontId="38" fillId="0" borderId="20" xfId="1" applyFont="1" applyFill="1" applyBorder="1" applyAlignment="1">
      <alignment horizontal="right" vertical="center"/>
    </xf>
    <xf numFmtId="43" fontId="35" fillId="0" borderId="19" xfId="1" applyFont="1" applyFill="1" applyBorder="1" applyAlignment="1">
      <alignment horizontal="right" vertical="center"/>
    </xf>
    <xf numFmtId="43" fontId="33" fillId="8" borderId="33" xfId="1" applyFont="1" applyFill="1" applyBorder="1" applyAlignment="1">
      <alignment horizontal="right" vertical="center"/>
    </xf>
    <xf numFmtId="0" fontId="35" fillId="0" borderId="17" xfId="0" applyFont="1" applyBorder="1" applyAlignment="1">
      <alignment horizontal="left" vertical="center"/>
    </xf>
    <xf numFmtId="171" fontId="35" fillId="0" borderId="17" xfId="5" applyNumberFormat="1" applyFont="1" applyFill="1" applyBorder="1" applyAlignment="1"/>
    <xf numFmtId="171" fontId="33" fillId="8" borderId="34" xfId="5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47" fillId="0" borderId="0" xfId="0" applyFont="1"/>
    <xf numFmtId="172" fontId="47" fillId="0" borderId="0" xfId="0" applyNumberFormat="1" applyFont="1"/>
    <xf numFmtId="171" fontId="31" fillId="0" borderId="16" xfId="5" applyNumberFormat="1" applyFont="1" applyFill="1" applyBorder="1" applyAlignment="1">
      <alignment horizontal="right" vertical="center"/>
    </xf>
    <xf numFmtId="171" fontId="37" fillId="0" borderId="18" xfId="5" applyNumberFormat="1" applyFont="1" applyFill="1" applyBorder="1" applyAlignment="1"/>
    <xf numFmtId="43" fontId="37" fillId="0" borderId="20" xfId="1" applyFont="1" applyFill="1" applyBorder="1" applyAlignment="1">
      <alignment horizontal="right" vertical="center"/>
    </xf>
    <xf numFmtId="171" fontId="43" fillId="8" borderId="32" xfId="5" applyNumberFormat="1" applyFont="1" applyFill="1" applyBorder="1" applyAlignment="1">
      <alignment horizontal="right" vertical="center"/>
    </xf>
    <xf numFmtId="43" fontId="36" fillId="0" borderId="19" xfId="1" applyFont="1" applyFill="1" applyBorder="1" applyAlignment="1">
      <alignment horizontal="right" vertical="center"/>
    </xf>
    <xf numFmtId="171" fontId="36" fillId="0" borderId="17" xfId="5" applyNumberFormat="1" applyFont="1" applyFill="1" applyBorder="1" applyAlignment="1"/>
    <xf numFmtId="169" fontId="50" fillId="0" borderId="0" xfId="8" quotePrefix="1" applyNumberFormat="1" applyFont="1" applyBorder="1" applyAlignment="1">
      <alignment horizontal="right" vertical="center"/>
    </xf>
    <xf numFmtId="172" fontId="51" fillId="8" borderId="0" xfId="0" applyNumberFormat="1" applyFont="1" applyFill="1" applyAlignment="1">
      <alignment horizontal="right" vertical="center"/>
    </xf>
    <xf numFmtId="0" fontId="34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</cellXfs>
  <cellStyles count="14">
    <cellStyle name="Comma" xfId="8" xr:uid="{28B65D6B-B00B-4DE5-88A2-C9E4566FC45F}"/>
    <cellStyle name="Comma 2" xfId="10" xr:uid="{F13D3DB9-24CB-4830-A1BE-7CF8C85CEAE1}"/>
    <cellStyle name="Normal" xfId="0" builtinId="0"/>
    <cellStyle name="Normal 134" xfId="7" xr:uid="{A97745FA-19FB-48C3-89C3-7129AC9340D7}"/>
    <cellStyle name="Normal 2" xfId="13" xr:uid="{B8E8A783-785C-4147-89AF-2ADEDB3D500D}"/>
    <cellStyle name="Normal 6" xfId="3" xr:uid="{00000000-0005-0000-0000-000001000000}"/>
    <cellStyle name="Normal_Balanço_Mai_20041" xfId="4" xr:uid="{00000000-0005-0000-0000-000002000000}"/>
    <cellStyle name="Porcentagem" xfId="2" builtinId="5"/>
    <cellStyle name="Porcentagem 2" xfId="11" xr:uid="{F505B68F-D399-4413-B2B5-7CACC69655C3}"/>
    <cellStyle name="Porcentagem 5" xfId="6" xr:uid="{EDAC7024-DBDF-4AE9-B183-F8E31B546482}"/>
    <cellStyle name="Separador de milhares 2 2" xfId="5" xr:uid="{00000000-0005-0000-0000-000004000000}"/>
    <cellStyle name="Separador de milhares 2 2 2" xfId="9" xr:uid="{954AA4C5-F9BF-4C92-874D-A271C56BE287}"/>
    <cellStyle name="Vírgula" xfId="1" builtinId="3"/>
    <cellStyle name="Vírgula 2" xfId="12" xr:uid="{2B77D415-5B1F-4279-87AD-87D5301C2E69}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00"/>
      <color rgb="FF0A4137"/>
      <color rgb="FF6E9B78"/>
      <color rgb="FF23735F"/>
      <color rgb="FFFF7C80"/>
      <color rgb="FF915F55"/>
      <color rgb="FFCD82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'Fluxo de Caixa Livre - Reconcil'!$B$49</c:f>
              <c:strCache>
                <c:ptCount val="1"/>
                <c:pt idx="0">
                  <c:v>Metodologia Antiga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'Fluxo de Caixa Livre - Reconcil'!$C$48:$J$48</c:f>
              <c:strCache>
                <c:ptCount val="8"/>
                <c:pt idx="0">
                  <c:v>1T-20</c:v>
                </c:pt>
                <c:pt idx="1">
                  <c:v>2T-20</c:v>
                </c:pt>
                <c:pt idx="2">
                  <c:v>3T-20</c:v>
                </c:pt>
                <c:pt idx="3">
                  <c:v>4T-20</c:v>
                </c:pt>
                <c:pt idx="4">
                  <c:v>1T-21</c:v>
                </c:pt>
                <c:pt idx="5">
                  <c:v>2T-21</c:v>
                </c:pt>
                <c:pt idx="6">
                  <c:v>3T-21</c:v>
                </c:pt>
                <c:pt idx="7">
                  <c:v>4T-21</c:v>
                </c:pt>
              </c:strCache>
            </c:strRef>
          </c:cat>
          <c:val>
            <c:numRef>
              <c:f>'Fluxo de Caixa Livre - Reconcil'!$C$49:$J$49</c:f>
              <c:numCache>
                <c:formatCode>#,##0.0;\(#,##0.0\)</c:formatCode>
                <c:ptCount val="8"/>
                <c:pt idx="0">
                  <c:v>-1695.866480224917</c:v>
                </c:pt>
                <c:pt idx="1">
                  <c:v>-96.137497876318548</c:v>
                </c:pt>
                <c:pt idx="2">
                  <c:v>792.69647803517262</c:v>
                </c:pt>
                <c:pt idx="3">
                  <c:v>1029.5432857566079</c:v>
                </c:pt>
                <c:pt idx="4">
                  <c:v>-1204.5692661791009</c:v>
                </c:pt>
                <c:pt idx="5">
                  <c:v>-1131.6472599453923</c:v>
                </c:pt>
                <c:pt idx="6">
                  <c:v>-672.94174718294175</c:v>
                </c:pt>
                <c:pt idx="7">
                  <c:v>891.78593428501881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58-46B8-9736-3AFB675D3F46}"/>
            </c:ext>
          </c:extLst>
        </c:ser>
        <c:ser>
          <c:idx val="1"/>
          <c:order val="1"/>
          <c:tx>
            <c:strRef>
              <c:f>'Fluxo de Caixa Livre - Reconcil'!$B$50</c:f>
              <c:strCache>
                <c:ptCount val="1"/>
                <c:pt idx="0">
                  <c:v>Metodologia Nova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'Fluxo de Caixa Livre - Reconcil'!$C$48:$J$48</c:f>
              <c:strCache>
                <c:ptCount val="8"/>
                <c:pt idx="0">
                  <c:v>1T-20</c:v>
                </c:pt>
                <c:pt idx="1">
                  <c:v>2T-20</c:v>
                </c:pt>
                <c:pt idx="2">
                  <c:v>3T-20</c:v>
                </c:pt>
                <c:pt idx="3">
                  <c:v>4T-20</c:v>
                </c:pt>
                <c:pt idx="4">
                  <c:v>1T-21</c:v>
                </c:pt>
                <c:pt idx="5">
                  <c:v>2T-21</c:v>
                </c:pt>
                <c:pt idx="6">
                  <c:v>3T-21</c:v>
                </c:pt>
                <c:pt idx="7">
                  <c:v>4T-21</c:v>
                </c:pt>
              </c:strCache>
            </c:strRef>
          </c:cat>
          <c:val>
            <c:numRef>
              <c:f>'Fluxo de Caixa Livre - Reconcil'!$C$50:$J$50</c:f>
              <c:numCache>
                <c:formatCode>#,##0.0;\(#,##0.0\)</c:formatCode>
                <c:ptCount val="8"/>
                <c:pt idx="0">
                  <c:v>-1693.1329999999998</c:v>
                </c:pt>
                <c:pt idx="1">
                  <c:v>303.654</c:v>
                </c:pt>
                <c:pt idx="2">
                  <c:v>795.37580999999977</c:v>
                </c:pt>
                <c:pt idx="3">
                  <c:v>587.40193169017925</c:v>
                </c:pt>
                <c:pt idx="4">
                  <c:v>-1439.1529999999998</c:v>
                </c:pt>
                <c:pt idx="5">
                  <c:v>-1322.319</c:v>
                </c:pt>
                <c:pt idx="6">
                  <c:v>-534.57594259205371</c:v>
                </c:pt>
                <c:pt idx="7">
                  <c:v>936.48314859645438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758-46B8-9736-3AFB675D3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047488"/>
        <c:axId val="1320045824"/>
      </c:lineChart>
      <c:catAx>
        <c:axId val="132004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20045824"/>
        <c:crosses val="autoZero"/>
        <c:auto val="1"/>
        <c:lblAlgn val="ctr"/>
        <c:lblOffset val="100"/>
        <c:noMultiLvlLbl val="0"/>
      </c:catAx>
      <c:valAx>
        <c:axId val="1320045824"/>
        <c:scaling>
          <c:orientation val="minMax"/>
        </c:scaling>
        <c:delete val="0"/>
        <c:axPos val="l"/>
        <c:numFmt formatCode="#,##0.0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2004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76199</xdr:rowOff>
    </xdr:from>
    <xdr:to>
      <xdr:col>1</xdr:col>
      <xdr:colOff>1985600</xdr:colOff>
      <xdr:row>1</xdr:row>
      <xdr:rowOff>161924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DEEC705-AE39-4B6C-B9BE-7417A58FC1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58" t="41728" r="11651" b="39655"/>
        <a:stretch/>
      </xdr:blipFill>
      <xdr:spPr>
        <a:xfrm>
          <a:off x="0" y="76199"/>
          <a:ext cx="203322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46</xdr:row>
      <xdr:rowOff>128587</xdr:rowOff>
    </xdr:from>
    <xdr:to>
      <xdr:col>12</xdr:col>
      <xdr:colOff>57150</xdr:colOff>
      <xdr:row>61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D617BF-53DB-47B2-8762-0B64D57EE3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i/Arquivos/gri/01.%20An&#225;lises%20Trimestrais/2021/03.%203o%20trimestre/06.%20Dashboard/Dashboard_Q3-21_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 P&amp;Ls with PPA - Sim."/>
      <sheetName val="All P&amp;Ls with PPA"/>
      <sheetName val="NetRevenue-Q2"/>
      <sheetName val="Suporte-Dashboard"/>
      <sheetName val="All P&amp;Ls with PPA vs. 2019"/>
      <sheetName val="PPA_Reconciliation"/>
      <sheetName val="Release_P&amp;L"/>
      <sheetName val="Margem bruta"/>
      <sheetName val="Lucro bruto"/>
      <sheetName val="SG&amp;A ex-PPA"/>
      <sheetName val="SG&amp;A_new"/>
      <sheetName val="Adj_Ebitda"/>
      <sheetName val="Adj_Ebitda_by segment"/>
      <sheetName val="Bridge EBITDA"/>
      <sheetName val="P&amp;L_N&amp;Co Latam"/>
      <sheetName val="PPA_Release"/>
      <sheetName val="Natura - by country"/>
      <sheetName val="Natura Brasil"/>
      <sheetName val="TBS"/>
      <sheetName val="Aesop"/>
      <sheetName val="Resultado Financeiro"/>
      <sheetName val="Net Debt - Gráfico e tabela"/>
      <sheetName val="Fluxo de caixa Livre"/>
      <sheetName val="Dívida"/>
      <sheetName val="Rating"/>
      <sheetName val="DRE_PPA (2)"/>
      <sheetName val="DRE  (2)"/>
      <sheetName val="Balance sheet (2)"/>
      <sheetName val="Cash flow (2)"/>
      <sheetName val="Net Debt"/>
      <sheetName val="Transf-Integration costs"/>
      <sheetName val="Income tax"/>
      <sheetName val="P&amp;L_Avon"/>
      <sheetName val="DRE_PPA"/>
      <sheetName val="DRE "/>
      <sheetName val="Balance sheet"/>
      <sheetName val="Cash flow"/>
      <sheetName val="Net Revenue"/>
      <sheetName val="All P&amp;Ls with PPA_Hist."/>
      <sheetName val="P&amp;Ls with PPA_N&amp;Co Lat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C5" t="str">
            <v>-</v>
          </cell>
        </row>
        <row r="6">
          <cell r="C6">
            <v>-0.3643954199999998</v>
          </cell>
        </row>
        <row r="7">
          <cell r="C7">
            <v>-0.3643954199999998</v>
          </cell>
        </row>
        <row r="8">
          <cell r="C8">
            <v>-68.854846359999996</v>
          </cell>
        </row>
        <row r="9">
          <cell r="C9">
            <v>-67.39175032</v>
          </cell>
        </row>
        <row r="11">
          <cell r="C11">
            <v>77.821476609999976</v>
          </cell>
        </row>
        <row r="13">
          <cell r="C13">
            <v>23.80953264</v>
          </cell>
        </row>
        <row r="14">
          <cell r="C14">
            <v>213.18261019999997</v>
          </cell>
        </row>
        <row r="15">
          <cell r="C15" t="str">
            <v>-</v>
          </cell>
        </row>
        <row r="16">
          <cell r="C16">
            <v>178.20262734999994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E3BED-13F4-44B5-9674-A721432184EC}">
  <dimension ref="A1:AD45"/>
  <sheetViews>
    <sheetView showGridLines="0" topLeftCell="A22" zoomScale="90" zoomScaleNormal="90" workbookViewId="0">
      <selection activeCell="G1" sqref="G1:G1048576"/>
    </sheetView>
  </sheetViews>
  <sheetFormatPr defaultColWidth="8.85546875" defaultRowHeight="13.5"/>
  <cols>
    <col min="1" max="1" width="0.7109375" style="2" customWidth="1"/>
    <col min="2" max="2" width="54.42578125" style="2" bestFit="1" customWidth="1"/>
    <col min="3" max="4" width="9.42578125" style="2" bestFit="1" customWidth="1"/>
    <col min="5" max="5" width="8.5703125" style="2" bestFit="1" customWidth="1"/>
    <col min="6" max="6" width="8.5703125" style="2" customWidth="1"/>
    <col min="7" max="7" width="9.5703125" style="2" bestFit="1" customWidth="1"/>
    <col min="8" max="8" width="9.42578125" style="2" bestFit="1" customWidth="1" collapsed="1"/>
    <col min="9" max="9" width="9.42578125" style="2" bestFit="1" customWidth="1"/>
    <col min="10" max="11" width="8.140625" style="2" customWidth="1"/>
    <col min="12" max="12" width="8.85546875" style="2" bestFit="1" customWidth="1"/>
    <col min="13" max="13" width="9.28515625" style="2" bestFit="1" customWidth="1" collapsed="1"/>
    <col min="14" max="14" width="9.28515625" style="2" bestFit="1" customWidth="1"/>
    <col min="15" max="16" width="8.140625" style="2" customWidth="1"/>
    <col min="17" max="17" width="8.5703125" style="2" bestFit="1" customWidth="1"/>
    <col min="18" max="18" width="8" style="2" customWidth="1" collapsed="1"/>
    <col min="19" max="19" width="7.7109375" style="2" customWidth="1"/>
    <col min="20" max="20" width="8.5703125" style="2" bestFit="1" customWidth="1"/>
    <col min="21" max="21" width="8.5703125" style="2" customWidth="1"/>
    <col min="22" max="22" width="8.5703125" style="2" bestFit="1" customWidth="1"/>
    <col min="23" max="24" width="7.85546875" style="2" bestFit="1" customWidth="1"/>
    <col min="25" max="26" width="7.7109375" style="2" customWidth="1"/>
    <col min="27" max="27" width="9" style="2" customWidth="1"/>
    <col min="28" max="16384" width="8.85546875" style="2"/>
  </cols>
  <sheetData>
    <row r="1" spans="2:30" ht="21" customHeight="1">
      <c r="B1" s="1" t="s">
        <v>0</v>
      </c>
    </row>
    <row r="2" spans="2:30" ht="21" customHeight="1">
      <c r="B2" s="1"/>
    </row>
    <row r="3" spans="2:30" ht="18">
      <c r="B3" s="74" t="s">
        <v>43</v>
      </c>
    </row>
    <row r="4" spans="2:30" ht="14.25" thickBot="1">
      <c r="B4" s="76"/>
      <c r="G4" s="3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</row>
    <row r="5" spans="2:30" ht="27.75" customHeight="1" thickBot="1">
      <c r="B5" s="153" t="s">
        <v>1</v>
      </c>
      <c r="C5" s="155" t="s">
        <v>25</v>
      </c>
      <c r="D5" s="155"/>
      <c r="E5" s="155"/>
      <c r="F5" s="155"/>
      <c r="G5" s="156"/>
      <c r="H5" s="157" t="s">
        <v>2</v>
      </c>
      <c r="I5" s="158"/>
      <c r="J5" s="158"/>
      <c r="K5" s="158"/>
      <c r="L5" s="158"/>
      <c r="M5" s="159" t="s">
        <v>26</v>
      </c>
      <c r="N5" s="160"/>
      <c r="O5" s="160"/>
      <c r="P5" s="160"/>
      <c r="Q5" s="160"/>
      <c r="R5" s="161" t="s">
        <v>3</v>
      </c>
      <c r="S5" s="162"/>
      <c r="T5" s="162"/>
      <c r="U5" s="162"/>
      <c r="V5" s="162"/>
      <c r="W5" s="163" t="s">
        <v>4</v>
      </c>
      <c r="X5" s="164"/>
      <c r="Y5" s="164"/>
      <c r="Z5" s="164"/>
      <c r="AA5" s="164"/>
    </row>
    <row r="6" spans="2:30" ht="13.5" customHeight="1" thickBot="1">
      <c r="B6" s="154"/>
      <c r="C6" s="73" t="s">
        <v>44</v>
      </c>
      <c r="D6" s="39" t="s">
        <v>45</v>
      </c>
      <c r="E6" s="39" t="s">
        <v>46</v>
      </c>
      <c r="F6" s="39" t="s">
        <v>47</v>
      </c>
      <c r="G6" s="39">
        <v>2020</v>
      </c>
      <c r="H6" s="38" t="s">
        <v>44</v>
      </c>
      <c r="I6" s="38" t="s">
        <v>45</v>
      </c>
      <c r="J6" s="38" t="s">
        <v>46</v>
      </c>
      <c r="K6" s="38" t="s">
        <v>47</v>
      </c>
      <c r="L6" s="38">
        <v>2020</v>
      </c>
      <c r="M6" s="40" t="s">
        <v>44</v>
      </c>
      <c r="N6" s="40" t="s">
        <v>45</v>
      </c>
      <c r="O6" s="40" t="s">
        <v>46</v>
      </c>
      <c r="P6" s="40" t="s">
        <v>47</v>
      </c>
      <c r="Q6" s="40">
        <v>2020</v>
      </c>
      <c r="R6" s="41" t="s">
        <v>44</v>
      </c>
      <c r="S6" s="41" t="s">
        <v>45</v>
      </c>
      <c r="T6" s="41" t="s">
        <v>46</v>
      </c>
      <c r="U6" s="41" t="s">
        <v>47</v>
      </c>
      <c r="V6" s="41">
        <v>2020</v>
      </c>
      <c r="W6" s="42" t="s">
        <v>44</v>
      </c>
      <c r="X6" s="42" t="s">
        <v>45</v>
      </c>
      <c r="Y6" s="42" t="s">
        <v>46</v>
      </c>
      <c r="Z6" s="42" t="s">
        <v>47</v>
      </c>
      <c r="AA6" s="42">
        <v>2020</v>
      </c>
    </row>
    <row r="7" spans="2:30" s="17" customFormat="1" ht="13.5" customHeight="1" thickBot="1">
      <c r="B7" s="43" t="s">
        <v>5</v>
      </c>
      <c r="C7" s="44">
        <v>9719.0936223519038</v>
      </c>
      <c r="D7" s="44">
        <v>9115.7854293416185</v>
      </c>
      <c r="E7" s="44">
        <v>13601.281093548267</v>
      </c>
      <c r="F7" s="44">
        <v>15260.749542322061</v>
      </c>
      <c r="G7" s="45">
        <f>SUM(C7:F7)</f>
        <v>47696.90968756385</v>
      </c>
      <c r="H7" s="46">
        <v>5593.2479507832277</v>
      </c>
      <c r="I7" s="46">
        <v>5420.7317920784544</v>
      </c>
      <c r="J7" s="46">
        <v>8275.9067777644723</v>
      </c>
      <c r="K7" s="46">
        <v>8294.7466605367117</v>
      </c>
      <c r="L7" s="45">
        <f>SUM(H7:K7)</f>
        <v>27584.633181162866</v>
      </c>
      <c r="M7" s="46">
        <v>2531.3978890886783</v>
      </c>
      <c r="N7" s="46">
        <v>1995.6510136976931</v>
      </c>
      <c r="O7" s="46">
        <v>2958.2472007015899</v>
      </c>
      <c r="P7" s="46">
        <v>3406.1622404099649</v>
      </c>
      <c r="Q7" s="45">
        <f>SUM(M7:P7)</f>
        <v>10891.458343897926</v>
      </c>
      <c r="R7" s="46">
        <v>1213.3702724898144</v>
      </c>
      <c r="S7" s="46">
        <v>1272.5262395563855</v>
      </c>
      <c r="T7" s="46">
        <v>1814.9630640402308</v>
      </c>
      <c r="U7" s="46">
        <v>2741.6819970641168</v>
      </c>
      <c r="V7" s="45">
        <f>SUM(R7:U7)</f>
        <v>7042.5415731505473</v>
      </c>
      <c r="W7" s="46">
        <v>381.07750999018396</v>
      </c>
      <c r="X7" s="46">
        <v>426.87638400904694</v>
      </c>
      <c r="Y7" s="46">
        <v>552.16405104201147</v>
      </c>
      <c r="Z7" s="46">
        <v>818.15864431124567</v>
      </c>
      <c r="AA7" s="45">
        <f>SUM(W7:Z7)</f>
        <v>2178.2765893524879</v>
      </c>
      <c r="AC7" s="47"/>
      <c r="AD7" s="48"/>
    </row>
    <row r="8" spans="2:30" s="17" customFormat="1" ht="13.5" customHeight="1" thickBot="1">
      <c r="B8" s="49" t="s">
        <v>6</v>
      </c>
      <c r="C8" s="50">
        <v>7517.9932142166381</v>
      </c>
      <c r="D8" s="50">
        <v>6987.1820475269842</v>
      </c>
      <c r="E8" s="50">
        <v>10419.528910300549</v>
      </c>
      <c r="F8" s="50">
        <v>11997.275211268332</v>
      </c>
      <c r="G8" s="45">
        <f t="shared" ref="G8:G17" si="0">SUM(C8:F8)</f>
        <v>36921.9793833125</v>
      </c>
      <c r="H8" s="45">
        <v>4162.3357164677618</v>
      </c>
      <c r="I8" s="45">
        <v>3975.7474325762037</v>
      </c>
      <c r="J8" s="45">
        <v>6083.6202707163693</v>
      </c>
      <c r="K8" s="45">
        <v>6320.6409189367914</v>
      </c>
      <c r="L8" s="45">
        <f t="shared" ref="L8:L17" si="1">SUM(H8:K8)</f>
        <v>20542.344338697127</v>
      </c>
      <c r="M8" s="45">
        <v>2121.5173536915872</v>
      </c>
      <c r="N8" s="45">
        <v>1650.0176363780367</v>
      </c>
      <c r="O8" s="45">
        <v>2457.3362561446588</v>
      </c>
      <c r="P8" s="45">
        <v>2868.5040762237541</v>
      </c>
      <c r="Q8" s="45">
        <f t="shared" ref="Q8:Q17" si="2">SUM(M8:P8)</f>
        <v>9097.375322438038</v>
      </c>
      <c r="R8" s="45">
        <v>893.24156649489873</v>
      </c>
      <c r="S8" s="45">
        <v>979.19454608157389</v>
      </c>
      <c r="T8" s="45">
        <v>1384.6085344859562</v>
      </c>
      <c r="U8" s="45">
        <v>2075.8775088617294</v>
      </c>
      <c r="V8" s="45">
        <f t="shared" ref="V8:V17" si="3">SUM(R8:U8)</f>
        <v>5332.9221559241578</v>
      </c>
      <c r="W8" s="45">
        <v>340.89857756239155</v>
      </c>
      <c r="X8" s="45">
        <v>382.22243249117207</v>
      </c>
      <c r="Y8" s="45">
        <v>493.96384895356658</v>
      </c>
      <c r="Z8" s="45">
        <v>732.25270724605468</v>
      </c>
      <c r="AA8" s="45">
        <f t="shared" ref="AA8:AA17" si="4">SUM(W8:Z8)</f>
        <v>1949.3375662531848</v>
      </c>
    </row>
    <row r="9" spans="2:30" s="17" customFormat="1" ht="13.5" customHeight="1" thickBot="1">
      <c r="B9" s="43" t="s">
        <v>7</v>
      </c>
      <c r="C9" s="44">
        <v>-2878.721948885302</v>
      </c>
      <c r="D9" s="44">
        <v>-2375.5074182690419</v>
      </c>
      <c r="E9" s="44">
        <v>-3695.4393833227668</v>
      </c>
      <c r="F9" s="44">
        <v>-4280.0462283573061</v>
      </c>
      <c r="G9" s="45">
        <f t="shared" si="0"/>
        <v>-13229.714978834418</v>
      </c>
      <c r="H9" s="46">
        <v>-1718.0933763562482</v>
      </c>
      <c r="I9" s="46">
        <v>-1508.4988706618262</v>
      </c>
      <c r="J9" s="46">
        <v>-2384.0138647674821</v>
      </c>
      <c r="K9" s="46">
        <v>-2452.1509084793433</v>
      </c>
      <c r="L9" s="45">
        <f t="shared" si="1"/>
        <v>-8062.7570202649003</v>
      </c>
      <c r="M9" s="46">
        <v>-927.2032090650456</v>
      </c>
      <c r="N9" s="46">
        <v>-632.53003630053365</v>
      </c>
      <c r="O9" s="46">
        <v>-978.18466246190462</v>
      </c>
      <c r="P9" s="46">
        <v>-1284.046525184084</v>
      </c>
      <c r="Q9" s="45">
        <f t="shared" si="2"/>
        <v>-3821.964433011568</v>
      </c>
      <c r="R9" s="46">
        <v>-201.24820337604248</v>
      </c>
      <c r="S9" s="46">
        <v>-199.01382589050539</v>
      </c>
      <c r="T9" s="46">
        <v>-285.0559778166832</v>
      </c>
      <c r="U9" s="46">
        <v>-471.7252816106182</v>
      </c>
      <c r="V9" s="45">
        <f t="shared" si="3"/>
        <v>-1157.0432886938493</v>
      </c>
      <c r="W9" s="46">
        <v>-32.177160087966058</v>
      </c>
      <c r="X9" s="46">
        <v>-35.464685416176565</v>
      </c>
      <c r="Y9" s="46">
        <v>-48.184878276696779</v>
      </c>
      <c r="Z9" s="46">
        <v>-72.123513083260391</v>
      </c>
      <c r="AA9" s="45">
        <f t="shared" si="4"/>
        <v>-187.95023686409979</v>
      </c>
    </row>
    <row r="10" spans="2:30" s="17" customFormat="1" ht="13.5" customHeight="1" thickBot="1">
      <c r="B10" s="49" t="s">
        <v>8</v>
      </c>
      <c r="C10" s="50">
        <f t="shared" ref="C10:D10" si="5">SUM(C8:C9)</f>
        <v>4639.2712653313356</v>
      </c>
      <c r="D10" s="50">
        <f t="shared" si="5"/>
        <v>4611.6746292579428</v>
      </c>
      <c r="E10" s="50">
        <f>SUM(E8:E9)</f>
        <v>6724.089526977782</v>
      </c>
      <c r="F10" s="50">
        <f>SUM(F8:F9)</f>
        <v>7717.2289829110259</v>
      </c>
      <c r="G10" s="45">
        <f>SUM(G8:G9)</f>
        <v>23692.264404478083</v>
      </c>
      <c r="H10" s="45">
        <f t="shared" ref="H10:I10" si="6">SUM(H8:H9)</f>
        <v>2444.2423401115138</v>
      </c>
      <c r="I10" s="45">
        <f t="shared" si="6"/>
        <v>2467.2485619143772</v>
      </c>
      <c r="J10" s="45">
        <f>SUM(J8:J9)</f>
        <v>3699.6064059488872</v>
      </c>
      <c r="K10" s="45">
        <f>SUM(K8:K9)</f>
        <v>3868.4900104574481</v>
      </c>
      <c r="L10" s="45">
        <f>SUM(L8:L9)</f>
        <v>12479.587318432226</v>
      </c>
      <c r="M10" s="45">
        <f t="shared" ref="M10:N10" si="7">SUM(M8:M9)</f>
        <v>1194.3141446265417</v>
      </c>
      <c r="N10" s="45">
        <f t="shared" si="7"/>
        <v>1017.4876000775031</v>
      </c>
      <c r="O10" s="45">
        <f>SUM(O8:O9)</f>
        <v>1479.1515936827541</v>
      </c>
      <c r="P10" s="45">
        <f>SUM(P8:P9)</f>
        <v>1584.4575510396701</v>
      </c>
      <c r="Q10" s="45">
        <f>SUM(Q8:Q9)</f>
        <v>5275.41088942647</v>
      </c>
      <c r="R10" s="45">
        <f t="shared" ref="R10:S10" si="8">SUM(R8:R9)</f>
        <v>691.99336311885622</v>
      </c>
      <c r="S10" s="45">
        <f t="shared" si="8"/>
        <v>780.18072019106853</v>
      </c>
      <c r="T10" s="45">
        <f>SUM(T8:T9)</f>
        <v>1099.5525566692729</v>
      </c>
      <c r="U10" s="45">
        <f>SUM(U8:U9)</f>
        <v>1604.1522272511113</v>
      </c>
      <c r="V10" s="45">
        <f>SUM(V8:V9)</f>
        <v>4175.878867230309</v>
      </c>
      <c r="W10" s="45">
        <f t="shared" ref="W10:X10" si="9">SUM(W8:W9)</f>
        <v>308.72141747442549</v>
      </c>
      <c r="X10" s="45">
        <f t="shared" si="9"/>
        <v>346.75774707499551</v>
      </c>
      <c r="Y10" s="45">
        <f>SUM(Y8:Y9)</f>
        <v>445.77897067686979</v>
      </c>
      <c r="Z10" s="45">
        <f>SUM(Z8:Z9)</f>
        <v>660.12919416279431</v>
      </c>
      <c r="AA10" s="45">
        <f>SUM(AA8:AA9)</f>
        <v>1761.3873293890852</v>
      </c>
    </row>
    <row r="11" spans="2:30" s="17" customFormat="1" ht="13.5" customHeight="1" thickBot="1">
      <c r="B11" s="51" t="s">
        <v>9</v>
      </c>
      <c r="C11" s="52">
        <v>-3522.8681233106531</v>
      </c>
      <c r="D11" s="52">
        <v>-3378.0910554375291</v>
      </c>
      <c r="E11" s="52">
        <v>-4280.3046087442808</v>
      </c>
      <c r="F11" s="52">
        <v>-5244.7245778216075</v>
      </c>
      <c r="G11" s="45">
        <f t="shared" si="0"/>
        <v>-16425.988365314071</v>
      </c>
      <c r="H11" s="53">
        <v>-1852.1299079225746</v>
      </c>
      <c r="I11" s="53">
        <v>-1722.9065980125442</v>
      </c>
      <c r="J11" s="53">
        <v>-2216.1709669790885</v>
      </c>
      <c r="K11" s="53">
        <v>-2540.6157630452471</v>
      </c>
      <c r="L11" s="45">
        <f t="shared" si="1"/>
        <v>-8331.8232359594549</v>
      </c>
      <c r="M11" s="53">
        <v>-935.2716040560889</v>
      </c>
      <c r="N11" s="53">
        <v>-790.68766863300209</v>
      </c>
      <c r="O11" s="53">
        <v>-1039.3926565931533</v>
      </c>
      <c r="P11" s="53">
        <v>-1184.4001528108975</v>
      </c>
      <c r="Q11" s="45">
        <f t="shared" si="2"/>
        <v>-3949.7520820931418</v>
      </c>
      <c r="R11" s="53">
        <v>-540.26687196817466</v>
      </c>
      <c r="S11" s="53">
        <v>-650.15771761772385</v>
      </c>
      <c r="T11" s="53">
        <v>-783.10123063796118</v>
      </c>
      <c r="U11" s="53">
        <v>-1170.4654380784109</v>
      </c>
      <c r="V11" s="45">
        <f t="shared" si="3"/>
        <v>-3143.9912583022706</v>
      </c>
      <c r="W11" s="53">
        <v>-195.19973936381311</v>
      </c>
      <c r="X11" s="53">
        <v>-214.33907117425926</v>
      </c>
      <c r="Y11" s="53">
        <v>-241.63975453407807</v>
      </c>
      <c r="Z11" s="53">
        <v>-349.24322388705178</v>
      </c>
      <c r="AA11" s="45">
        <f t="shared" si="4"/>
        <v>-1000.4217889592021</v>
      </c>
    </row>
    <row r="12" spans="2:30" s="17" customFormat="1" ht="13.5" customHeight="1" thickBot="1">
      <c r="B12" s="54" t="s">
        <v>10</v>
      </c>
      <c r="C12" s="52">
        <v>-1229.311064212055</v>
      </c>
      <c r="D12" s="52">
        <v>-1266.2452759753364</v>
      </c>
      <c r="E12" s="52">
        <v>-1469.2337870829629</v>
      </c>
      <c r="F12" s="52">
        <v>-1619.1079363389788</v>
      </c>
      <c r="G12" s="45">
        <f t="shared" si="0"/>
        <v>-5583.8980636093329</v>
      </c>
      <c r="H12" s="53">
        <v>-572.19066186486884</v>
      </c>
      <c r="I12" s="53">
        <v>-621.51857012975347</v>
      </c>
      <c r="J12" s="53">
        <v>-695.69588425972427</v>
      </c>
      <c r="K12" s="53">
        <v>-717.62976152817237</v>
      </c>
      <c r="L12" s="45">
        <f t="shared" si="1"/>
        <v>-2607.0348777825188</v>
      </c>
      <c r="M12" s="53">
        <v>-388.66708148359857</v>
      </c>
      <c r="N12" s="53">
        <v>-361.85927961521253</v>
      </c>
      <c r="O12" s="53">
        <v>-457.41781666667214</v>
      </c>
      <c r="P12" s="53">
        <v>-502.08482568189129</v>
      </c>
      <c r="Q12" s="45">
        <f t="shared" si="2"/>
        <v>-1710.0290034473746</v>
      </c>
      <c r="R12" s="53">
        <v>-176.92370086376712</v>
      </c>
      <c r="S12" s="53">
        <v>-180.04814078303872</v>
      </c>
      <c r="T12" s="53">
        <v>-194.01219585969864</v>
      </c>
      <c r="U12" s="53">
        <v>-286.90347455243727</v>
      </c>
      <c r="V12" s="45">
        <f t="shared" si="3"/>
        <v>-837.88751205894175</v>
      </c>
      <c r="W12" s="53">
        <v>-91.54361077711836</v>
      </c>
      <c r="X12" s="53">
        <v>-102.51928544733182</v>
      </c>
      <c r="Y12" s="53">
        <v>-120.57704474729312</v>
      </c>
      <c r="Z12" s="53">
        <v>-110.53695182117349</v>
      </c>
      <c r="AA12" s="45">
        <f t="shared" si="4"/>
        <v>-425.17689279291676</v>
      </c>
    </row>
    <row r="13" spans="2:30" s="17" customFormat="1" ht="13.5" customHeight="1" thickBot="1">
      <c r="B13" s="55" t="s">
        <v>27</v>
      </c>
      <c r="C13" s="56">
        <v>-30.387030286695197</v>
      </c>
      <c r="D13" s="56">
        <v>-78.104702521924054</v>
      </c>
      <c r="E13" s="56">
        <v>-99.829055331731652</v>
      </c>
      <c r="F13" s="56">
        <v>-171.33346282828231</v>
      </c>
      <c r="G13" s="45">
        <f t="shared" si="0"/>
        <v>-379.65425096863316</v>
      </c>
      <c r="H13" s="57">
        <v>0</v>
      </c>
      <c r="I13" s="57">
        <v>0</v>
      </c>
      <c r="J13" s="57">
        <v>0</v>
      </c>
      <c r="K13" s="57">
        <v>0</v>
      </c>
      <c r="L13" s="45">
        <f t="shared" si="1"/>
        <v>0</v>
      </c>
      <c r="M13" s="57">
        <v>0</v>
      </c>
      <c r="N13" s="57">
        <v>0</v>
      </c>
      <c r="O13" s="57">
        <v>0</v>
      </c>
      <c r="P13" s="57">
        <v>0</v>
      </c>
      <c r="Q13" s="45">
        <f t="shared" si="2"/>
        <v>0</v>
      </c>
      <c r="R13" s="57">
        <v>0</v>
      </c>
      <c r="S13" s="57">
        <v>0</v>
      </c>
      <c r="T13" s="57">
        <v>0</v>
      </c>
      <c r="U13" s="57">
        <v>0</v>
      </c>
      <c r="V13" s="45">
        <f t="shared" si="3"/>
        <v>0</v>
      </c>
      <c r="W13" s="57">
        <v>0</v>
      </c>
      <c r="X13" s="57">
        <v>0</v>
      </c>
      <c r="Y13" s="57">
        <v>0</v>
      </c>
      <c r="Z13" s="57">
        <v>0</v>
      </c>
      <c r="AA13" s="45">
        <f t="shared" si="4"/>
        <v>0</v>
      </c>
    </row>
    <row r="14" spans="2:30" s="17" customFormat="1" ht="13.5" customHeight="1" thickBot="1">
      <c r="B14" s="51" t="s">
        <v>11</v>
      </c>
      <c r="C14" s="52">
        <v>-14.149413928636383</v>
      </c>
      <c r="D14" s="52">
        <v>119.05260223879304</v>
      </c>
      <c r="E14" s="52">
        <v>-38.585036629756878</v>
      </c>
      <c r="F14" s="52">
        <v>-18.830317766409209</v>
      </c>
      <c r="G14" s="45">
        <f t="shared" si="0"/>
        <v>47.487833913990571</v>
      </c>
      <c r="H14" s="53">
        <v>3.6881185388883799</v>
      </c>
      <c r="I14" s="53">
        <v>110.3573525130389</v>
      </c>
      <c r="J14" s="53">
        <v>-26.08881145325995</v>
      </c>
      <c r="K14" s="53">
        <v>-10.773325267912538</v>
      </c>
      <c r="L14" s="45">
        <f t="shared" si="1"/>
        <v>77.183334330754789</v>
      </c>
      <c r="M14" s="53">
        <v>-12.2940251837693</v>
      </c>
      <c r="N14" s="53">
        <v>0.66251114066484007</v>
      </c>
      <c r="O14" s="53">
        <v>1.6838015355215532</v>
      </c>
      <c r="P14" s="53">
        <v>-3.8973707537556255</v>
      </c>
      <c r="Q14" s="45">
        <f t="shared" si="2"/>
        <v>-13.845083261338532</v>
      </c>
      <c r="R14" s="53">
        <v>-5.8523130297644599</v>
      </c>
      <c r="S14" s="53">
        <v>3.4587200196976795</v>
      </c>
      <c r="T14" s="53">
        <v>-12.844846652237898</v>
      </c>
      <c r="U14" s="53">
        <v>-4.7310585824620377</v>
      </c>
      <c r="V14" s="45">
        <f t="shared" si="3"/>
        <v>-19.969498244766715</v>
      </c>
      <c r="W14" s="53">
        <v>0.3088056711865006</v>
      </c>
      <c r="X14" s="53">
        <v>4.5740185653916203</v>
      </c>
      <c r="Y14" s="53">
        <v>-1.3351800597806243</v>
      </c>
      <c r="Z14" s="53">
        <v>-0.88409695873740546</v>
      </c>
      <c r="AA14" s="45">
        <f t="shared" si="4"/>
        <v>2.6635472180600912</v>
      </c>
    </row>
    <row r="15" spans="2:30" s="17" customFormat="1" ht="13.5" customHeight="1" thickBot="1">
      <c r="B15" s="51" t="s">
        <v>28</v>
      </c>
      <c r="C15" s="52">
        <v>-298.28460324466562</v>
      </c>
      <c r="D15" s="52">
        <v>-5.6318792694240649</v>
      </c>
      <c r="E15" s="52">
        <v>0</v>
      </c>
      <c r="F15" s="52">
        <v>0</v>
      </c>
      <c r="G15" s="45">
        <f t="shared" si="0"/>
        <v>-303.91648251408969</v>
      </c>
      <c r="H15" s="53">
        <v>0</v>
      </c>
      <c r="I15" s="53">
        <v>0</v>
      </c>
      <c r="J15" s="53">
        <v>0</v>
      </c>
      <c r="K15" s="53">
        <v>0</v>
      </c>
      <c r="L15" s="45">
        <f t="shared" si="1"/>
        <v>0</v>
      </c>
      <c r="M15" s="53">
        <v>0</v>
      </c>
      <c r="N15" s="53">
        <v>0</v>
      </c>
      <c r="O15" s="53">
        <v>0</v>
      </c>
      <c r="P15" s="53">
        <v>0</v>
      </c>
      <c r="Q15" s="45">
        <f t="shared" si="2"/>
        <v>0</v>
      </c>
      <c r="R15" s="53">
        <v>0</v>
      </c>
      <c r="S15" s="53">
        <v>0</v>
      </c>
      <c r="T15" s="53">
        <v>0</v>
      </c>
      <c r="U15" s="53">
        <v>0</v>
      </c>
      <c r="V15" s="45">
        <f t="shared" si="3"/>
        <v>0</v>
      </c>
      <c r="W15" s="53">
        <v>0</v>
      </c>
      <c r="X15" s="53">
        <v>0</v>
      </c>
      <c r="Y15" s="53">
        <v>0</v>
      </c>
      <c r="Z15" s="53">
        <v>0</v>
      </c>
      <c r="AA15" s="45">
        <f t="shared" si="4"/>
        <v>0</v>
      </c>
    </row>
    <row r="16" spans="2:30" s="17" customFormat="1" ht="13.5" customHeight="1" thickBot="1">
      <c r="B16" s="43" t="s">
        <v>12</v>
      </c>
      <c r="C16" s="52">
        <v>-24.797477346820031</v>
      </c>
      <c r="D16" s="52">
        <v>-54.634321025547877</v>
      </c>
      <c r="E16" s="52">
        <v>-90.287610045553066</v>
      </c>
      <c r="F16" s="52">
        <v>-86.980357499792518</v>
      </c>
      <c r="G16" s="45">
        <f t="shared" si="0"/>
        <v>-256.69976591771353</v>
      </c>
      <c r="H16" s="53">
        <v>-10.53833931216715</v>
      </c>
      <c r="I16" s="53">
        <v>-24.324055375377871</v>
      </c>
      <c r="J16" s="53">
        <v>-30.652535840420754</v>
      </c>
      <c r="K16" s="53">
        <v>-57.465208339883851</v>
      </c>
      <c r="L16" s="45">
        <f t="shared" si="1"/>
        <v>-122.98013886784963</v>
      </c>
      <c r="M16" s="53">
        <v>-14.259138039829988</v>
      </c>
      <c r="N16" s="53">
        <v>-18.902454470169999</v>
      </c>
      <c r="O16" s="53">
        <v>-47.079425864397059</v>
      </c>
      <c r="P16" s="53">
        <v>-20.679711142487864</v>
      </c>
      <c r="Q16" s="45">
        <f t="shared" si="2"/>
        <v>-100.9207295168849</v>
      </c>
      <c r="R16" s="53">
        <v>0</v>
      </c>
      <c r="S16" s="53">
        <v>0</v>
      </c>
      <c r="T16" s="53">
        <v>0</v>
      </c>
      <c r="U16" s="53">
        <v>0</v>
      </c>
      <c r="V16" s="45">
        <f t="shared" si="3"/>
        <v>0</v>
      </c>
      <c r="W16" s="53">
        <v>0</v>
      </c>
      <c r="X16" s="53">
        <v>0</v>
      </c>
      <c r="Y16" s="53">
        <v>0</v>
      </c>
      <c r="Z16" s="53">
        <v>0</v>
      </c>
      <c r="AA16" s="45">
        <f t="shared" si="4"/>
        <v>0</v>
      </c>
    </row>
    <row r="17" spans="1:27" s="17" customFormat="1" ht="13.5" customHeight="1" thickBot="1">
      <c r="B17" s="43" t="s">
        <v>13</v>
      </c>
      <c r="C17" s="52">
        <v>625.81905928879473</v>
      </c>
      <c r="D17" s="52">
        <v>703.89778860421086</v>
      </c>
      <c r="E17" s="52">
        <v>711.13590416317004</v>
      </c>
      <c r="F17" s="52">
        <v>678.00246946155971</v>
      </c>
      <c r="G17" s="45">
        <f t="shared" si="0"/>
        <v>2718.8552215177351</v>
      </c>
      <c r="H17" s="53">
        <v>221.86228953432069</v>
      </c>
      <c r="I17" s="53">
        <v>237.00731579841366</v>
      </c>
      <c r="J17" s="53">
        <v>241.10960249397004</v>
      </c>
      <c r="K17" s="53">
        <v>174.60276113068767</v>
      </c>
      <c r="L17" s="45">
        <f t="shared" si="1"/>
        <v>874.58196895739206</v>
      </c>
      <c r="M17" s="53">
        <v>183.8873565927853</v>
      </c>
      <c r="N17" s="53">
        <v>206.94897672565526</v>
      </c>
      <c r="O17" s="53">
        <v>198.98321505349205</v>
      </c>
      <c r="P17" s="53">
        <v>224.85885224233408</v>
      </c>
      <c r="Q17" s="45">
        <f t="shared" si="2"/>
        <v>814.67840061426659</v>
      </c>
      <c r="R17" s="53">
        <v>164.39011724085671</v>
      </c>
      <c r="S17" s="53">
        <v>191.80735458567906</v>
      </c>
      <c r="T17" s="53">
        <v>198.75090649077788</v>
      </c>
      <c r="U17" s="53">
        <v>206.27583680193658</v>
      </c>
      <c r="V17" s="45">
        <f t="shared" si="3"/>
        <v>761.22421511925018</v>
      </c>
      <c r="W17" s="53">
        <v>55.679295920831976</v>
      </c>
      <c r="X17" s="53">
        <v>68.134141494462952</v>
      </c>
      <c r="Y17" s="53">
        <v>72.182807622803423</v>
      </c>
      <c r="Z17" s="53">
        <v>72.096187629905927</v>
      </c>
      <c r="AA17" s="45">
        <f t="shared" si="4"/>
        <v>268.09243266800428</v>
      </c>
    </row>
    <row r="18" spans="1:27" s="17" customFormat="1" ht="13.5" customHeight="1" thickBot="1">
      <c r="B18" s="49" t="s">
        <v>14</v>
      </c>
      <c r="C18" s="50">
        <f>SUM(C10:C17)</f>
        <v>145.29261229060495</v>
      </c>
      <c r="D18" s="50">
        <f>SUM(D10:D17)</f>
        <v>651.91778587118517</v>
      </c>
      <c r="E18" s="50">
        <f>SUM(E10:E17)</f>
        <v>1456.9853333066667</v>
      </c>
      <c r="F18" s="50">
        <f>SUM(F10:F17)</f>
        <v>1254.2548001175155</v>
      </c>
      <c r="G18" s="45">
        <f>SUM(G10:G17)</f>
        <v>3508.4505315859674</v>
      </c>
      <c r="H18" s="45">
        <f t="shared" ref="H18:J18" si="10">SUM(H10:H17)</f>
        <v>234.93383908511231</v>
      </c>
      <c r="I18" s="45">
        <f t="shared" si="10"/>
        <v>445.86400670815419</v>
      </c>
      <c r="J18" s="45">
        <f t="shared" si="10"/>
        <v>972.10780991036381</v>
      </c>
      <c r="K18" s="45">
        <f>SUM(K10:K17)</f>
        <v>716.60871340691983</v>
      </c>
      <c r="L18" s="45">
        <f>SUM(L10:L17)</f>
        <v>2369.5143691105495</v>
      </c>
      <c r="M18" s="45">
        <f t="shared" ref="M18:O18" si="11">SUM(M10:M17)</f>
        <v>27.709652456040288</v>
      </c>
      <c r="N18" s="45">
        <f t="shared" si="11"/>
        <v>53.64968522543856</v>
      </c>
      <c r="O18" s="45">
        <f t="shared" si="11"/>
        <v>135.92871114754516</v>
      </c>
      <c r="P18" s="45">
        <f>SUM(P10:P17)</f>
        <v>98.254342892971934</v>
      </c>
      <c r="Q18" s="45">
        <f>SUM(Q10:Q17)</f>
        <v>315.54239172199675</v>
      </c>
      <c r="R18" s="45">
        <f t="shared" ref="R18:T18" si="12">SUM(R10:R17)</f>
        <v>133.34059449800668</v>
      </c>
      <c r="S18" s="45">
        <f t="shared" si="12"/>
        <v>145.2409363956827</v>
      </c>
      <c r="T18" s="45">
        <f t="shared" si="12"/>
        <v>308.34519001015309</v>
      </c>
      <c r="U18" s="45">
        <f>SUM(U10:U17)</f>
        <v>348.32809283973768</v>
      </c>
      <c r="V18" s="45">
        <f>SUM(V10:V17)</f>
        <v>935.25481374358014</v>
      </c>
      <c r="W18" s="45">
        <f t="shared" ref="W18:Y18" si="13">SUM(W10:W17)</f>
        <v>77.966168925512505</v>
      </c>
      <c r="X18" s="45">
        <f t="shared" si="13"/>
        <v>102.60755051325899</v>
      </c>
      <c r="Y18" s="45">
        <f t="shared" si="13"/>
        <v>154.40979895852141</v>
      </c>
      <c r="Z18" s="45">
        <f>SUM(Z10:Z17)</f>
        <v>271.56110912573752</v>
      </c>
      <c r="AA18" s="45">
        <f>SUM(AA10:AA17)</f>
        <v>606.54462752303061</v>
      </c>
    </row>
    <row r="19" spans="1:27" s="17" customFormat="1" ht="6.75" customHeight="1" thickBot="1">
      <c r="B19" s="58"/>
      <c r="C19" s="59"/>
      <c r="D19" s="59"/>
      <c r="E19" s="59"/>
      <c r="F19" s="59"/>
      <c r="G19" s="61"/>
      <c r="H19" s="59"/>
      <c r="I19" s="59"/>
      <c r="J19" s="59"/>
      <c r="K19" s="59"/>
      <c r="L19" s="60"/>
      <c r="M19" s="59"/>
      <c r="N19" s="60"/>
      <c r="O19" s="59"/>
      <c r="P19" s="59"/>
      <c r="Q19" s="60"/>
      <c r="R19" s="59"/>
      <c r="S19" s="60"/>
      <c r="T19" s="59"/>
      <c r="U19" s="59"/>
      <c r="V19" s="60"/>
      <c r="W19" s="59"/>
      <c r="X19" s="60"/>
      <c r="Y19" s="59"/>
      <c r="Z19" s="59"/>
      <c r="AA19" s="60"/>
    </row>
    <row r="20" spans="1:27" s="17" customFormat="1" ht="15" thickBot="1">
      <c r="B20" s="43" t="s">
        <v>13</v>
      </c>
      <c r="C20" s="44">
        <v>-625.81905928879473</v>
      </c>
      <c r="D20" s="44">
        <v>-703.89778860421086</v>
      </c>
      <c r="E20" s="44">
        <v>-711.13590416317004</v>
      </c>
      <c r="F20" s="44">
        <v>-678.00246946155971</v>
      </c>
      <c r="G20" s="50">
        <f t="shared" ref="G20:G27" si="14">SUM(C20:F20)</f>
        <v>-2718.8552215177351</v>
      </c>
      <c r="H20" s="62"/>
      <c r="I20" s="62"/>
      <c r="J20" s="62"/>
      <c r="K20" s="62"/>
      <c r="L20" s="63"/>
      <c r="M20" s="62"/>
      <c r="N20" s="62"/>
      <c r="O20" s="62"/>
      <c r="P20" s="62"/>
      <c r="Q20" s="64"/>
      <c r="R20" s="62"/>
      <c r="S20" s="62"/>
      <c r="T20" s="62"/>
      <c r="U20" s="62"/>
      <c r="V20" s="63"/>
      <c r="W20" s="62"/>
      <c r="X20" s="62"/>
      <c r="Y20" s="62"/>
      <c r="Z20" s="62"/>
      <c r="AA20" s="63"/>
    </row>
    <row r="21" spans="1:27" s="17" customFormat="1" ht="15" thickBot="1">
      <c r="B21" s="43" t="s">
        <v>15</v>
      </c>
      <c r="C21" s="44">
        <v>-227.5948930709599</v>
      </c>
      <c r="D21" s="65">
        <v>-268.54108162949399</v>
      </c>
      <c r="E21" s="44">
        <v>-290.35279428236845</v>
      </c>
      <c r="F21" s="44">
        <v>-248.92987034094256</v>
      </c>
      <c r="G21" s="50">
        <f t="shared" si="14"/>
        <v>-1035.4186393237649</v>
      </c>
      <c r="H21" s="66"/>
      <c r="I21" s="67"/>
      <c r="J21" s="68"/>
      <c r="K21" s="68"/>
      <c r="L21" s="63"/>
      <c r="M21" s="68"/>
      <c r="N21" s="68"/>
      <c r="O21" s="68"/>
      <c r="P21" s="68"/>
      <c r="Q21" s="68"/>
      <c r="R21" s="68"/>
      <c r="S21" s="68"/>
      <c r="T21" s="68"/>
      <c r="U21" s="68"/>
      <c r="V21" s="63"/>
      <c r="W21" s="68"/>
      <c r="X21" s="68"/>
      <c r="Y21" s="68"/>
      <c r="Z21" s="68"/>
      <c r="AA21" s="63"/>
    </row>
    <row r="22" spans="1:27" s="17" customFormat="1" ht="15" thickBot="1">
      <c r="B22" s="49" t="s">
        <v>16</v>
      </c>
      <c r="C22" s="50">
        <v>-708.12134006914971</v>
      </c>
      <c r="D22" s="50">
        <v>-320.52108436251967</v>
      </c>
      <c r="E22" s="50">
        <v>455.4966348611282</v>
      </c>
      <c r="F22" s="50">
        <f>SUM(F18,F20:F21)</f>
        <v>327.32246031501325</v>
      </c>
      <c r="G22" s="50">
        <f t="shared" si="14"/>
        <v>-245.82332925552805</v>
      </c>
      <c r="H22" s="69"/>
      <c r="I22" s="69"/>
      <c r="J22" s="69"/>
      <c r="K22" s="69"/>
      <c r="L22" s="63"/>
      <c r="M22" s="69"/>
      <c r="N22" s="69"/>
      <c r="O22" s="69"/>
      <c r="P22" s="69"/>
      <c r="Q22" s="69"/>
      <c r="R22" s="69"/>
      <c r="S22" s="69"/>
      <c r="T22" s="69"/>
      <c r="U22" s="69"/>
      <c r="V22" s="63"/>
      <c r="W22" s="69"/>
      <c r="X22" s="69"/>
      <c r="Y22" s="69"/>
      <c r="Z22" s="69"/>
      <c r="AA22" s="63"/>
    </row>
    <row r="23" spans="1:27" s="17" customFormat="1" ht="15" thickBot="1">
      <c r="B23" s="43" t="s">
        <v>17</v>
      </c>
      <c r="C23" s="44">
        <v>-94.803028953101844</v>
      </c>
      <c r="D23" s="44">
        <v>-44.852916665155789</v>
      </c>
      <c r="E23" s="44">
        <v>-53.105205414053195</v>
      </c>
      <c r="F23" s="44">
        <v>-81.982791783967457</v>
      </c>
      <c r="G23" s="50">
        <f t="shared" si="14"/>
        <v>-274.74394281627826</v>
      </c>
      <c r="H23" s="70"/>
      <c r="I23" s="67"/>
      <c r="J23" s="68"/>
      <c r="K23" s="68"/>
      <c r="L23" s="63"/>
      <c r="M23" s="68"/>
      <c r="N23" s="68"/>
      <c r="O23" s="68"/>
      <c r="P23" s="68"/>
      <c r="Q23" s="68"/>
      <c r="R23" s="68"/>
      <c r="S23" s="68"/>
      <c r="T23" s="68"/>
      <c r="U23" s="68"/>
      <c r="V23" s="63"/>
      <c r="W23" s="68"/>
      <c r="X23" s="68"/>
      <c r="Y23" s="68"/>
      <c r="Z23" s="68"/>
      <c r="AA23" s="63"/>
    </row>
    <row r="24" spans="1:27" s="17" customFormat="1" ht="17.25" thickBot="1">
      <c r="B24" s="43" t="s">
        <v>29</v>
      </c>
      <c r="C24" s="44">
        <v>-22.00086822929223</v>
      </c>
      <c r="D24" s="44">
        <v>-26.721968978609993</v>
      </c>
      <c r="E24" s="44">
        <v>-24.712024763924845</v>
      </c>
      <c r="F24" s="44">
        <v>-69.676889566239566</v>
      </c>
      <c r="G24" s="50">
        <f t="shared" si="14"/>
        <v>-143.11175153806664</v>
      </c>
      <c r="H24" s="70"/>
      <c r="I24" s="67"/>
      <c r="J24" s="68"/>
      <c r="K24" s="68"/>
      <c r="L24" s="63"/>
      <c r="M24" s="68"/>
      <c r="N24" s="68"/>
      <c r="O24" s="68"/>
      <c r="P24" s="68"/>
      <c r="Q24" s="68"/>
      <c r="R24" s="68"/>
      <c r="S24" s="68"/>
      <c r="T24" s="68"/>
      <c r="U24" s="68"/>
      <c r="V24" s="63"/>
      <c r="W24" s="68"/>
      <c r="X24" s="68"/>
      <c r="Y24" s="68"/>
      <c r="Z24" s="68"/>
      <c r="AA24" s="63"/>
    </row>
    <row r="25" spans="1:27" s="17" customFormat="1" ht="15" thickBot="1">
      <c r="B25" s="71" t="s">
        <v>18</v>
      </c>
      <c r="C25" s="50">
        <v>-824.9392251088301</v>
      </c>
      <c r="D25" s="50">
        <v>-392.08198214899198</v>
      </c>
      <c r="E25" s="50">
        <v>377.67940468315015</v>
      </c>
      <c r="F25" s="50">
        <f>SUM(F22:F24)</f>
        <v>175.66277896480622</v>
      </c>
      <c r="G25" s="50">
        <f t="shared" si="14"/>
        <v>-663.67902360986568</v>
      </c>
      <c r="H25" s="69"/>
      <c r="I25" s="69"/>
      <c r="J25" s="69"/>
      <c r="K25" s="69"/>
      <c r="L25" s="63"/>
      <c r="M25" s="69"/>
      <c r="N25" s="69"/>
      <c r="O25" s="69"/>
      <c r="P25" s="69"/>
      <c r="Q25" s="69"/>
      <c r="R25" s="69"/>
      <c r="S25" s="69"/>
      <c r="T25" s="69"/>
      <c r="U25" s="69"/>
      <c r="V25" s="63"/>
      <c r="W25" s="69"/>
      <c r="X25" s="69"/>
      <c r="Y25" s="69"/>
      <c r="Z25" s="69"/>
      <c r="AA25" s="63"/>
    </row>
    <row r="26" spans="1:27" s="17" customFormat="1" ht="15" thickBot="1">
      <c r="B26" s="72" t="s">
        <v>19</v>
      </c>
      <c r="C26" s="44">
        <v>4.1424506166489365</v>
      </c>
      <c r="D26" s="44">
        <v>3.5826506566169827</v>
      </c>
      <c r="E26" s="44">
        <v>4.0264648493526387</v>
      </c>
      <c r="F26" s="44">
        <v>1.7311288452605675</v>
      </c>
      <c r="G26" s="50">
        <f t="shared" si="14"/>
        <v>13.482694967879125</v>
      </c>
      <c r="H26" s="69"/>
      <c r="I26" s="69"/>
      <c r="J26" s="69"/>
      <c r="K26" s="69"/>
      <c r="L26" s="63"/>
      <c r="M26" s="69"/>
      <c r="N26" s="69"/>
      <c r="O26" s="69"/>
      <c r="P26" s="69"/>
      <c r="Q26" s="69"/>
      <c r="R26" s="69"/>
      <c r="S26" s="69"/>
      <c r="T26" s="69"/>
      <c r="U26" s="69"/>
      <c r="V26" s="63"/>
      <c r="W26" s="69"/>
      <c r="X26" s="69"/>
      <c r="Y26" s="69"/>
      <c r="Z26" s="69"/>
      <c r="AA26" s="63"/>
    </row>
    <row r="27" spans="1:27" s="17" customFormat="1" ht="15" thickBot="1">
      <c r="B27" s="71" t="s">
        <v>30</v>
      </c>
      <c r="C27" s="50">
        <v>-820.79677449218116</v>
      </c>
      <c r="D27" s="50">
        <v>-388.49933149237501</v>
      </c>
      <c r="E27" s="50">
        <v>381.70586953250279</v>
      </c>
      <c r="F27" s="50">
        <f>SUM(F25:F26)</f>
        <v>177.39390781006679</v>
      </c>
      <c r="G27" s="50">
        <f t="shared" si="14"/>
        <v>-650.1963286419865</v>
      </c>
      <c r="H27" s="69"/>
      <c r="I27" s="69"/>
      <c r="J27" s="69"/>
      <c r="K27" s="69"/>
      <c r="L27" s="63"/>
      <c r="M27" s="69"/>
      <c r="N27" s="69"/>
      <c r="O27" s="69"/>
      <c r="P27" s="69"/>
      <c r="Q27" s="69"/>
      <c r="R27" s="69"/>
      <c r="S27" s="69"/>
      <c r="T27" s="69"/>
      <c r="U27" s="69"/>
      <c r="V27" s="63"/>
      <c r="W27" s="69"/>
      <c r="X27" s="69"/>
      <c r="Y27" s="69"/>
      <c r="Z27" s="69"/>
      <c r="AA27" s="63"/>
    </row>
    <row r="28" spans="1:27" s="11" customFormat="1" ht="6" customHeight="1" thickBot="1">
      <c r="A28" s="5"/>
      <c r="B28" s="6"/>
      <c r="C28" s="4"/>
      <c r="D28" s="4"/>
      <c r="E28" s="4"/>
      <c r="F28" s="4"/>
      <c r="G28" s="7"/>
      <c r="H28" s="8"/>
      <c r="I28" s="8"/>
      <c r="J28" s="8"/>
      <c r="K28" s="8"/>
      <c r="L28" s="9"/>
      <c r="M28" s="10"/>
      <c r="N28" s="9"/>
      <c r="O28" s="10"/>
      <c r="P28" s="10"/>
      <c r="Q28" s="8"/>
      <c r="R28" s="10"/>
      <c r="S28" s="9"/>
      <c r="T28" s="10"/>
      <c r="U28" s="10"/>
      <c r="V28" s="9"/>
      <c r="W28" s="10"/>
      <c r="X28" s="9"/>
      <c r="Y28" s="10"/>
      <c r="Z28" s="10"/>
      <c r="AA28" s="9"/>
    </row>
    <row r="29" spans="1:27" ht="9.75" customHeight="1">
      <c r="B29" s="12"/>
      <c r="C29" s="13"/>
      <c r="D29" s="14"/>
      <c r="E29" s="14"/>
      <c r="F29" s="14"/>
      <c r="G29" s="15"/>
      <c r="H29" s="16"/>
      <c r="I29" s="16"/>
      <c r="J29" s="16"/>
      <c r="K29" s="16"/>
      <c r="L29" s="15"/>
      <c r="M29" s="14"/>
      <c r="N29" s="15"/>
      <c r="O29" s="14"/>
      <c r="P29" s="14"/>
      <c r="Q29" s="16"/>
      <c r="R29" s="14"/>
      <c r="S29" s="15"/>
      <c r="T29" s="14"/>
      <c r="U29" s="14"/>
      <c r="V29" s="15"/>
      <c r="W29" s="14"/>
      <c r="X29" s="15"/>
      <c r="Y29" s="14"/>
      <c r="Z29" s="14"/>
      <c r="AA29" s="15"/>
    </row>
    <row r="30" spans="1:27" s="17" customFormat="1" ht="14.25">
      <c r="B30" s="18" t="s">
        <v>20</v>
      </c>
      <c r="C30" s="19">
        <f t="shared" ref="C30:AA30" si="15">C10/C$8</f>
        <v>0.61708904665654707</v>
      </c>
      <c r="D30" s="20">
        <f t="shared" si="15"/>
        <v>0.66001924636988396</v>
      </c>
      <c r="E30" s="20">
        <f t="shared" si="15"/>
        <v>0.64533527233946963</v>
      </c>
      <c r="F30" s="20">
        <f t="shared" si="15"/>
        <v>0.64324847492559711</v>
      </c>
      <c r="G30" s="21">
        <f t="shared" si="15"/>
        <v>0.64168456838438603</v>
      </c>
      <c r="H30" s="20">
        <f t="shared" si="15"/>
        <v>0.5872285434452521</v>
      </c>
      <c r="I30" s="20">
        <f t="shared" si="15"/>
        <v>0.62057477336170985</v>
      </c>
      <c r="J30" s="20">
        <f t="shared" si="15"/>
        <v>0.60812579374110809</v>
      </c>
      <c r="K30" s="20">
        <f t="shared" si="15"/>
        <v>0.6120407819509821</v>
      </c>
      <c r="L30" s="21">
        <f t="shared" si="15"/>
        <v>0.60750550729127395</v>
      </c>
      <c r="M30" s="20">
        <f t="shared" si="15"/>
        <v>0.5629528047688851</v>
      </c>
      <c r="N30" s="20">
        <f t="shared" si="15"/>
        <v>0.61665256033929194</v>
      </c>
      <c r="O30" s="20">
        <f t="shared" si="15"/>
        <v>0.60193292227878115</v>
      </c>
      <c r="P30" s="20">
        <f t="shared" si="15"/>
        <v>0.55236370907498633</v>
      </c>
      <c r="Q30" s="21">
        <f t="shared" si="15"/>
        <v>0.57988273567377602</v>
      </c>
      <c r="R30" s="20">
        <f t="shared" si="15"/>
        <v>0.77469901656531137</v>
      </c>
      <c r="S30" s="20">
        <f t="shared" si="15"/>
        <v>0.79675762422605845</v>
      </c>
      <c r="T30" s="20">
        <f t="shared" si="15"/>
        <v>0.79412521971597416</v>
      </c>
      <c r="U30" s="20">
        <f t="shared" si="15"/>
        <v>0.7727586143224412</v>
      </c>
      <c r="V30" s="21">
        <f t="shared" si="15"/>
        <v>0.78303765649222357</v>
      </c>
      <c r="W30" s="20">
        <f t="shared" si="15"/>
        <v>0.90561075285778525</v>
      </c>
      <c r="X30" s="20">
        <f t="shared" si="15"/>
        <v>0.90721453687311859</v>
      </c>
      <c r="Y30" s="20">
        <f t="shared" si="15"/>
        <v>0.90245262203140242</v>
      </c>
      <c r="Z30" s="20">
        <f t="shared" si="15"/>
        <v>0.90150461395422998</v>
      </c>
      <c r="AA30" s="21">
        <f t="shared" si="15"/>
        <v>0.90358250919805638</v>
      </c>
    </row>
    <row r="31" spans="1:27" s="17" customFormat="1" ht="14.25">
      <c r="B31" s="22" t="s">
        <v>21</v>
      </c>
      <c r="C31" s="20">
        <f t="shared" ref="C31:I32" si="16">-C11/C$8</f>
        <v>0.46859155401322478</v>
      </c>
      <c r="D31" s="20">
        <f t="shared" si="16"/>
        <v>0.48346973536107557</v>
      </c>
      <c r="E31" s="20">
        <f t="shared" si="16"/>
        <v>0.41079636570832417</v>
      </c>
      <c r="F31" s="20">
        <f t="shared" si="16"/>
        <v>0.4371596454581243</v>
      </c>
      <c r="G31" s="21">
        <f t="shared" si="16"/>
        <v>0.44488374241219769</v>
      </c>
      <c r="H31" s="20">
        <f t="shared" si="16"/>
        <v>0.44497369604158882</v>
      </c>
      <c r="I31" s="20">
        <f t="shared" si="16"/>
        <v>0.43335413711029819</v>
      </c>
      <c r="J31" s="20">
        <f>-J11/J$8</f>
        <v>0.36428489425066068</v>
      </c>
      <c r="K31" s="20">
        <f>-K11/K$8</f>
        <v>0.40195540224939874</v>
      </c>
      <c r="L31" s="21">
        <f t="shared" ref="L31:N32" si="17">-L11/L$8</f>
        <v>0.40559261876767327</v>
      </c>
      <c r="M31" s="20">
        <f t="shared" si="17"/>
        <v>0.44085031990365364</v>
      </c>
      <c r="N31" s="20">
        <f t="shared" si="17"/>
        <v>0.47919952562970486</v>
      </c>
      <c r="O31" s="20">
        <f>-O11/O$8</f>
        <v>0.42297534738850417</v>
      </c>
      <c r="P31" s="20">
        <f>-P11/P$8</f>
        <v>0.41289819408940936</v>
      </c>
      <c r="Q31" s="21">
        <f t="shared" ref="Q31:S32" si="18">-Q11/Q$8</f>
        <v>0.43416391454701836</v>
      </c>
      <c r="R31" s="20">
        <f t="shared" si="18"/>
        <v>0.60483848069027368</v>
      </c>
      <c r="S31" s="20">
        <f t="shared" si="18"/>
        <v>0.6639719555418776</v>
      </c>
      <c r="T31" s="20">
        <f>-T11/T$8</f>
        <v>0.565575909098879</v>
      </c>
      <c r="U31" s="20">
        <f>-U11/U$8</f>
        <v>0.56384128306309111</v>
      </c>
      <c r="V31" s="21">
        <f t="shared" ref="V31:X32" si="19">-V11/V$8</f>
        <v>0.58954381226242347</v>
      </c>
      <c r="W31" s="20">
        <f t="shared" si="19"/>
        <v>0.57260356074113417</v>
      </c>
      <c r="X31" s="20">
        <f t="shared" si="19"/>
        <v>0.56077051725426841</v>
      </c>
      <c r="Y31" s="20">
        <f>-Y11/Y$8</f>
        <v>0.48918509936704418</v>
      </c>
      <c r="Z31" s="20">
        <f>-Z11/Z$8</f>
        <v>0.47694357484935535</v>
      </c>
      <c r="AA31" s="21">
        <f t="shared" ref="AA31:AA32" si="20">-AA11/AA$8</f>
        <v>0.51321115761499914</v>
      </c>
    </row>
    <row r="32" spans="1:27" s="17" customFormat="1" ht="14.25">
      <c r="B32" s="22" t="s">
        <v>22</v>
      </c>
      <c r="C32" s="20">
        <f t="shared" si="16"/>
        <v>0.1635158517950521</v>
      </c>
      <c r="D32" s="20">
        <f t="shared" si="16"/>
        <v>0.18122402813642252</v>
      </c>
      <c r="E32" s="20">
        <f t="shared" si="16"/>
        <v>0.1410076981148837</v>
      </c>
      <c r="F32" s="20">
        <f t="shared" si="16"/>
        <v>0.13495630531324698</v>
      </c>
      <c r="G32" s="21">
        <f t="shared" si="16"/>
        <v>0.15123506802381967</v>
      </c>
      <c r="H32" s="20">
        <f t="shared" si="16"/>
        <v>0.13746864761558467</v>
      </c>
      <c r="I32" s="20">
        <f t="shared" si="16"/>
        <v>0.15632747820880111</v>
      </c>
      <c r="J32" s="20">
        <f>-J12/J$8</f>
        <v>0.11435557337601603</v>
      </c>
      <c r="K32" s="20">
        <f>-K12/K$8</f>
        <v>0.1135374989232716</v>
      </c>
      <c r="L32" s="21">
        <f t="shared" si="17"/>
        <v>0.12691029002329862</v>
      </c>
      <c r="M32" s="20">
        <f t="shared" si="17"/>
        <v>0.18320240501794194</v>
      </c>
      <c r="N32" s="20">
        <f t="shared" si="17"/>
        <v>0.21930631020983019</v>
      </c>
      <c r="O32" s="20">
        <f>-O12/O$8</f>
        <v>0.18614376258962614</v>
      </c>
      <c r="P32" s="20">
        <f>-P12/P$8</f>
        <v>0.17503368039234635</v>
      </c>
      <c r="Q32" s="21">
        <f t="shared" si="18"/>
        <v>0.18796949041221903</v>
      </c>
      <c r="R32" s="20">
        <f t="shared" si="18"/>
        <v>0.19806926535900021</v>
      </c>
      <c r="S32" s="20">
        <f t="shared" si="18"/>
        <v>0.18387371692738108</v>
      </c>
      <c r="T32" s="20">
        <f>-T12/T$8</f>
        <v>0.14012061245291021</v>
      </c>
      <c r="U32" s="20">
        <f>-U12/U$8</f>
        <v>0.13820828701485172</v>
      </c>
      <c r="V32" s="21">
        <f t="shared" si="19"/>
        <v>0.15711602149079967</v>
      </c>
      <c r="W32" s="20">
        <f t="shared" si="19"/>
        <v>0.26853620637464809</v>
      </c>
      <c r="X32" s="20">
        <f t="shared" si="19"/>
        <v>0.26821891321017544</v>
      </c>
      <c r="Y32" s="20">
        <f>-Y12/Y$8</f>
        <v>0.24410094990297065</v>
      </c>
      <c r="Z32" s="20">
        <f>-Z12/Z$8</f>
        <v>0.15095465093860061</v>
      </c>
      <c r="AA32" s="21">
        <f t="shared" si="20"/>
        <v>0.21811352746366441</v>
      </c>
    </row>
    <row r="33" spans="2:27" s="17" customFormat="1" ht="14.25">
      <c r="B33" s="22" t="s">
        <v>23</v>
      </c>
      <c r="C33" s="20">
        <f t="shared" ref="C33:AA33" si="21">C18/C$8</f>
        <v>1.9325983430771718E-2</v>
      </c>
      <c r="D33" s="20">
        <f t="shared" si="21"/>
        <v>9.3301960853005447E-2</v>
      </c>
      <c r="E33" s="20">
        <f t="shared" si="21"/>
        <v>0.13983216955867539</v>
      </c>
      <c r="F33" s="20">
        <f t="shared" si="21"/>
        <v>0.10454497192324705</v>
      </c>
      <c r="G33" s="21">
        <f t="shared" si="21"/>
        <v>9.5023359803176471E-2</v>
      </c>
      <c r="H33" s="20">
        <f t="shared" si="21"/>
        <v>5.6442789599028716E-2</v>
      </c>
      <c r="I33" s="20">
        <f t="shared" si="21"/>
        <v>0.1121459585321906</v>
      </c>
      <c r="J33" s="20">
        <f t="shared" si="21"/>
        <v>0.15979100710634828</v>
      </c>
      <c r="K33" s="20">
        <f t="shared" si="21"/>
        <v>0.11337595705839625</v>
      </c>
      <c r="L33" s="21">
        <f t="shared" si="21"/>
        <v>0.11534780695146468</v>
      </c>
      <c r="M33" s="20">
        <f t="shared" si="21"/>
        <v>1.306124242058335E-2</v>
      </c>
      <c r="N33" s="20">
        <f t="shared" si="21"/>
        <v>3.2514613203289931E-2</v>
      </c>
      <c r="O33" s="20">
        <f t="shared" si="21"/>
        <v>5.5315470484615388E-2</v>
      </c>
      <c r="P33" s="20">
        <f t="shared" si="21"/>
        <v>3.4252816200393547E-2</v>
      </c>
      <c r="Q33" s="21">
        <f t="shared" si="21"/>
        <v>3.4684992158533198E-2</v>
      </c>
      <c r="R33" s="20">
        <f t="shared" si="21"/>
        <v>0.14927719387403607</v>
      </c>
      <c r="S33" s="20">
        <f t="shared" si="21"/>
        <v>0.14832694583205236</v>
      </c>
      <c r="T33" s="20">
        <f t="shared" si="21"/>
        <v>0.22269485008239387</v>
      </c>
      <c r="U33" s="20">
        <f t="shared" si="21"/>
        <v>0.16779799932932324</v>
      </c>
      <c r="V33" s="21">
        <f t="shared" si="21"/>
        <v>0.17537379815391418</v>
      </c>
      <c r="W33" s="20">
        <f t="shared" si="21"/>
        <v>0.22870781533619944</v>
      </c>
      <c r="X33" s="20">
        <f t="shared" si="21"/>
        <v>0.26844983912771481</v>
      </c>
      <c r="Y33" s="20">
        <f t="shared" si="21"/>
        <v>0.31259331889495456</v>
      </c>
      <c r="Z33" s="20">
        <f t="shared" si="21"/>
        <v>0.37085709132719724</v>
      </c>
      <c r="AA33" s="21">
        <f t="shared" si="21"/>
        <v>0.31115422901784423</v>
      </c>
    </row>
    <row r="34" spans="2:27" s="17" customFormat="1" ht="15" thickBot="1">
      <c r="B34" s="23" t="s">
        <v>24</v>
      </c>
      <c r="C34" s="24">
        <f>C27/C$8</f>
        <v>-0.10917764237137673</v>
      </c>
      <c r="D34" s="24">
        <f t="shared" ref="D34:G34" si="22">D27/D$8</f>
        <v>-5.5601718811645807E-2</v>
      </c>
      <c r="E34" s="24">
        <f t="shared" si="22"/>
        <v>3.6633697436661998E-2</v>
      </c>
      <c r="F34" s="24">
        <f t="shared" si="22"/>
        <v>1.4786183086260384E-2</v>
      </c>
      <c r="G34" s="25">
        <f t="shared" si="22"/>
        <v>-1.7610007358810603E-2</v>
      </c>
      <c r="H34" s="26" t="s">
        <v>31</v>
      </c>
      <c r="I34" s="26" t="s">
        <v>31</v>
      </c>
      <c r="J34" s="26" t="s">
        <v>31</v>
      </c>
      <c r="K34" s="26" t="s">
        <v>31</v>
      </c>
      <c r="L34" s="25" t="s">
        <v>31</v>
      </c>
      <c r="M34" s="26" t="s">
        <v>31</v>
      </c>
      <c r="N34" s="26" t="s">
        <v>31</v>
      </c>
      <c r="O34" s="26" t="s">
        <v>31</v>
      </c>
      <c r="P34" s="26" t="s">
        <v>31</v>
      </c>
      <c r="Q34" s="25" t="s">
        <v>31</v>
      </c>
      <c r="R34" s="26" t="s">
        <v>31</v>
      </c>
      <c r="S34" s="26" t="s">
        <v>31</v>
      </c>
      <c r="T34" s="26" t="s">
        <v>31</v>
      </c>
      <c r="U34" s="26" t="s">
        <v>31</v>
      </c>
      <c r="V34" s="25" t="s">
        <v>31</v>
      </c>
      <c r="W34" s="26" t="s">
        <v>31</v>
      </c>
      <c r="X34" s="26" t="s">
        <v>31</v>
      </c>
      <c r="Y34" s="26" t="s">
        <v>31</v>
      </c>
      <c r="Z34" s="26" t="s">
        <v>31</v>
      </c>
      <c r="AA34" s="27" t="s">
        <v>31</v>
      </c>
    </row>
    <row r="35" spans="2:27" s="17" customFormat="1" ht="9.75" customHeight="1" thickTop="1">
      <c r="B35" s="22"/>
      <c r="C35" s="28"/>
      <c r="D35" s="28"/>
      <c r="E35" s="28"/>
      <c r="F35" s="28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29"/>
      <c r="R35" s="30"/>
      <c r="S35" s="30"/>
      <c r="T35" s="30"/>
      <c r="U35" s="30"/>
      <c r="V35" s="29"/>
      <c r="W35" s="30"/>
      <c r="X35" s="30"/>
      <c r="Y35" s="30"/>
      <c r="Z35" s="30"/>
      <c r="AA35" s="32"/>
    </row>
    <row r="36" spans="2:27" ht="13.5" customHeight="1">
      <c r="B36" s="77" t="s">
        <v>48</v>
      </c>
      <c r="C36" s="33"/>
      <c r="D36" s="33"/>
      <c r="E36" s="33"/>
      <c r="F36" s="33"/>
      <c r="G36" s="34"/>
      <c r="H36" s="35"/>
      <c r="I36" s="35"/>
      <c r="J36" s="35"/>
      <c r="K36" s="35"/>
      <c r="L36" s="35"/>
      <c r="M36" s="13"/>
      <c r="N36" s="36"/>
      <c r="O36" s="13"/>
      <c r="P36" s="13"/>
      <c r="Q36" s="34"/>
      <c r="R36" s="13"/>
      <c r="S36" s="36"/>
      <c r="T36" s="13"/>
      <c r="U36" s="13"/>
      <c r="V36" s="34"/>
      <c r="W36" s="13"/>
      <c r="X36" s="36"/>
      <c r="Y36" s="13"/>
      <c r="Z36" s="13"/>
      <c r="AA36" s="34"/>
    </row>
    <row r="37" spans="2:27" ht="15.75">
      <c r="B37" s="77" t="s">
        <v>49</v>
      </c>
    </row>
    <row r="38" spans="2:27" ht="15.75">
      <c r="B38" s="77" t="s">
        <v>50</v>
      </c>
      <c r="C38" s="33"/>
      <c r="D38" s="33"/>
      <c r="E38" s="33"/>
      <c r="F38" s="33"/>
      <c r="G38" s="35"/>
      <c r="H38" s="37"/>
      <c r="I38" s="35"/>
      <c r="J38" s="35"/>
      <c r="K38" s="35"/>
      <c r="L38" s="35"/>
      <c r="M38" s="13"/>
      <c r="N38" s="36"/>
      <c r="O38" s="13"/>
      <c r="P38" s="13"/>
      <c r="Q38" s="35"/>
      <c r="R38" s="13"/>
      <c r="S38" s="36"/>
      <c r="T38" s="13"/>
      <c r="U38" s="13"/>
      <c r="V38" s="35"/>
      <c r="W38" s="13"/>
      <c r="X38" s="36"/>
      <c r="Y38" s="13"/>
      <c r="Z38" s="13"/>
      <c r="AA38" s="35"/>
    </row>
    <row r="39" spans="2:27" ht="15.75">
      <c r="B39" s="77" t="s">
        <v>51</v>
      </c>
    </row>
    <row r="40" spans="2:27" ht="15.75">
      <c r="B40" s="77" t="s">
        <v>52</v>
      </c>
    </row>
    <row r="41" spans="2:27" ht="15.75">
      <c r="B41" s="77" t="s">
        <v>53</v>
      </c>
    </row>
    <row r="44" spans="2:27">
      <c r="G44" s="75"/>
      <c r="H44" s="75"/>
    </row>
    <row r="45" spans="2:27">
      <c r="G45" s="151"/>
      <c r="H45" s="151"/>
    </row>
  </sheetData>
  <mergeCells count="8">
    <mergeCell ref="G45:H45"/>
    <mergeCell ref="H4:AA4"/>
    <mergeCell ref="B5:B6"/>
    <mergeCell ref="C5:G5"/>
    <mergeCell ref="H5:L5"/>
    <mergeCell ref="M5:Q5"/>
    <mergeCell ref="R5:V5"/>
    <mergeCell ref="W5:AA5"/>
  </mergeCells>
  <conditionalFormatting sqref="AA21:AA29">
    <cfRule type="containsText" dxfId="3" priority="1" operator="containsText" text="OK">
      <formula>NOT(ISERROR(SEARCH("OK",AA21)))</formula>
    </cfRule>
    <cfRule type="containsText" dxfId="2" priority="2" operator="containsText" text="PENDENTE">
      <formula>NOT(ISERROR(SEARCH("PENDENTE",AA21)))</formula>
    </cfRule>
  </conditionalFormatting>
  <conditionalFormatting sqref="AA36:AA38">
    <cfRule type="containsText" dxfId="1" priority="7" operator="containsText" text="OK">
      <formula>NOT(ISERROR(SEARCH("OK",AA36)))</formula>
    </cfRule>
    <cfRule type="containsText" dxfId="0" priority="8" operator="containsText" text="PENDENTE">
      <formula>NOT(ISERROR(SEARCH("PENDENTE",AA36)))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6B5E-7B05-4AAD-BA1A-C05BE1313C81}">
  <sheetPr>
    <tabColor theme="9"/>
  </sheetPr>
  <dimension ref="B2:V16"/>
  <sheetViews>
    <sheetView showGridLines="0" zoomScale="115" zoomScaleNormal="115" workbookViewId="0">
      <pane xSplit="2" topLeftCell="R1" activePane="topRight" state="frozen"/>
      <selection pane="topRight" activeCell="Z7" sqref="Z7"/>
    </sheetView>
  </sheetViews>
  <sheetFormatPr defaultRowHeight="14.25"/>
  <cols>
    <col min="1" max="1" width="1.5703125" style="79" customWidth="1"/>
    <col min="2" max="2" width="64.5703125" style="79" bestFit="1" customWidth="1"/>
    <col min="3" max="4" width="7.85546875" style="79" bestFit="1" customWidth="1"/>
    <col min="5" max="5" width="6.7109375" style="79" bestFit="1" customWidth="1"/>
    <col min="6" max="6" width="7" style="79" bestFit="1" customWidth="1"/>
    <col min="7" max="7" width="8.42578125" style="79" bestFit="1" customWidth="1"/>
    <col min="8" max="9" width="6.7109375" style="79" bestFit="1" customWidth="1"/>
    <col min="10" max="11" width="6.42578125" style="79" bestFit="1" customWidth="1"/>
    <col min="12" max="12" width="7.5703125" style="79" bestFit="1" customWidth="1"/>
    <col min="13" max="13" width="6.7109375" style="79" bestFit="1" customWidth="1"/>
    <col min="14" max="14" width="7.85546875" style="79" bestFit="1" customWidth="1"/>
    <col min="15" max="15" width="6.42578125" style="79" bestFit="1" customWidth="1"/>
    <col min="16" max="16" width="7.85546875" style="79" bestFit="1" customWidth="1"/>
    <col min="17" max="17" width="7.5703125" style="79" bestFit="1" customWidth="1"/>
    <col min="18" max="18" width="6.7109375" style="79" bestFit="1" customWidth="1"/>
    <col min="19" max="19" width="7.85546875" style="79" bestFit="1" customWidth="1"/>
    <col min="20" max="20" width="6.7109375" style="79" bestFit="1" customWidth="1"/>
    <col min="21" max="21" width="9.5703125" style="79" bestFit="1" customWidth="1"/>
    <col min="22" max="22" width="9.140625" style="79" bestFit="1" customWidth="1"/>
    <col min="23" max="16384" width="9.140625" style="79"/>
  </cols>
  <sheetData>
    <row r="2" spans="2:22">
      <c r="B2" s="78" t="s">
        <v>38</v>
      </c>
    </row>
    <row r="4" spans="2:22" s="80" customFormat="1">
      <c r="B4" s="121" t="s">
        <v>37</v>
      </c>
      <c r="C4" s="122" t="s">
        <v>44</v>
      </c>
      <c r="D4" s="122" t="s">
        <v>45</v>
      </c>
      <c r="E4" s="122" t="s">
        <v>46</v>
      </c>
      <c r="F4" s="122" t="s">
        <v>47</v>
      </c>
      <c r="G4" s="123">
        <v>2020</v>
      </c>
      <c r="H4" s="122" t="s">
        <v>39</v>
      </c>
      <c r="I4" s="122" t="s">
        <v>40</v>
      </c>
      <c r="J4" s="122" t="s">
        <v>41</v>
      </c>
      <c r="K4" s="122" t="s">
        <v>42</v>
      </c>
      <c r="L4" s="123">
        <v>2021</v>
      </c>
      <c r="M4" s="122" t="s">
        <v>54</v>
      </c>
      <c r="N4" s="122" t="s">
        <v>55</v>
      </c>
      <c r="O4" s="122" t="s">
        <v>56</v>
      </c>
      <c r="P4" s="122" t="s">
        <v>57</v>
      </c>
      <c r="Q4" s="123">
        <v>2022</v>
      </c>
      <c r="R4" s="122" t="s">
        <v>92</v>
      </c>
      <c r="S4" s="122" t="s">
        <v>93</v>
      </c>
      <c r="T4" s="122" t="s">
        <v>94</v>
      </c>
      <c r="U4" s="122" t="s">
        <v>95</v>
      </c>
      <c r="V4" s="123">
        <v>2023</v>
      </c>
    </row>
    <row r="5" spans="2:22" s="80" customFormat="1">
      <c r="B5" s="124" t="s">
        <v>36</v>
      </c>
      <c r="C5" s="125">
        <v>0</v>
      </c>
      <c r="D5" s="125">
        <v>0</v>
      </c>
      <c r="E5" s="125">
        <v>0</v>
      </c>
      <c r="F5" s="125">
        <v>0</v>
      </c>
      <c r="G5" s="126">
        <f>SUM(C5:F5)</f>
        <v>0</v>
      </c>
      <c r="H5" s="125" t="s">
        <v>31</v>
      </c>
      <c r="I5" s="125" t="s">
        <v>31</v>
      </c>
      <c r="J5" s="125" t="str">
        <f>'[1]DRE_PPA (2)'!$C$5</f>
        <v>-</v>
      </c>
      <c r="K5" s="125">
        <v>0</v>
      </c>
      <c r="L5" s="126">
        <f>SUM(H5:K5)</f>
        <v>0</v>
      </c>
      <c r="M5" s="125" t="s">
        <v>31</v>
      </c>
      <c r="N5" s="125" t="s">
        <v>31</v>
      </c>
      <c r="O5" s="125" t="s">
        <v>31</v>
      </c>
      <c r="P5" s="125" t="s">
        <v>90</v>
      </c>
      <c r="Q5" s="126" t="s">
        <v>31</v>
      </c>
      <c r="R5" s="125" t="s">
        <v>31</v>
      </c>
      <c r="S5" s="125" t="s">
        <v>31</v>
      </c>
      <c r="T5" s="125" t="s">
        <v>31</v>
      </c>
      <c r="U5" s="125" t="s">
        <v>31</v>
      </c>
      <c r="V5" s="126" t="s">
        <v>31</v>
      </c>
    </row>
    <row r="6" spans="2:22">
      <c r="B6" s="127" t="s">
        <v>35</v>
      </c>
      <c r="C6" s="128">
        <v>-105.91633286000001</v>
      </c>
      <c r="D6" s="128">
        <v>-9.165844439999999</v>
      </c>
      <c r="E6" s="128">
        <v>-9.1518283400000016</v>
      </c>
      <c r="F6" s="128">
        <v>-23.168629470000006</v>
      </c>
      <c r="G6" s="129">
        <v>-147.40263511000001</v>
      </c>
      <c r="H6" s="128">
        <v>-9.2589828799999996</v>
      </c>
      <c r="I6" s="128">
        <v>-13.66445839</v>
      </c>
      <c r="J6" s="128">
        <f>'[1]DRE_PPA (2)'!$C$6</f>
        <v>-0.3643954199999998</v>
      </c>
      <c r="K6" s="128">
        <v>-1.2908790199999998</v>
      </c>
      <c r="L6" s="129">
        <f>SUM(H6:K6)</f>
        <v>-24.578715709999997</v>
      </c>
      <c r="M6" s="128">
        <v>-2.04633691</v>
      </c>
      <c r="N6" s="128">
        <v>-1.6795469600000001</v>
      </c>
      <c r="O6" s="128">
        <v>-2.1</v>
      </c>
      <c r="P6" s="128">
        <v>-1.8</v>
      </c>
      <c r="Q6" s="129">
        <f>SUM(M6:O6)</f>
        <v>-5.8258838700000002</v>
      </c>
      <c r="R6" s="128">
        <v>-1.5</v>
      </c>
      <c r="S6" s="128">
        <v>-1.9113543800000001</v>
      </c>
      <c r="T6" s="128">
        <v>-1.68156788</v>
      </c>
      <c r="U6" s="128">
        <v>-1.5908954200000001</v>
      </c>
      <c r="V6" s="129">
        <f t="shared" ref="V6:V14" si="0">SUM(R6:U6)</f>
        <v>-6.6838176799999998</v>
      </c>
    </row>
    <row r="7" spans="2:22" s="80" customFormat="1">
      <c r="B7" s="130" t="s">
        <v>34</v>
      </c>
      <c r="C7" s="131">
        <v>-105.91633286000001</v>
      </c>
      <c r="D7" s="131">
        <v>-9.165844439999999</v>
      </c>
      <c r="E7" s="131">
        <v>-9.1518283400000016</v>
      </c>
      <c r="F7" s="131">
        <v>-23.168629470000006</v>
      </c>
      <c r="G7" s="132">
        <v>-147.40263511000001</v>
      </c>
      <c r="H7" s="131">
        <v>-9.2589828799999996</v>
      </c>
      <c r="I7" s="131">
        <v>-13.66445839</v>
      </c>
      <c r="J7" s="131">
        <f>'[1]DRE_PPA (2)'!$C$7</f>
        <v>-0.3643954199999998</v>
      </c>
      <c r="K7" s="131">
        <v>-1.2908790199999998</v>
      </c>
      <c r="L7" s="132">
        <f t="shared" ref="L7:L13" si="1">SUM(H7:K7)</f>
        <v>-24.578715709999997</v>
      </c>
      <c r="M7" s="131">
        <v>-2.04633691</v>
      </c>
      <c r="N7" s="131">
        <v>-1.6795469600000001</v>
      </c>
      <c r="O7" s="131">
        <v>-2.1</v>
      </c>
      <c r="P7" s="131">
        <v>-1.8</v>
      </c>
      <c r="Q7" s="132">
        <f t="shared" ref="Q7:Q14" si="2">SUM(M7:O7)</f>
        <v>-5.8258838700000002</v>
      </c>
      <c r="R7" s="131">
        <v>-1.5000000000000002</v>
      </c>
      <c r="S7" s="131">
        <v>-1.9113543800000001</v>
      </c>
      <c r="T7" s="131">
        <v>-1.68156788</v>
      </c>
      <c r="U7" s="131">
        <v>-1.5908954200000001</v>
      </c>
      <c r="V7" s="132">
        <f t="shared" si="0"/>
        <v>-6.6838176800000006</v>
      </c>
    </row>
    <row r="8" spans="2:22">
      <c r="B8" s="127" t="s">
        <v>9</v>
      </c>
      <c r="C8" s="128">
        <v>-63.609186260000001</v>
      </c>
      <c r="D8" s="128">
        <v>-76.884571199999996</v>
      </c>
      <c r="E8" s="128">
        <v>-76.767001529999987</v>
      </c>
      <c r="F8" s="128">
        <v>-42.025349160000019</v>
      </c>
      <c r="G8" s="129">
        <v>-259.28610815000002</v>
      </c>
      <c r="H8" s="128">
        <v>-73.535245299999985</v>
      </c>
      <c r="I8" s="128">
        <v>-77.364737169999984</v>
      </c>
      <c r="J8" s="128">
        <f>'[1]DRE_PPA (2)'!$C$8</f>
        <v>-68.854846359999996</v>
      </c>
      <c r="K8" s="128">
        <v>-70.345601029999983</v>
      </c>
      <c r="L8" s="129">
        <f t="shared" si="1"/>
        <v>-290.10042985999996</v>
      </c>
      <c r="M8" s="128">
        <v>-66.245340599999992</v>
      </c>
      <c r="N8" s="128">
        <v>-63.352090569999994</v>
      </c>
      <c r="O8" s="128">
        <v>-64.298230999999987</v>
      </c>
      <c r="P8" s="128">
        <v>-64.099999999999994</v>
      </c>
      <c r="Q8" s="129">
        <f>SUM(M8:O8)</f>
        <v>-193.89566216999998</v>
      </c>
      <c r="R8" s="128">
        <v>-64.400000000000006</v>
      </c>
      <c r="S8" s="128">
        <v>-62.270457799999996</v>
      </c>
      <c r="T8" s="128">
        <v>-61.617807209999995</v>
      </c>
      <c r="U8" s="128">
        <v>-61.986773790000001</v>
      </c>
      <c r="V8" s="129">
        <f t="shared" si="0"/>
        <v>-250.2750388</v>
      </c>
    </row>
    <row r="9" spans="2:22">
      <c r="B9" s="127" t="s">
        <v>10</v>
      </c>
      <c r="C9" s="128">
        <v>-73.619532419999999</v>
      </c>
      <c r="D9" s="128">
        <v>-88.98409989000001</v>
      </c>
      <c r="E9" s="128">
        <v>-34.811105910000002</v>
      </c>
      <c r="F9" s="128">
        <v>-63.792419199999962</v>
      </c>
      <c r="G9" s="129">
        <v>-261.20715741999993</v>
      </c>
      <c r="H9" s="128">
        <v>-74.57652057</v>
      </c>
      <c r="I9" s="128">
        <v>-87.27925255000001</v>
      </c>
      <c r="J9" s="128">
        <f>'[1]DRE_PPA (2)'!$C$9</f>
        <v>-67.39175032</v>
      </c>
      <c r="K9" s="128">
        <v>-32.648733870000008</v>
      </c>
      <c r="L9" s="129">
        <f t="shared" si="1"/>
        <v>-261.89625731000001</v>
      </c>
      <c r="M9" s="128">
        <v>-69.311675249999993</v>
      </c>
      <c r="N9" s="128">
        <v>-66.809383260000004</v>
      </c>
      <c r="O9" s="128">
        <v>-67.300000000000011</v>
      </c>
      <c r="P9" s="128">
        <v>-66.7</v>
      </c>
      <c r="Q9" s="129">
        <f t="shared" si="2"/>
        <v>-203.42105851000002</v>
      </c>
      <c r="R9" s="128">
        <v>-75.5</v>
      </c>
      <c r="S9" s="128">
        <v>-71.938697880000007</v>
      </c>
      <c r="T9" s="128">
        <v>-70.746603809999996</v>
      </c>
      <c r="U9" s="128">
        <v>-71.833918780000005</v>
      </c>
      <c r="V9" s="129">
        <f t="shared" si="0"/>
        <v>-290.01922047000005</v>
      </c>
    </row>
    <row r="10" spans="2:22">
      <c r="B10" s="127" t="s">
        <v>11</v>
      </c>
      <c r="C10" s="128">
        <v>-4.571511000000001</v>
      </c>
      <c r="D10" s="128">
        <v>7.7393696299999997</v>
      </c>
      <c r="E10" s="128">
        <v>-11.972435190000001</v>
      </c>
      <c r="F10" s="128">
        <v>-2.0026374499999995</v>
      </c>
      <c r="G10" s="129">
        <v>-10.807214009999999</v>
      </c>
      <c r="H10" s="128">
        <v>5.54171266</v>
      </c>
      <c r="I10" s="128">
        <v>5.4153636700000005</v>
      </c>
      <c r="J10" s="128">
        <f>'[1]DRE_PPA (2)'!$C$11</f>
        <v>77.821476609999976</v>
      </c>
      <c r="K10" s="128">
        <v>16.223919100000003</v>
      </c>
      <c r="L10" s="129">
        <f t="shared" si="1"/>
        <v>105.00247203999997</v>
      </c>
      <c r="M10" s="128">
        <v>48.983809839999999</v>
      </c>
      <c r="N10" s="128">
        <v>4.6019962000000003</v>
      </c>
      <c r="O10" s="128">
        <v>126.50000000000001</v>
      </c>
      <c r="P10" s="128">
        <v>-293.10000000000002</v>
      </c>
      <c r="Q10" s="129">
        <f t="shared" si="2"/>
        <v>180.08580604000002</v>
      </c>
      <c r="R10" s="128">
        <v>28.599999999999998</v>
      </c>
      <c r="S10" s="128">
        <v>-4.9665008899999981</v>
      </c>
      <c r="T10" s="128">
        <v>-36.87843316</v>
      </c>
      <c r="U10" s="128">
        <v>-841.08510727999987</v>
      </c>
      <c r="V10" s="129">
        <f t="shared" si="0"/>
        <v>-854.33004132999986</v>
      </c>
    </row>
    <row r="11" spans="2:22">
      <c r="B11" s="127" t="s">
        <v>15</v>
      </c>
      <c r="C11" s="128">
        <v>34.360664100000001</v>
      </c>
      <c r="D11" s="128">
        <v>41.531814520000005</v>
      </c>
      <c r="E11" s="128">
        <v>77.931195760000008</v>
      </c>
      <c r="F11" s="128">
        <v>209.4141671300001</v>
      </c>
      <c r="G11" s="129">
        <v>363.23784151000012</v>
      </c>
      <c r="H11" s="128">
        <v>12.00705162</v>
      </c>
      <c r="I11" s="128">
        <v>9.2287862999999994</v>
      </c>
      <c r="J11" s="128">
        <f>'[1]DRE_PPA (2)'!$C$13</f>
        <v>23.80953264</v>
      </c>
      <c r="K11" s="128">
        <v>26.959644359999999</v>
      </c>
      <c r="L11" s="129">
        <f t="shared" si="1"/>
        <v>72.005014920000008</v>
      </c>
      <c r="M11" s="143">
        <v>18.020548229999999</v>
      </c>
      <c r="N11" s="143">
        <v>14.602910660000001</v>
      </c>
      <c r="O11" s="143">
        <v>22.3</v>
      </c>
      <c r="P11" s="128">
        <v>14.6</v>
      </c>
      <c r="Q11" s="145">
        <f t="shared" si="2"/>
        <v>54.923458890000006</v>
      </c>
      <c r="R11" s="143">
        <v>15.8</v>
      </c>
      <c r="S11" s="143">
        <v>-5.0421244400000012</v>
      </c>
      <c r="T11" s="143">
        <v>205.72873816000001</v>
      </c>
      <c r="U11" s="128">
        <v>-4.99554835</v>
      </c>
      <c r="V11" s="145">
        <f t="shared" si="0"/>
        <v>211.49106537</v>
      </c>
    </row>
    <row r="12" spans="2:22" ht="15" thickBot="1">
      <c r="B12" s="127" t="s">
        <v>17</v>
      </c>
      <c r="C12" s="128">
        <v>38.829747460000014</v>
      </c>
      <c r="D12" s="128">
        <v>19.063577440000003</v>
      </c>
      <c r="E12" s="128">
        <v>20.768502940000001</v>
      </c>
      <c r="F12" s="128">
        <v>1.458502290000002</v>
      </c>
      <c r="G12" s="129">
        <v>80.120330130000013</v>
      </c>
      <c r="H12" s="128">
        <v>45.062712750000003</v>
      </c>
      <c r="I12" s="128">
        <v>117.72528587000001</v>
      </c>
      <c r="J12" s="128">
        <f>'[1]DRE_PPA (2)'!$C$14</f>
        <v>213.18261019999997</v>
      </c>
      <c r="K12" s="128">
        <v>63.315063070000001</v>
      </c>
      <c r="L12" s="129">
        <f t="shared" si="1"/>
        <v>439.28567188999995</v>
      </c>
      <c r="M12" s="143">
        <v>0.83008838999999934</v>
      </c>
      <c r="N12" s="143">
        <v>-39.737071410000013</v>
      </c>
      <c r="O12" s="143">
        <v>-10.3</v>
      </c>
      <c r="P12" s="128">
        <v>43.6</v>
      </c>
      <c r="Q12" s="145">
        <f t="shared" si="2"/>
        <v>-49.20698302000001</v>
      </c>
      <c r="R12" s="143">
        <v>16.399999999999999</v>
      </c>
      <c r="S12" s="143">
        <v>-27.550402779999992</v>
      </c>
      <c r="T12" s="143">
        <v>-94.835776200000012</v>
      </c>
      <c r="U12" s="128">
        <v>-79.965571400000016</v>
      </c>
      <c r="V12" s="145">
        <f t="shared" si="0"/>
        <v>-185.95175038000002</v>
      </c>
    </row>
    <row r="13" spans="2:22">
      <c r="B13" s="127" t="s">
        <v>33</v>
      </c>
      <c r="C13" s="133">
        <v>0</v>
      </c>
      <c r="D13" s="134">
        <v>0</v>
      </c>
      <c r="E13" s="133">
        <v>0</v>
      </c>
      <c r="F13" s="133">
        <v>-37.777252590000003</v>
      </c>
      <c r="G13" s="135">
        <v>-37.777252590000003</v>
      </c>
      <c r="H13" s="133" t="s">
        <v>31</v>
      </c>
      <c r="I13" s="134" t="s">
        <v>31</v>
      </c>
      <c r="J13" s="133" t="str">
        <f>'[1]DRE_PPA (2)'!$C$15</f>
        <v>-</v>
      </c>
      <c r="K13" s="133" t="s">
        <v>31</v>
      </c>
      <c r="L13" s="135">
        <f t="shared" si="1"/>
        <v>0</v>
      </c>
      <c r="M13" s="144" t="s">
        <v>31</v>
      </c>
      <c r="N13" s="146">
        <v>0</v>
      </c>
      <c r="O13" s="144">
        <v>0</v>
      </c>
      <c r="P13" s="133" t="s">
        <v>91</v>
      </c>
      <c r="Q13" s="145">
        <f t="shared" si="2"/>
        <v>0</v>
      </c>
      <c r="R13" s="144" t="s">
        <v>31</v>
      </c>
      <c r="S13" s="146" t="s">
        <v>31</v>
      </c>
      <c r="T13" s="146" t="s">
        <v>31</v>
      </c>
      <c r="U13" s="146" t="s">
        <v>31</v>
      </c>
      <c r="V13" s="145">
        <f t="shared" si="0"/>
        <v>0</v>
      </c>
    </row>
    <row r="14" spans="2:22" s="80" customFormat="1">
      <c r="B14" s="136" t="s">
        <v>32</v>
      </c>
      <c r="C14" s="137">
        <v>-174.52615097999995</v>
      </c>
      <c r="D14" s="137">
        <v>-106.69975394000001</v>
      </c>
      <c r="E14" s="137">
        <v>-34.002672269999991</v>
      </c>
      <c r="F14" s="137">
        <v>42.106381550000094</v>
      </c>
      <c r="G14" s="138">
        <v>-273.12219563999986</v>
      </c>
      <c r="H14" s="137">
        <v>-94.759271719999987</v>
      </c>
      <c r="I14" s="137">
        <v>-45.939012270000021</v>
      </c>
      <c r="J14" s="137">
        <f>'[1]DRE_PPA (2)'!$C$16</f>
        <v>178.20262734999994</v>
      </c>
      <c r="K14" s="137">
        <v>2.2134126100000131</v>
      </c>
      <c r="L14" s="138">
        <f>SUM(H14:K14)</f>
        <v>39.717755969999963</v>
      </c>
      <c r="M14" s="147">
        <v>-69.768906299999983</v>
      </c>
      <c r="N14" s="147">
        <v>-152.37318534000002</v>
      </c>
      <c r="O14" s="137">
        <v>4.7017690000000414</v>
      </c>
      <c r="P14" s="137">
        <v>-367.5</v>
      </c>
      <c r="Q14" s="129">
        <f t="shared" si="2"/>
        <v>-217.44032263999995</v>
      </c>
      <c r="R14" s="147">
        <v>-80.500000000000028</v>
      </c>
      <c r="S14" s="147">
        <v>-173.67953817</v>
      </c>
      <c r="T14" s="147">
        <v>-60.031450100000015</v>
      </c>
      <c r="U14" s="137">
        <v>-1061.45781502</v>
      </c>
      <c r="V14" s="129">
        <f t="shared" si="0"/>
        <v>-1375.6688032900001</v>
      </c>
    </row>
    <row r="15" spans="2:22" ht="3.75" customHeight="1" thickBo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42"/>
      <c r="R15" s="82"/>
      <c r="S15" s="82"/>
      <c r="T15" s="82"/>
      <c r="U15" s="82"/>
      <c r="V15" s="142"/>
    </row>
    <row r="16" spans="2:22" ht="15" thickTop="1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Q6:Q12 Q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D6E9-38CF-41E7-88D2-3152B469F5A5}">
  <sheetPr>
    <tabColor rgb="FF002060"/>
  </sheetPr>
  <dimension ref="B2:V50"/>
  <sheetViews>
    <sheetView showGridLines="0" zoomScale="108" zoomScaleNormal="108" workbookViewId="0">
      <selection activeCell="Y7" sqref="Y7"/>
    </sheetView>
  </sheetViews>
  <sheetFormatPr defaultRowHeight="15" customHeight="1"/>
  <cols>
    <col min="1" max="1" width="1.42578125" style="92" customWidth="1"/>
    <col min="2" max="2" width="48.7109375" style="92" customWidth="1"/>
    <col min="3" max="3" width="11" style="92" bestFit="1" customWidth="1"/>
    <col min="4" max="5" width="9.42578125" style="92" bestFit="1" customWidth="1"/>
    <col min="6" max="7" width="9.28515625" style="92" customWidth="1"/>
    <col min="8" max="9" width="11" style="92" customWidth="1"/>
    <col min="10" max="10" width="10" style="92" customWidth="1"/>
    <col min="11" max="11" width="9.28515625" style="92" customWidth="1"/>
    <col min="12" max="13" width="10" style="92" customWidth="1"/>
    <col min="14" max="16" width="9.140625" style="92" customWidth="1"/>
    <col min="17" max="18" width="10" style="92" bestFit="1" customWidth="1"/>
    <col min="19" max="19" width="8.28515625" style="92" bestFit="1" customWidth="1"/>
    <col min="20" max="22" width="10" style="92" bestFit="1" customWidth="1"/>
    <col min="23" max="16384" width="9.140625" style="92"/>
  </cols>
  <sheetData>
    <row r="2" spans="2:22" s="139" customFormat="1" ht="39" customHeight="1">
      <c r="B2" s="150" t="s">
        <v>87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4" spans="2:22" s="86" customFormat="1" ht="15" customHeight="1">
      <c r="B4" s="84" t="s">
        <v>89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6" spans="2:22" s="88" customFormat="1" ht="15" customHeight="1">
      <c r="B6" s="87" t="s">
        <v>1</v>
      </c>
      <c r="C6" s="113" t="s">
        <v>44</v>
      </c>
      <c r="D6" s="113" t="s">
        <v>45</v>
      </c>
      <c r="E6" s="113" t="s">
        <v>46</v>
      </c>
      <c r="F6" s="113" t="s">
        <v>47</v>
      </c>
      <c r="G6" s="114">
        <v>2020</v>
      </c>
      <c r="H6" s="113" t="s">
        <v>39</v>
      </c>
      <c r="I6" s="113" t="s">
        <v>40</v>
      </c>
      <c r="J6" s="113" t="s">
        <v>41</v>
      </c>
      <c r="K6" s="113" t="s">
        <v>42</v>
      </c>
      <c r="L6" s="114">
        <v>2021</v>
      </c>
      <c r="M6" s="113" t="s">
        <v>54</v>
      </c>
      <c r="N6" s="113" t="s">
        <v>55</v>
      </c>
      <c r="O6" s="113" t="s">
        <v>56</v>
      </c>
      <c r="P6" s="113" t="s">
        <v>57</v>
      </c>
      <c r="Q6" s="114">
        <v>2022</v>
      </c>
      <c r="R6" s="113" t="s">
        <v>92</v>
      </c>
      <c r="S6" s="113" t="s">
        <v>93</v>
      </c>
      <c r="T6" s="113" t="s">
        <v>94</v>
      </c>
      <c r="U6" s="113" t="s">
        <v>95</v>
      </c>
      <c r="V6" s="114">
        <v>2023</v>
      </c>
    </row>
    <row r="7" spans="2:22" s="88" customFormat="1" ht="15" customHeight="1">
      <c r="B7" s="94" t="s">
        <v>61</v>
      </c>
      <c r="C7" s="95">
        <v>-824.93899999999996</v>
      </c>
      <c r="D7" s="95">
        <v>-392.08300000000003</v>
      </c>
      <c r="E7" s="95">
        <v>377.68200000000002</v>
      </c>
      <c r="F7" s="95">
        <v>175.66200000000001</v>
      </c>
      <c r="G7" s="96">
        <v>-663.67799999999988</v>
      </c>
      <c r="H7" s="95">
        <v>-156.55199999999999</v>
      </c>
      <c r="I7" s="95">
        <v>232.238</v>
      </c>
      <c r="J7" s="95">
        <v>269.60399999999998</v>
      </c>
      <c r="K7" s="95">
        <v>695.399</v>
      </c>
      <c r="L7" s="96">
        <v>1040.6889999999999</v>
      </c>
      <c r="M7" s="95">
        <v>-642.173</v>
      </c>
      <c r="N7" s="95">
        <v>-766.971</v>
      </c>
      <c r="O7" s="95">
        <v>-559.81843200000071</v>
      </c>
      <c r="P7" s="95">
        <v>-890.01000000000022</v>
      </c>
      <c r="Q7" s="96">
        <f>SUM(M7:P7)</f>
        <v>-2858.9724320000009</v>
      </c>
      <c r="R7" s="95">
        <v>-652.154</v>
      </c>
      <c r="S7" s="95">
        <v>-731.9079999999999</v>
      </c>
      <c r="T7" s="95">
        <v>7024.4339999999993</v>
      </c>
      <c r="U7" s="95">
        <v>0</v>
      </c>
      <c r="V7" s="96">
        <f>SUM(R7:U7)</f>
        <v>5640.3719999999994</v>
      </c>
    </row>
    <row r="8" spans="2:22" ht="15" customHeight="1">
      <c r="B8" s="97" t="s">
        <v>62</v>
      </c>
      <c r="C8" s="98">
        <v>626.25199999999995</v>
      </c>
      <c r="D8" s="98">
        <v>703.46500000000003</v>
      </c>
      <c r="E8" s="98">
        <v>711.13499999999999</v>
      </c>
      <c r="F8" s="98">
        <v>678.00400000000002</v>
      </c>
      <c r="G8" s="99">
        <v>2718.8560000000002</v>
      </c>
      <c r="H8" s="98">
        <v>696.375</v>
      </c>
      <c r="I8" s="98">
        <v>698.88800000000003</v>
      </c>
      <c r="J8" s="98">
        <v>664.37305740794648</v>
      </c>
      <c r="K8" s="98">
        <v>731.88114859645407</v>
      </c>
      <c r="L8" s="99">
        <v>2791.5172060044006</v>
      </c>
      <c r="M8" s="98">
        <v>649.26700000000005</v>
      </c>
      <c r="N8" s="98">
        <v>561.97799999999995</v>
      </c>
      <c r="O8" s="98">
        <v>544.51499999999999</v>
      </c>
      <c r="P8" s="98">
        <v>690.59999999999991</v>
      </c>
      <c r="Q8" s="99">
        <f t="shared" ref="Q8:Q30" si="0">SUM(M8:P8)</f>
        <v>2446.3599999999997</v>
      </c>
      <c r="R8" s="98">
        <v>603.49699999999996</v>
      </c>
      <c r="S8" s="98">
        <v>587.8370000000001</v>
      </c>
      <c r="T8" s="98">
        <v>539.18590399999994</v>
      </c>
      <c r="U8" s="98">
        <v>0</v>
      </c>
      <c r="V8" s="99">
        <f t="shared" ref="V8:V30" si="1">SUM(R8:U8)</f>
        <v>1730.519904</v>
      </c>
    </row>
    <row r="9" spans="2:22" ht="15" customHeight="1">
      <c r="B9" s="100" t="s">
        <v>63</v>
      </c>
      <c r="C9" s="101">
        <v>576.41700000000003</v>
      </c>
      <c r="D9" s="101">
        <v>1322.5409999999999</v>
      </c>
      <c r="E9" s="101">
        <v>171.82980999999995</v>
      </c>
      <c r="F9" s="101">
        <v>494.98198426000005</v>
      </c>
      <c r="G9" s="102">
        <v>2565.7697942599998</v>
      </c>
      <c r="H9" s="101">
        <v>484.42500000000001</v>
      </c>
      <c r="I9" s="101">
        <v>-240.679</v>
      </c>
      <c r="J9" s="101">
        <v>-440.30120011999998</v>
      </c>
      <c r="K9" s="101">
        <v>496.61520012</v>
      </c>
      <c r="L9" s="102">
        <v>300.06000000000006</v>
      </c>
      <c r="M9" s="101">
        <v>326.257158</v>
      </c>
      <c r="N9" s="101">
        <v>905.58300000000008</v>
      </c>
      <c r="O9" s="101">
        <v>273.57</v>
      </c>
      <c r="P9" s="101">
        <v>1551.5217009999999</v>
      </c>
      <c r="Q9" s="102">
        <f t="shared" si="0"/>
        <v>3056.9318589999998</v>
      </c>
      <c r="R9" s="101">
        <v>857.37199999999996</v>
      </c>
      <c r="S9" s="101">
        <v>754.73400000000004</v>
      </c>
      <c r="T9" s="101">
        <v>120.062</v>
      </c>
      <c r="U9" s="101">
        <v>0</v>
      </c>
      <c r="V9" s="102">
        <f t="shared" si="1"/>
        <v>1732.1679999999999</v>
      </c>
    </row>
    <row r="10" spans="2:22" s="88" customFormat="1" ht="15" customHeight="1">
      <c r="B10" s="94" t="s">
        <v>64</v>
      </c>
      <c r="C10" s="95">
        <v>377.73</v>
      </c>
      <c r="D10" s="95">
        <v>1633.923</v>
      </c>
      <c r="E10" s="95">
        <v>1260.64681</v>
      </c>
      <c r="F10" s="95">
        <v>1348.6479842600002</v>
      </c>
      <c r="G10" s="96">
        <v>4620.9477942600006</v>
      </c>
      <c r="H10" s="95">
        <v>1024.248</v>
      </c>
      <c r="I10" s="95">
        <v>690.447</v>
      </c>
      <c r="J10" s="95">
        <v>493.67585728794643</v>
      </c>
      <c r="K10" s="95">
        <v>1923.8953487164542</v>
      </c>
      <c r="L10" s="96">
        <v>4132.2662060044004</v>
      </c>
      <c r="M10" s="95">
        <v>333.35115800000005</v>
      </c>
      <c r="N10" s="95">
        <v>700.59</v>
      </c>
      <c r="O10" s="95">
        <v>258.26656799999927</v>
      </c>
      <c r="P10" s="95">
        <v>1352.1117009999996</v>
      </c>
      <c r="Q10" s="96">
        <f t="shared" si="0"/>
        <v>2644.319426999999</v>
      </c>
      <c r="R10" s="95">
        <v>808.71499999999992</v>
      </c>
      <c r="S10" s="95">
        <v>610.66300000000024</v>
      </c>
      <c r="T10" s="95">
        <v>7683.6819039999991</v>
      </c>
      <c r="U10" s="95">
        <v>0</v>
      </c>
      <c r="V10" s="96">
        <f t="shared" si="1"/>
        <v>9103.0599039999997</v>
      </c>
    </row>
    <row r="11" spans="2:22" ht="15" customHeight="1">
      <c r="B11" s="97" t="s">
        <v>65</v>
      </c>
      <c r="C11" s="98">
        <v>-1406.433</v>
      </c>
      <c r="D11" s="98">
        <v>-972.87300000000005</v>
      </c>
      <c r="E11" s="98">
        <v>607.14899999999989</v>
      </c>
      <c r="F11" s="98">
        <v>445.44753073201696</v>
      </c>
      <c r="G11" s="99">
        <v>-1326.7094692679832</v>
      </c>
      <c r="H11" s="98">
        <v>-1645.6079999999999</v>
      </c>
      <c r="I11" s="98">
        <v>-928.14799999999991</v>
      </c>
      <c r="J11" s="98">
        <v>-267.95044489101997</v>
      </c>
      <c r="K11" s="98">
        <v>721.03244489101996</v>
      </c>
      <c r="L11" s="99">
        <v>-2120.6739999999995</v>
      </c>
      <c r="M11" s="98">
        <v>-1073.6501579999995</v>
      </c>
      <c r="N11" s="98">
        <v>-419.58100000000002</v>
      </c>
      <c r="O11" s="98">
        <v>469.5</v>
      </c>
      <c r="P11" s="98">
        <v>1288.0420072341201</v>
      </c>
      <c r="Q11" s="99">
        <f t="shared" si="0"/>
        <v>264.3108492341205</v>
      </c>
      <c r="R11" s="98">
        <v>-1712.5569999999998</v>
      </c>
      <c r="S11" s="98">
        <v>-275.03399999999988</v>
      </c>
      <c r="T11" s="98">
        <v>46.876000000000033</v>
      </c>
      <c r="U11" s="98">
        <v>0</v>
      </c>
      <c r="V11" s="99">
        <f t="shared" si="1"/>
        <v>-1940.7149999999997</v>
      </c>
    </row>
    <row r="12" spans="2:22" ht="15" customHeight="1">
      <c r="B12" s="103" t="s">
        <v>66</v>
      </c>
      <c r="C12" s="104">
        <v>-117.723</v>
      </c>
      <c r="D12" s="104">
        <v>-327.49700000000001</v>
      </c>
      <c r="E12" s="104">
        <v>-859.19299999999998</v>
      </c>
      <c r="F12" s="104">
        <v>-140.25800000000001</v>
      </c>
      <c r="G12" s="105">
        <v>-1444.671</v>
      </c>
      <c r="H12" s="104">
        <v>-599.47900000000004</v>
      </c>
      <c r="I12" s="104">
        <v>-423.96499999999997</v>
      </c>
      <c r="J12" s="104">
        <v>-604.18399999999997</v>
      </c>
      <c r="K12" s="104">
        <v>509.95699999999999</v>
      </c>
      <c r="L12" s="105">
        <v>-1117.6709999999998</v>
      </c>
      <c r="M12" s="104">
        <v>40.808</v>
      </c>
      <c r="N12" s="104">
        <v>-239.45699999999999</v>
      </c>
      <c r="O12" s="104">
        <v>43.7</v>
      </c>
      <c r="P12" s="104">
        <v>770</v>
      </c>
      <c r="Q12" s="105">
        <f t="shared" si="0"/>
        <v>615.05099999999993</v>
      </c>
      <c r="R12" s="104">
        <v>-483.28800000000001</v>
      </c>
      <c r="S12" s="104">
        <v>-14.748999999999967</v>
      </c>
      <c r="T12" s="104">
        <v>-254.7</v>
      </c>
      <c r="U12" s="104">
        <v>0</v>
      </c>
      <c r="V12" s="105">
        <f t="shared" si="1"/>
        <v>-752.73699999999997</v>
      </c>
    </row>
    <row r="13" spans="2:22" ht="15" customHeight="1">
      <c r="B13" s="103" t="s">
        <v>67</v>
      </c>
      <c r="C13" s="106">
        <v>346.096</v>
      </c>
      <c r="D13" s="106">
        <v>-129.048</v>
      </c>
      <c r="E13" s="106">
        <v>-1097.393</v>
      </c>
      <c r="F13" s="106">
        <v>-427.685</v>
      </c>
      <c r="G13" s="107">
        <v>-1308.03</v>
      </c>
      <c r="H13" s="106">
        <v>312.37900000000002</v>
      </c>
      <c r="I13" s="106">
        <v>-493.31700000000001</v>
      </c>
      <c r="J13" s="106">
        <v>-382.26299999999998</v>
      </c>
      <c r="K13" s="106">
        <v>-81.956000000000003</v>
      </c>
      <c r="L13" s="107">
        <v>-645.15700000000004</v>
      </c>
      <c r="M13" s="106">
        <v>338.30599999999998</v>
      </c>
      <c r="N13" s="106">
        <v>-481.60300000000007</v>
      </c>
      <c r="O13" s="106">
        <v>-174.3</v>
      </c>
      <c r="P13" s="104">
        <v>-343</v>
      </c>
      <c r="Q13" s="107">
        <f t="shared" si="0"/>
        <v>-660.59700000000009</v>
      </c>
      <c r="R13" s="106">
        <v>-195.36199999999999</v>
      </c>
      <c r="S13" s="106">
        <v>-300.07899999999995</v>
      </c>
      <c r="T13" s="106">
        <v>-133.47999999999999</v>
      </c>
      <c r="U13" s="106">
        <v>0</v>
      </c>
      <c r="V13" s="107">
        <f t="shared" si="1"/>
        <v>-628.92099999999994</v>
      </c>
    </row>
    <row r="14" spans="2:22" ht="15" customHeight="1">
      <c r="B14" s="103" t="s">
        <v>68</v>
      </c>
      <c r="C14" s="104">
        <v>-1872.941</v>
      </c>
      <c r="D14" s="104">
        <v>-253.63</v>
      </c>
      <c r="E14" s="104">
        <v>2235.1239999999998</v>
      </c>
      <c r="F14" s="104">
        <v>895.67753073201698</v>
      </c>
      <c r="G14" s="105">
        <v>1004.2305307320169</v>
      </c>
      <c r="H14" s="104">
        <v>-445.13499999999999</v>
      </c>
      <c r="I14" s="104">
        <v>185.179</v>
      </c>
      <c r="J14" s="104">
        <v>-185.69499999999999</v>
      </c>
      <c r="K14" s="104">
        <v>913.18899999999996</v>
      </c>
      <c r="L14" s="105">
        <v>467.53799999999995</v>
      </c>
      <c r="M14" s="104">
        <v>-579.67499999999995</v>
      </c>
      <c r="N14" s="104">
        <v>47.566000000000031</v>
      </c>
      <c r="O14" s="104">
        <v>278.3</v>
      </c>
      <c r="P14" s="104">
        <v>490</v>
      </c>
      <c r="Q14" s="105">
        <f t="shared" si="0"/>
        <v>236.19100000000009</v>
      </c>
      <c r="R14" s="104">
        <v>-609.96100000000001</v>
      </c>
      <c r="S14" s="104">
        <v>197.52500000000003</v>
      </c>
      <c r="T14" s="104">
        <v>-103.29</v>
      </c>
      <c r="U14" s="104">
        <v>0</v>
      </c>
      <c r="V14" s="105">
        <f t="shared" si="1"/>
        <v>-515.726</v>
      </c>
    </row>
    <row r="15" spans="2:22" ht="15" customHeight="1">
      <c r="B15" s="103" t="s">
        <v>69</v>
      </c>
      <c r="C15" s="108">
        <v>238.13499999999999</v>
      </c>
      <c r="D15" s="108">
        <v>-262.69799999999998</v>
      </c>
      <c r="E15" s="108">
        <v>328.61099999999999</v>
      </c>
      <c r="F15" s="108">
        <v>117.71299999999999</v>
      </c>
      <c r="G15" s="107">
        <v>421.76099999999997</v>
      </c>
      <c r="H15" s="108">
        <v>-913.37300000000005</v>
      </c>
      <c r="I15" s="108">
        <v>-196.04499999999999</v>
      </c>
      <c r="J15" s="108">
        <v>904.1915551089802</v>
      </c>
      <c r="K15" s="108">
        <v>-620.1575551089802</v>
      </c>
      <c r="L15" s="107">
        <v>-825.38400000000013</v>
      </c>
      <c r="M15" s="108">
        <v>-873.08915799999954</v>
      </c>
      <c r="N15" s="108">
        <v>253.91300000000001</v>
      </c>
      <c r="O15" s="108">
        <v>321.8</v>
      </c>
      <c r="P15" s="104">
        <v>371.04200723412009</v>
      </c>
      <c r="Q15" s="107">
        <f t="shared" si="0"/>
        <v>73.665849234120572</v>
      </c>
      <c r="R15" s="108">
        <v>-423.94600000000003</v>
      </c>
      <c r="S15" s="108">
        <v>-157.73099999999999</v>
      </c>
      <c r="T15" s="108">
        <v>538.346</v>
      </c>
      <c r="U15" s="108">
        <v>0</v>
      </c>
      <c r="V15" s="107">
        <f t="shared" si="1"/>
        <v>-43.331000000000017</v>
      </c>
    </row>
    <row r="16" spans="2:22" ht="15" customHeight="1">
      <c r="B16" s="97" t="s">
        <v>17</v>
      </c>
      <c r="C16" s="98">
        <v>-269.512</v>
      </c>
      <c r="D16" s="98">
        <v>-142.256</v>
      </c>
      <c r="E16" s="98">
        <v>37.762999999999998</v>
      </c>
      <c r="F16" s="98">
        <v>42.555</v>
      </c>
      <c r="G16" s="99">
        <v>-331.45000000000005</v>
      </c>
      <c r="H16" s="98">
        <v>-177.08500000000001</v>
      </c>
      <c r="I16" s="98">
        <v>-171.821</v>
      </c>
      <c r="J16" s="98">
        <v>-76.99794707383262</v>
      </c>
      <c r="K16" s="98">
        <v>-550.63805292616735</v>
      </c>
      <c r="L16" s="99">
        <v>-976.54199999999992</v>
      </c>
      <c r="M16" s="98">
        <v>-150.25</v>
      </c>
      <c r="N16" s="98">
        <v>-187.238</v>
      </c>
      <c r="O16" s="98">
        <v>-145</v>
      </c>
      <c r="P16" s="98">
        <v>-80.78000000000003</v>
      </c>
      <c r="Q16" s="99">
        <f t="shared" si="0"/>
        <v>-563.26800000000003</v>
      </c>
      <c r="R16" s="98">
        <v>-130.01599999999999</v>
      </c>
      <c r="S16" s="98">
        <v>-99.575000000000017</v>
      </c>
      <c r="T16" s="98">
        <v>-50.078000000000003</v>
      </c>
      <c r="U16" s="98">
        <v>0</v>
      </c>
      <c r="V16" s="99">
        <f t="shared" si="1"/>
        <v>-279.66899999999998</v>
      </c>
    </row>
    <row r="17" spans="2:22" ht="15" customHeight="1">
      <c r="B17" s="109" t="s">
        <v>70</v>
      </c>
      <c r="C17" s="110">
        <v>-498.58499999999998</v>
      </c>
      <c r="D17" s="110">
        <v>-33.094000000000001</v>
      </c>
      <c r="E17" s="110">
        <v>-616.70600000000002</v>
      </c>
      <c r="F17" s="110">
        <v>-109.27955526000005</v>
      </c>
      <c r="G17" s="111">
        <v>-1257.66455526</v>
      </c>
      <c r="H17" s="110">
        <v>-324.81400000000002</v>
      </c>
      <c r="I17" s="110">
        <v>-102.07</v>
      </c>
      <c r="J17" s="110">
        <v>-230.16499999999999</v>
      </c>
      <c r="K17" s="110">
        <v>-126.886</v>
      </c>
      <c r="L17" s="111">
        <v>-783.93499999999995</v>
      </c>
      <c r="M17" s="110">
        <v>-211.70599999999999</v>
      </c>
      <c r="N17" s="110">
        <v>-420.83100000000002</v>
      </c>
      <c r="O17" s="110">
        <v>-183.9</v>
      </c>
      <c r="P17" s="110">
        <v>-235.93399999999997</v>
      </c>
      <c r="Q17" s="111">
        <f t="shared" si="0"/>
        <v>-1052.3710000000001</v>
      </c>
      <c r="R17" s="110">
        <v>-200.405</v>
      </c>
      <c r="S17" s="110">
        <v>-662.41600000000005</v>
      </c>
      <c r="T17" s="110">
        <v>-1565.059</v>
      </c>
      <c r="U17" s="110">
        <v>0</v>
      </c>
      <c r="V17" s="111">
        <f t="shared" si="1"/>
        <v>-2427.88</v>
      </c>
    </row>
    <row r="18" spans="2:22" ht="15" customHeight="1">
      <c r="B18" s="109" t="s">
        <v>71</v>
      </c>
      <c r="C18" s="110">
        <v>-263.334</v>
      </c>
      <c r="D18" s="110">
        <v>-251.26300000000001</v>
      </c>
      <c r="E18" s="110">
        <v>-247.05200000000002</v>
      </c>
      <c r="F18" s="110">
        <v>-307.10900000000004</v>
      </c>
      <c r="G18" s="111">
        <v>-1068.758</v>
      </c>
      <c r="H18" s="110">
        <v>-352.25</v>
      </c>
      <c r="I18" s="110">
        <v>-333.08100000000002</v>
      </c>
      <c r="J18" s="110">
        <v>-324.89599999999996</v>
      </c>
      <c r="K18" s="110">
        <v>-286.95800000000003</v>
      </c>
      <c r="L18" s="111">
        <v>-1297.1849999999999</v>
      </c>
      <c r="M18" s="110">
        <v>-324.24799999999999</v>
      </c>
      <c r="N18" s="110">
        <v>-235.29400000000004</v>
      </c>
      <c r="O18" s="110">
        <v>-254.8</v>
      </c>
      <c r="P18" s="110">
        <v>-245.96399999999997</v>
      </c>
      <c r="Q18" s="111">
        <f t="shared" si="0"/>
        <v>-1060.306</v>
      </c>
      <c r="R18" s="110">
        <v>-212.989</v>
      </c>
      <c r="S18" s="110">
        <v>-263.077</v>
      </c>
      <c r="T18" s="110">
        <v>-198.49</v>
      </c>
      <c r="U18" s="110">
        <v>0</v>
      </c>
      <c r="V18" s="111">
        <f t="shared" si="1"/>
        <v>-674.55600000000004</v>
      </c>
    </row>
    <row r="19" spans="2:22" ht="15" customHeight="1">
      <c r="B19" s="109" t="s">
        <v>72</v>
      </c>
      <c r="C19" s="110">
        <v>-49.353000000000002</v>
      </c>
      <c r="D19" s="110">
        <v>-4.1760000000000002</v>
      </c>
      <c r="E19" s="110">
        <v>-58.326000000000001</v>
      </c>
      <c r="F19" s="110">
        <v>-82.216999999999999</v>
      </c>
      <c r="G19" s="111">
        <v>-194.072</v>
      </c>
      <c r="H19" s="110">
        <v>-36.734000000000002</v>
      </c>
      <c r="I19" s="110">
        <v>237.893</v>
      </c>
      <c r="J19" s="110">
        <v>-156.38440791514759</v>
      </c>
      <c r="K19" s="110">
        <v>-190.49159208485239</v>
      </c>
      <c r="L19" s="111">
        <v>-145.71699999999998</v>
      </c>
      <c r="M19" s="110">
        <v>-39.228999999999999</v>
      </c>
      <c r="N19" s="110">
        <v>-15.799999999999997</v>
      </c>
      <c r="O19" s="110">
        <v>62.7</v>
      </c>
      <c r="P19" s="110">
        <v>-509.71300000000002</v>
      </c>
      <c r="Q19" s="111">
        <f t="shared" si="0"/>
        <v>-502.04200000000003</v>
      </c>
      <c r="R19" s="110">
        <v>-94.335000000000008</v>
      </c>
      <c r="S19" s="110">
        <v>-2.6820000000000013</v>
      </c>
      <c r="T19" s="110">
        <v>-21.460999999999999</v>
      </c>
      <c r="U19" s="110">
        <v>0</v>
      </c>
      <c r="V19" s="111">
        <f t="shared" si="1"/>
        <v>-118.47800000000001</v>
      </c>
    </row>
    <row r="20" spans="2:22" ht="15" customHeight="1">
      <c r="B20" s="89" t="s">
        <v>101</v>
      </c>
      <c r="C20" s="90"/>
      <c r="D20" s="90"/>
      <c r="E20" s="90"/>
      <c r="F20" s="90"/>
      <c r="G20" s="91"/>
      <c r="H20" s="90"/>
      <c r="I20" s="90"/>
      <c r="J20" s="90"/>
      <c r="K20" s="90"/>
      <c r="L20" s="91"/>
      <c r="M20" s="90"/>
      <c r="N20" s="90"/>
      <c r="O20" s="148">
        <v>-33.9</v>
      </c>
      <c r="P20" s="90"/>
      <c r="Q20" s="91"/>
      <c r="R20" s="90"/>
      <c r="S20" s="90"/>
      <c r="T20" s="90">
        <v>-7173.2309999999998</v>
      </c>
      <c r="U20" s="90">
        <v>0</v>
      </c>
      <c r="V20" s="91"/>
    </row>
    <row r="21" spans="2:22" s="88" customFormat="1" ht="15" customHeight="1">
      <c r="B21" s="94" t="s">
        <v>99</v>
      </c>
      <c r="C21" s="95">
        <v>-1028.703</v>
      </c>
      <c r="D21" s="95">
        <v>661.05</v>
      </c>
      <c r="E21" s="95">
        <v>1867.7958099999998</v>
      </c>
      <c r="F21" s="95">
        <v>1794.0955149920171</v>
      </c>
      <c r="G21" s="96">
        <v>3294.2383249920176</v>
      </c>
      <c r="H21" s="95">
        <v>-621.3599999999999</v>
      </c>
      <c r="I21" s="95">
        <v>-237.70099999999991</v>
      </c>
      <c r="J21" s="95">
        <v>225.72541239692646</v>
      </c>
      <c r="K21" s="95">
        <v>2644.9277936074741</v>
      </c>
      <c r="L21" s="96">
        <v>2011.5922060044009</v>
      </c>
      <c r="M21" s="95">
        <v>-740.29899999999941</v>
      </c>
      <c r="N21" s="95">
        <v>-578.154</v>
      </c>
      <c r="O21" s="149">
        <v>172.86656799999932</v>
      </c>
      <c r="P21" s="95">
        <v>1567.6627082341195</v>
      </c>
      <c r="Q21" s="96">
        <f t="shared" si="0"/>
        <v>422.07627623411918</v>
      </c>
      <c r="R21" s="95">
        <v>-1541.5869999999998</v>
      </c>
      <c r="S21" s="95">
        <v>-692.12099999999975</v>
      </c>
      <c r="T21" s="95">
        <v>-1277.7610960000011</v>
      </c>
      <c r="U21" s="95">
        <v>0</v>
      </c>
      <c r="V21" s="96">
        <f t="shared" si="1"/>
        <v>-3511.4690960000007</v>
      </c>
    </row>
    <row r="22" spans="2:22" ht="15" customHeight="1">
      <c r="B22" s="109" t="s">
        <v>58</v>
      </c>
      <c r="C22" s="110">
        <v>-174.16200000000001</v>
      </c>
      <c r="D22" s="110">
        <v>-134.41399999999999</v>
      </c>
      <c r="E22" s="110">
        <v>-159.102</v>
      </c>
      <c r="F22" s="110">
        <v>-206.53302804183772</v>
      </c>
      <c r="G22" s="111">
        <v>-674.21102804183772</v>
      </c>
      <c r="H22" s="110">
        <v>-332.62700000000001</v>
      </c>
      <c r="I22" s="110">
        <v>-307.15300000000002</v>
      </c>
      <c r="J22" s="110">
        <v>-243.578</v>
      </c>
      <c r="K22" s="110">
        <v>-595.86900000000003</v>
      </c>
      <c r="L22" s="111">
        <v>-1479.2269999999999</v>
      </c>
      <c r="M22" s="110">
        <v>-309.548</v>
      </c>
      <c r="N22" s="110">
        <v>-170.25</v>
      </c>
      <c r="O22" s="110">
        <v>-201.5</v>
      </c>
      <c r="P22" s="110">
        <v>-334.66999999999996</v>
      </c>
      <c r="Q22" s="111">
        <f t="shared" si="0"/>
        <v>-1015.968</v>
      </c>
      <c r="R22" s="110">
        <v>-258.23500000000001</v>
      </c>
      <c r="S22" s="110">
        <v>-256.83899999999994</v>
      </c>
      <c r="T22" s="110">
        <v>-225.85300000000001</v>
      </c>
      <c r="U22" s="110">
        <v>0</v>
      </c>
      <c r="V22" s="111">
        <f t="shared" si="1"/>
        <v>-740.92699999999991</v>
      </c>
    </row>
    <row r="23" spans="2:22" ht="15" customHeight="1">
      <c r="B23" s="109" t="s">
        <v>73</v>
      </c>
      <c r="C23" s="110">
        <v>11.782</v>
      </c>
      <c r="D23" s="110">
        <v>42.2</v>
      </c>
      <c r="E23" s="110">
        <v>47.267000000000003</v>
      </c>
      <c r="F23" s="110">
        <v>2.9550000000000001</v>
      </c>
      <c r="G23" s="111">
        <v>104.20399999999999</v>
      </c>
      <c r="H23" s="110">
        <v>39.838000000000001</v>
      </c>
      <c r="I23" s="110">
        <v>-26.465</v>
      </c>
      <c r="J23" s="110">
        <v>84.65</v>
      </c>
      <c r="K23" s="110">
        <v>16.45</v>
      </c>
      <c r="L23" s="111">
        <v>114.47300000000001</v>
      </c>
      <c r="M23" s="110">
        <v>0.59699999999999998</v>
      </c>
      <c r="N23" s="110">
        <v>3.11</v>
      </c>
      <c r="O23" s="110">
        <v>0.4</v>
      </c>
      <c r="P23" s="110">
        <v>10.724</v>
      </c>
      <c r="Q23" s="111">
        <f t="shared" si="0"/>
        <v>14.831</v>
      </c>
      <c r="R23" s="110">
        <v>1.389</v>
      </c>
      <c r="S23" s="110">
        <v>12.588000000000001</v>
      </c>
      <c r="T23" s="110">
        <v>2.7480000000000002</v>
      </c>
      <c r="U23" s="110">
        <v>0</v>
      </c>
      <c r="V23" s="111">
        <f t="shared" si="1"/>
        <v>16.725000000000001</v>
      </c>
    </row>
    <row r="24" spans="2:22" ht="15" customHeight="1">
      <c r="B24" s="109" t="s">
        <v>74</v>
      </c>
      <c r="C24" s="110">
        <v>578.73400000000004</v>
      </c>
      <c r="D24" s="110">
        <v>165.607</v>
      </c>
      <c r="E24" s="110">
        <v>-76.263999999999996</v>
      </c>
      <c r="F24" s="110">
        <v>-547.06500000000005</v>
      </c>
      <c r="G24" s="111">
        <v>121.01199999999994</v>
      </c>
      <c r="H24" s="110">
        <v>365.87900000000002</v>
      </c>
      <c r="I24" s="110">
        <v>-381.92099999999999</v>
      </c>
      <c r="J24" s="110">
        <v>187.07</v>
      </c>
      <c r="K24" s="110">
        <v>25.948</v>
      </c>
      <c r="L24" s="111">
        <v>196.97600000000003</v>
      </c>
      <c r="M24" s="110">
        <v>-435.649</v>
      </c>
      <c r="N24" s="110">
        <v>134.37599999999998</v>
      </c>
      <c r="O24" s="110">
        <v>-11.4</v>
      </c>
      <c r="P24" s="110">
        <v>2.9090000000000487</v>
      </c>
      <c r="Q24" s="111">
        <f t="shared" si="0"/>
        <v>-309.76399999999995</v>
      </c>
      <c r="R24" s="110">
        <v>-14.077</v>
      </c>
      <c r="S24" s="110">
        <v>-28.713000000000001</v>
      </c>
      <c r="T24" s="110">
        <v>-55.515000000000001</v>
      </c>
      <c r="U24" s="110">
        <v>0</v>
      </c>
      <c r="V24" s="111">
        <f t="shared" si="1"/>
        <v>-98.305000000000007</v>
      </c>
    </row>
    <row r="25" spans="2:22" s="88" customFormat="1" ht="15" customHeight="1">
      <c r="B25" s="94" t="s">
        <v>100</v>
      </c>
      <c r="C25" s="95">
        <v>-1693.1329999999998</v>
      </c>
      <c r="D25" s="95">
        <v>303.654</v>
      </c>
      <c r="E25" s="95">
        <v>795.37580999999977</v>
      </c>
      <c r="F25" s="95">
        <v>587.40193169017925</v>
      </c>
      <c r="G25" s="96">
        <v>-6.7012583098200622</v>
      </c>
      <c r="H25" s="95">
        <v>-1439.1529999999998</v>
      </c>
      <c r="I25" s="95">
        <v>-1322.319</v>
      </c>
      <c r="J25" s="95">
        <v>-534.57594259205371</v>
      </c>
      <c r="K25" s="95">
        <v>936.48314859645438</v>
      </c>
      <c r="L25" s="96">
        <v>-2359.5647939955988</v>
      </c>
      <c r="M25" s="95">
        <v>-2210.3319999999994</v>
      </c>
      <c r="N25" s="95">
        <v>-610.91800000000001</v>
      </c>
      <c r="O25" s="95">
        <v>-39.633432000000681</v>
      </c>
      <c r="P25" s="95">
        <v>1246.6257082341197</v>
      </c>
      <c r="Q25" s="96">
        <f t="shared" si="0"/>
        <v>-1614.2577237658804</v>
      </c>
      <c r="R25" s="95">
        <v>-1812.5099999999998</v>
      </c>
      <c r="S25" s="95">
        <v>-965.0849999999997</v>
      </c>
      <c r="T25" s="95">
        <v>-1556.3810960000012</v>
      </c>
      <c r="U25" s="95">
        <v>0</v>
      </c>
      <c r="V25" s="96">
        <f t="shared" si="1"/>
        <v>-4333.9760960000003</v>
      </c>
    </row>
    <row r="26" spans="2:22" ht="15" customHeight="1">
      <c r="B26" s="89" t="s">
        <v>75</v>
      </c>
      <c r="C26" s="90">
        <v>291.04700000000003</v>
      </c>
      <c r="D26" s="90">
        <v>1404.9659999999999</v>
      </c>
      <c r="E26" s="90">
        <v>-555.62400000000002</v>
      </c>
      <c r="F26" s="90">
        <v>174.40199999999999</v>
      </c>
      <c r="G26" s="91">
        <f>SUM(C26:F26)</f>
        <v>1314.7909999999999</v>
      </c>
      <c r="H26" s="90">
        <v>-56.16</v>
      </c>
      <c r="I26" s="90">
        <v>1500.752</v>
      </c>
      <c r="J26" s="90">
        <v>-907.87400000000002</v>
      </c>
      <c r="K26" s="90">
        <v>8.4260000000000002</v>
      </c>
      <c r="L26" s="91">
        <v>545.14399999999989</v>
      </c>
      <c r="M26" s="90">
        <v>1241.5989999999999</v>
      </c>
      <c r="N26" s="90">
        <v>591.8420000000001</v>
      </c>
      <c r="O26" s="90">
        <v>337.6</v>
      </c>
      <c r="P26" s="90">
        <v>-303.24099999999999</v>
      </c>
      <c r="Q26" s="91">
        <f t="shared" si="0"/>
        <v>1867.8000000000002</v>
      </c>
      <c r="R26" s="90">
        <v>181.637</v>
      </c>
      <c r="S26" s="90">
        <v>1020.502</v>
      </c>
      <c r="T26" s="90">
        <v>2653.2139999999999</v>
      </c>
      <c r="U26" s="90">
        <v>0</v>
      </c>
      <c r="V26" s="91">
        <f t="shared" si="1"/>
        <v>3855.3530000000001</v>
      </c>
    </row>
    <row r="27" spans="2:22" ht="15" customHeight="1">
      <c r="B27" s="89" t="s">
        <v>96</v>
      </c>
      <c r="C27" s="90">
        <v>0</v>
      </c>
      <c r="D27" s="90">
        <v>0</v>
      </c>
      <c r="E27" s="90">
        <v>0</v>
      </c>
      <c r="F27" s="90">
        <v>0</v>
      </c>
      <c r="G27" s="91">
        <f t="shared" ref="G27:G29" si="2">SUM(C27:F27)</f>
        <v>0</v>
      </c>
      <c r="H27" s="90">
        <v>0</v>
      </c>
      <c r="I27" s="90">
        <v>0</v>
      </c>
      <c r="J27" s="90">
        <v>0</v>
      </c>
      <c r="K27" s="90">
        <v>0</v>
      </c>
      <c r="L27" s="91">
        <f t="shared" ref="L27:L29" si="3">SUM(H27:K27)</f>
        <v>0</v>
      </c>
      <c r="M27" s="90">
        <v>0</v>
      </c>
      <c r="N27" s="90">
        <v>112.55199999999999</v>
      </c>
      <c r="O27" s="90">
        <v>0</v>
      </c>
      <c r="P27" s="90">
        <v>0</v>
      </c>
      <c r="Q27" s="91">
        <f t="shared" si="0"/>
        <v>112.55199999999999</v>
      </c>
      <c r="R27" s="90">
        <f>-237.2</f>
        <v>-237.2</v>
      </c>
      <c r="S27" s="90">
        <v>121.32400000000001</v>
      </c>
      <c r="T27" s="90">
        <v>0</v>
      </c>
      <c r="U27" s="90">
        <v>0</v>
      </c>
      <c r="V27" s="91">
        <f t="shared" si="1"/>
        <v>-115.87599999999998</v>
      </c>
    </row>
    <row r="28" spans="2:22" ht="15" customHeight="1">
      <c r="B28" s="89" t="s">
        <v>97</v>
      </c>
      <c r="C28" s="90">
        <v>0</v>
      </c>
      <c r="D28" s="90">
        <v>0</v>
      </c>
      <c r="E28" s="90">
        <v>0</v>
      </c>
      <c r="F28" s="90">
        <v>0</v>
      </c>
      <c r="G28" s="91">
        <f t="shared" si="2"/>
        <v>0</v>
      </c>
      <c r="H28" s="90">
        <v>0</v>
      </c>
      <c r="I28" s="90">
        <v>0</v>
      </c>
      <c r="J28" s="90">
        <v>0</v>
      </c>
      <c r="K28" s="90">
        <v>0</v>
      </c>
      <c r="L28" s="91">
        <f t="shared" si="3"/>
        <v>0</v>
      </c>
      <c r="M28" s="90">
        <v>0</v>
      </c>
      <c r="N28" s="90">
        <v>-44.891000000000005</v>
      </c>
      <c r="O28" s="90">
        <v>-47.7</v>
      </c>
      <c r="P28" s="90">
        <v>0</v>
      </c>
      <c r="Q28" s="91">
        <f t="shared" si="0"/>
        <v>-92.591000000000008</v>
      </c>
      <c r="R28" s="90">
        <f>-59.7</f>
        <v>-59.7</v>
      </c>
      <c r="S28" s="90">
        <v>-61.498000000000005</v>
      </c>
      <c r="T28" s="90">
        <v>-45</v>
      </c>
      <c r="U28" s="90">
        <v>0</v>
      </c>
      <c r="V28" s="91">
        <f t="shared" si="1"/>
        <v>-166.19800000000001</v>
      </c>
    </row>
    <row r="29" spans="2:22" ht="15" customHeight="1">
      <c r="B29" s="89" t="s">
        <v>98</v>
      </c>
      <c r="C29" s="90">
        <v>0</v>
      </c>
      <c r="D29" s="90">
        <v>0</v>
      </c>
      <c r="E29" s="90">
        <v>0</v>
      </c>
      <c r="F29" s="90">
        <v>0</v>
      </c>
      <c r="G29" s="91">
        <f t="shared" si="2"/>
        <v>0</v>
      </c>
      <c r="H29" s="90">
        <v>0</v>
      </c>
      <c r="I29" s="90">
        <v>0</v>
      </c>
      <c r="J29" s="90">
        <v>0</v>
      </c>
      <c r="K29" s="90">
        <v>0</v>
      </c>
      <c r="L29" s="91">
        <f t="shared" si="3"/>
        <v>0</v>
      </c>
      <c r="M29" s="90">
        <v>0</v>
      </c>
      <c r="N29" s="90">
        <v>-43.283000000000001</v>
      </c>
      <c r="O29" s="90">
        <v>-43.6</v>
      </c>
      <c r="P29" s="90">
        <v>0</v>
      </c>
      <c r="Q29" s="91">
        <f t="shared" si="0"/>
        <v>-86.88300000000001</v>
      </c>
      <c r="R29" s="90">
        <f>-30</f>
        <v>-30</v>
      </c>
      <c r="S29" s="90">
        <v>-64.688000000000017</v>
      </c>
      <c r="T29" s="90">
        <v>-34</v>
      </c>
      <c r="U29" s="90">
        <v>0</v>
      </c>
      <c r="V29" s="91">
        <f t="shared" si="1"/>
        <v>-128.68800000000002</v>
      </c>
    </row>
    <row r="30" spans="2:22" s="88" customFormat="1" ht="15" customHeight="1">
      <c r="B30" s="94" t="s">
        <v>76</v>
      </c>
      <c r="C30" s="95">
        <v>-1402.0859999999998</v>
      </c>
      <c r="D30" s="95">
        <v>1708.62</v>
      </c>
      <c r="E30" s="95">
        <v>239.75180999999975</v>
      </c>
      <c r="F30" s="95">
        <v>761.8039316901793</v>
      </c>
      <c r="G30" s="112">
        <v>1308.0897416901792</v>
      </c>
      <c r="H30" s="95">
        <v>-1495.3129999999999</v>
      </c>
      <c r="I30" s="95">
        <v>178.43299999999999</v>
      </c>
      <c r="J30" s="95">
        <v>-1442.4499425920537</v>
      </c>
      <c r="K30" s="95">
        <v>944.90914859645443</v>
      </c>
      <c r="L30" s="112">
        <v>-1814.4207939955991</v>
      </c>
      <c r="M30" s="95">
        <v>-968.73299999999949</v>
      </c>
      <c r="N30" s="95">
        <v>5.3020000000000778</v>
      </c>
      <c r="O30" s="95">
        <v>206.66656799999939</v>
      </c>
      <c r="P30" s="95">
        <v>943.42399999999884</v>
      </c>
      <c r="Q30" s="112">
        <f t="shared" si="0"/>
        <v>186.6595679999989</v>
      </c>
      <c r="R30" s="95">
        <f>-1971.2</f>
        <v>-1971.2</v>
      </c>
      <c r="S30" s="95">
        <v>50.555000000000248</v>
      </c>
      <c r="T30" s="95">
        <v>1017.8329039999987</v>
      </c>
      <c r="U30" s="95">
        <v>0</v>
      </c>
      <c r="V30" s="112">
        <f t="shared" si="1"/>
        <v>-902.81209600000102</v>
      </c>
    </row>
    <row r="32" spans="2:22" s="86" customFormat="1" ht="15" customHeight="1">
      <c r="B32" s="84" t="s">
        <v>88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2:14" s="86" customFormat="1" ht="15" customHeight="1"/>
    <row r="34" spans="2:14" s="88" customFormat="1" ht="15" customHeight="1">
      <c r="B34" s="87" t="s">
        <v>1</v>
      </c>
      <c r="C34" s="113" t="s">
        <v>44</v>
      </c>
      <c r="D34" s="113" t="s">
        <v>45</v>
      </c>
      <c r="E34" s="113" t="s">
        <v>46</v>
      </c>
      <c r="F34" s="113" t="s">
        <v>47</v>
      </c>
      <c r="G34" s="114">
        <v>2020</v>
      </c>
      <c r="H34" s="113" t="s">
        <v>39</v>
      </c>
      <c r="I34" s="113" t="s">
        <v>40</v>
      </c>
      <c r="J34" s="113" t="s">
        <v>41</v>
      </c>
      <c r="K34" s="113" t="s">
        <v>42</v>
      </c>
      <c r="L34" s="114">
        <v>2021</v>
      </c>
    </row>
    <row r="35" spans="2:14" s="88" customFormat="1" ht="15" customHeight="1">
      <c r="B35" s="94" t="s">
        <v>82</v>
      </c>
      <c r="C35" s="95">
        <v>-820.79677449218843</v>
      </c>
      <c r="D35" s="95">
        <v>-388.4983286989256</v>
      </c>
      <c r="E35" s="95">
        <v>381.70586953250279</v>
      </c>
      <c r="F35" s="95">
        <v>177.39390781006679</v>
      </c>
      <c r="G35" s="96">
        <v>-650.19632864198979</v>
      </c>
      <c r="H35" s="95">
        <v>-155.16895920320891</v>
      </c>
      <c r="I35" s="95">
        <v>234.84426714910717</v>
      </c>
      <c r="J35" s="95">
        <v>272.88137067350601</v>
      </c>
      <c r="K35" s="95">
        <v>695.41604753702779</v>
      </c>
      <c r="L35" s="96">
        <v>1047.9727261564271</v>
      </c>
    </row>
    <row r="36" spans="2:14" ht="15" customHeight="1">
      <c r="B36" s="89" t="s">
        <v>77</v>
      </c>
      <c r="C36" s="90">
        <v>625.81905928879507</v>
      </c>
      <c r="D36" s="90">
        <v>703.90134364421499</v>
      </c>
      <c r="E36" s="90">
        <v>711.13234912316557</v>
      </c>
      <c r="F36" s="90">
        <v>678.00246946155994</v>
      </c>
      <c r="G36" s="91">
        <v>2718.8552215177356</v>
      </c>
      <c r="H36" s="90">
        <v>696.37553387684375</v>
      </c>
      <c r="I36" s="90">
        <v>698.89280564626461</v>
      </c>
      <c r="J36" s="90">
        <v>664.37305740794648</v>
      </c>
      <c r="K36" s="90">
        <v>731.88114859645407</v>
      </c>
      <c r="L36" s="91">
        <v>2791.5225455275086</v>
      </c>
    </row>
    <row r="37" spans="2:14" ht="15" customHeight="1">
      <c r="B37" s="93" t="s">
        <v>83</v>
      </c>
      <c r="C37" s="90">
        <v>-252.98500187551838</v>
      </c>
      <c r="D37" s="90">
        <v>-35.073782835376733</v>
      </c>
      <c r="E37" s="90">
        <v>-398.77669454358363</v>
      </c>
      <c r="F37" s="90">
        <v>-609.11582794107107</v>
      </c>
      <c r="G37" s="91">
        <v>-1295.9513071955498</v>
      </c>
      <c r="H37" s="90">
        <v>-124.0000292112411</v>
      </c>
      <c r="I37" s="90">
        <v>-1504.5777558229522</v>
      </c>
      <c r="J37" s="90">
        <v>-820.06901146704081</v>
      </c>
      <c r="K37" s="90">
        <v>-259.86737045420205</v>
      </c>
      <c r="L37" s="91">
        <v>-2708.722751116668</v>
      </c>
    </row>
    <row r="38" spans="2:14" s="88" customFormat="1" ht="15" customHeight="1">
      <c r="B38" s="94" t="s">
        <v>78</v>
      </c>
      <c r="C38" s="95">
        <v>-447.96271707891174</v>
      </c>
      <c r="D38" s="95">
        <v>280.32923210991265</v>
      </c>
      <c r="E38" s="95">
        <v>694.06152411208461</v>
      </c>
      <c r="F38" s="95">
        <v>246.28054933055569</v>
      </c>
      <c r="G38" s="96">
        <v>772.70758568019573</v>
      </c>
      <c r="H38" s="95">
        <v>417.20654546239371</v>
      </c>
      <c r="I38" s="95">
        <v>-570.84068302758044</v>
      </c>
      <c r="J38" s="95">
        <v>117.18541661441168</v>
      </c>
      <c r="K38" s="95">
        <v>1167.4298256792799</v>
      </c>
      <c r="L38" s="96">
        <v>1130.7725205672677</v>
      </c>
    </row>
    <row r="39" spans="2:14" ht="15" customHeight="1">
      <c r="B39" s="89" t="s">
        <v>79</v>
      </c>
      <c r="C39" s="90">
        <v>-1127.6037631460053</v>
      </c>
      <c r="D39" s="90">
        <v>-225.6914224472705</v>
      </c>
      <c r="E39" s="90">
        <v>241.87199369221798</v>
      </c>
      <c r="F39" s="90">
        <v>1159.6767663340302</v>
      </c>
      <c r="G39" s="91">
        <v>48.253574432972357</v>
      </c>
      <c r="H39" s="90">
        <v>-1450.5168631144579</v>
      </c>
      <c r="I39" s="90">
        <v>-286.30935020610832</v>
      </c>
      <c r="J39" s="90">
        <v>-480.15262957368486</v>
      </c>
      <c r="K39" s="90">
        <v>356.57645403180049</v>
      </c>
      <c r="L39" s="91">
        <v>-1860.4023888624515</v>
      </c>
    </row>
    <row r="40" spans="2:14" s="88" customFormat="1" ht="15" customHeight="1">
      <c r="B40" s="94" t="s">
        <v>80</v>
      </c>
      <c r="C40" s="95">
        <v>-1575.5664802249171</v>
      </c>
      <c r="D40" s="95">
        <v>54.637809662642155</v>
      </c>
      <c r="E40" s="95">
        <v>935.9335178043026</v>
      </c>
      <c r="F40" s="95">
        <v>1405.9573156645858</v>
      </c>
      <c r="G40" s="96">
        <v>820.96116011316803</v>
      </c>
      <c r="H40" s="95">
        <v>-1033.3103176520642</v>
      </c>
      <c r="I40" s="95">
        <v>-857.15003323368876</v>
      </c>
      <c r="J40" s="95">
        <v>-362.96721295927318</v>
      </c>
      <c r="K40" s="95">
        <v>1524.0062797110804</v>
      </c>
      <c r="L40" s="96">
        <v>-729.62986829518377</v>
      </c>
    </row>
    <row r="41" spans="2:14" ht="15" customHeight="1">
      <c r="B41" s="89" t="s">
        <v>58</v>
      </c>
      <c r="C41" s="90">
        <v>-120.3</v>
      </c>
      <c r="D41" s="90">
        <v>-150.7753075389607</v>
      </c>
      <c r="E41" s="90">
        <v>-143.23703976912998</v>
      </c>
      <c r="F41" s="90">
        <v>-376.41402990797781</v>
      </c>
      <c r="G41" s="91">
        <v>-790.7263772160685</v>
      </c>
      <c r="H41" s="90">
        <v>-171.25894852703667</v>
      </c>
      <c r="I41" s="90">
        <v>-274.49722671170343</v>
      </c>
      <c r="J41" s="90">
        <v>-309.97453422366857</v>
      </c>
      <c r="K41" s="90">
        <v>-632.22034542606161</v>
      </c>
      <c r="L41" s="91">
        <v>-1387.7424707272412</v>
      </c>
    </row>
    <row r="42" spans="2:14" s="88" customFormat="1" ht="15" customHeight="1">
      <c r="B42" s="94" t="s">
        <v>81</v>
      </c>
      <c r="C42" s="95">
        <v>-1695.866480224917</v>
      </c>
      <c r="D42" s="95">
        <v>-96.137497876318548</v>
      </c>
      <c r="E42" s="95">
        <v>792.69647803517262</v>
      </c>
      <c r="F42" s="95">
        <v>1029.5432857566079</v>
      </c>
      <c r="G42" s="112">
        <v>30.234782897099535</v>
      </c>
      <c r="H42" s="95">
        <v>-1204.5692661791009</v>
      </c>
      <c r="I42" s="95">
        <v>-1131.6472599453923</v>
      </c>
      <c r="J42" s="95">
        <v>-672.94174718294175</v>
      </c>
      <c r="K42" s="95">
        <v>891.78593428501881</v>
      </c>
      <c r="L42" s="112">
        <v>-2117.372339022425</v>
      </c>
    </row>
    <row r="43" spans="2:14" ht="15" customHeight="1">
      <c r="B43" s="165" t="s">
        <v>84</v>
      </c>
      <c r="C43" s="165"/>
      <c r="D43" s="165"/>
      <c r="E43" s="165"/>
      <c r="J43" s="118"/>
      <c r="K43" s="118"/>
      <c r="L43" s="118"/>
      <c r="M43" s="118"/>
      <c r="N43" s="118"/>
    </row>
    <row r="44" spans="2:14" ht="15" customHeight="1">
      <c r="B44" s="119" t="s">
        <v>85</v>
      </c>
      <c r="C44" s="120"/>
      <c r="D44" s="120"/>
      <c r="E44" s="120"/>
      <c r="F44" s="120"/>
      <c r="G44" s="120"/>
      <c r="H44" s="120"/>
      <c r="J44" s="118"/>
      <c r="K44" s="118"/>
      <c r="L44" s="118"/>
      <c r="M44" s="118"/>
      <c r="N44" s="118"/>
    </row>
    <row r="45" spans="2:14" customFormat="1" ht="15" customHeight="1">
      <c r="B45" s="116"/>
      <c r="C45" s="117"/>
      <c r="D45" s="117"/>
      <c r="E45" s="117"/>
      <c r="F45" s="117"/>
      <c r="G45" s="117"/>
      <c r="H45" s="117"/>
      <c r="J45" s="115"/>
      <c r="K45" s="115"/>
      <c r="L45" s="115"/>
      <c r="M45" s="115"/>
      <c r="N45" s="115"/>
    </row>
    <row r="46" spans="2:14" s="86" customFormat="1" ht="15" customHeight="1">
      <c r="B46" s="84" t="s">
        <v>86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8" spans="2:14" ht="15" customHeight="1">
      <c r="B48" s="140"/>
      <c r="C48" s="140" t="str">
        <f>C6</f>
        <v>1T-20</v>
      </c>
      <c r="D48" s="140" t="str">
        <f>D6</f>
        <v>2T-20</v>
      </c>
      <c r="E48" s="140" t="str">
        <f>E6</f>
        <v>3T-20</v>
      </c>
      <c r="F48" s="140" t="str">
        <f>F6</f>
        <v>4T-20</v>
      </c>
      <c r="G48" s="140" t="str">
        <f>H6</f>
        <v>1T-21</v>
      </c>
      <c r="H48" s="140" t="str">
        <f>I6</f>
        <v>2T-21</v>
      </c>
      <c r="I48" s="140" t="str">
        <f>J6</f>
        <v>3T-21</v>
      </c>
      <c r="J48" s="140" t="str">
        <f>K6</f>
        <v>4T-21</v>
      </c>
    </row>
    <row r="49" spans="2:10" ht="15" customHeight="1">
      <c r="B49" s="140" t="s">
        <v>59</v>
      </c>
      <c r="C49" s="141">
        <f>C42</f>
        <v>-1695.866480224917</v>
      </c>
      <c r="D49" s="141">
        <f t="shared" ref="D49:F49" si="4">D42</f>
        <v>-96.137497876318548</v>
      </c>
      <c r="E49" s="141">
        <f t="shared" si="4"/>
        <v>792.69647803517262</v>
      </c>
      <c r="F49" s="141">
        <f t="shared" si="4"/>
        <v>1029.5432857566079</v>
      </c>
      <c r="G49" s="141">
        <f>H42</f>
        <v>-1204.5692661791009</v>
      </c>
      <c r="H49" s="141">
        <f t="shared" ref="H49:J49" si="5">I42</f>
        <v>-1131.6472599453923</v>
      </c>
      <c r="I49" s="141">
        <f t="shared" si="5"/>
        <v>-672.94174718294175</v>
      </c>
      <c r="J49" s="141">
        <f t="shared" si="5"/>
        <v>891.78593428501881</v>
      </c>
    </row>
    <row r="50" spans="2:10" ht="15" customHeight="1">
      <c r="B50" s="140" t="s">
        <v>60</v>
      </c>
      <c r="C50" s="141">
        <f>C25</f>
        <v>-1693.1329999999998</v>
      </c>
      <c r="D50" s="141">
        <f>D25</f>
        <v>303.654</v>
      </c>
      <c r="E50" s="141">
        <f>E25</f>
        <v>795.37580999999977</v>
      </c>
      <c r="F50" s="141">
        <f>F25</f>
        <v>587.40193169017925</v>
      </c>
      <c r="G50" s="141">
        <f>H25</f>
        <v>-1439.1529999999998</v>
      </c>
      <c r="H50" s="141">
        <f>I25</f>
        <v>-1322.319</v>
      </c>
      <c r="I50" s="141">
        <f>J25</f>
        <v>-534.57594259205371</v>
      </c>
      <c r="J50" s="141">
        <f>K25</f>
        <v>936.48314859645438</v>
      </c>
    </row>
  </sheetData>
  <mergeCells count="1">
    <mergeCell ref="B43:E43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  <ignoredErrors>
    <ignoredError sqref="Q21:Q26 Q30 Q7:Q1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65C9-DDE0-4FC9-B817-2C15299D0543}">
  <sheetPr>
    <tabColor rgb="FF002060"/>
  </sheetPr>
  <dimension ref="B2:G31"/>
  <sheetViews>
    <sheetView showGridLines="0" tabSelected="1" workbookViewId="0">
      <selection activeCell="B30" sqref="B30"/>
    </sheetView>
  </sheetViews>
  <sheetFormatPr defaultRowHeight="15" customHeight="1"/>
  <cols>
    <col min="1" max="1" width="1.42578125" style="92" customWidth="1"/>
    <col min="2" max="2" width="54" style="92" customWidth="1"/>
    <col min="3" max="3" width="10" style="92" bestFit="1" customWidth="1"/>
    <col min="4" max="4" width="8.28515625" style="92" bestFit="1" customWidth="1"/>
    <col min="5" max="7" width="10" style="92" bestFit="1" customWidth="1"/>
    <col min="8" max="16384" width="9.140625" style="92"/>
  </cols>
  <sheetData>
    <row r="2" spans="2:7" s="139" customFormat="1" ht="39" customHeight="1">
      <c r="B2" s="150" t="s">
        <v>87</v>
      </c>
    </row>
    <row r="4" spans="2:7" s="86" customFormat="1" ht="15" customHeight="1">
      <c r="B4" s="84" t="s">
        <v>89</v>
      </c>
      <c r="C4" s="84"/>
    </row>
    <row r="6" spans="2:7" s="88" customFormat="1" ht="15" customHeight="1">
      <c r="B6" s="87" t="s">
        <v>1</v>
      </c>
      <c r="C6" s="113" t="s">
        <v>92</v>
      </c>
      <c r="D6" s="113" t="s">
        <v>93</v>
      </c>
      <c r="E6" s="113" t="s">
        <v>94</v>
      </c>
      <c r="F6" s="113" t="s">
        <v>95</v>
      </c>
      <c r="G6" s="114">
        <v>2023</v>
      </c>
    </row>
    <row r="7" spans="2:7" s="88" customFormat="1" ht="15" customHeight="1">
      <c r="B7" s="94" t="s">
        <v>61</v>
      </c>
      <c r="C7" s="95">
        <v>0</v>
      </c>
      <c r="D7" s="95">
        <v>0</v>
      </c>
      <c r="E7" s="95">
        <v>0</v>
      </c>
      <c r="F7" s="95">
        <v>-2661.848634898126</v>
      </c>
      <c r="G7" s="96">
        <v>2974.5</v>
      </c>
    </row>
    <row r="8" spans="2:7" ht="15" customHeight="1">
      <c r="B8" s="97" t="s">
        <v>62</v>
      </c>
      <c r="C8" s="98">
        <v>0</v>
      </c>
      <c r="D8" s="98">
        <v>0</v>
      </c>
      <c r="E8" s="98">
        <v>0</v>
      </c>
      <c r="F8" s="98">
        <v>364.39000484125319</v>
      </c>
      <c r="G8" s="99">
        <v>1588</v>
      </c>
    </row>
    <row r="9" spans="2:7" ht="15" customHeight="1">
      <c r="B9" s="100" t="s">
        <v>63</v>
      </c>
      <c r="C9" s="101">
        <v>0</v>
      </c>
      <c r="D9" s="101">
        <v>0</v>
      </c>
      <c r="E9" s="101">
        <v>0</v>
      </c>
      <c r="F9" s="101">
        <v>1662.3</v>
      </c>
      <c r="G9" s="102">
        <v>3458</v>
      </c>
    </row>
    <row r="10" spans="2:7" ht="15" customHeight="1">
      <c r="B10" s="100" t="s">
        <v>102</v>
      </c>
      <c r="C10" s="101">
        <v>0</v>
      </c>
      <c r="D10" s="101">
        <v>0</v>
      </c>
      <c r="E10" s="101">
        <v>0</v>
      </c>
      <c r="F10" s="101">
        <v>1031.5366051686226</v>
      </c>
      <c r="G10" s="91">
        <v>-5556.5</v>
      </c>
    </row>
    <row r="11" spans="2:7" s="88" customFormat="1" ht="15" customHeight="1">
      <c r="B11" s="94" t="s">
        <v>64</v>
      </c>
      <c r="C11" s="95">
        <v>0</v>
      </c>
      <c r="D11" s="95">
        <v>0</v>
      </c>
      <c r="E11" s="95">
        <v>0</v>
      </c>
      <c r="F11" s="95">
        <v>396.37797511174995</v>
      </c>
      <c r="G11" s="96" t="s">
        <v>105</v>
      </c>
    </row>
    <row r="12" spans="2:7" ht="15" customHeight="1">
      <c r="B12" s="97" t="s">
        <v>65</v>
      </c>
      <c r="C12" s="98">
        <v>0</v>
      </c>
      <c r="D12" s="98">
        <v>0</v>
      </c>
      <c r="E12" s="98">
        <v>0</v>
      </c>
      <c r="F12" s="98">
        <v>668.5</v>
      </c>
      <c r="G12" s="99">
        <v>-1277.2</v>
      </c>
    </row>
    <row r="13" spans="2:7" ht="15" customHeight="1">
      <c r="B13" s="103" t="s">
        <v>66</v>
      </c>
      <c r="C13" s="104">
        <v>0</v>
      </c>
      <c r="D13" s="104">
        <v>0</v>
      </c>
      <c r="E13" s="104">
        <v>0</v>
      </c>
      <c r="F13" s="104">
        <v>638.6</v>
      </c>
      <c r="G13" s="105">
        <v>-140.4</v>
      </c>
    </row>
    <row r="14" spans="2:7" ht="15" customHeight="1">
      <c r="B14" s="103" t="s">
        <v>67</v>
      </c>
      <c r="C14" s="106">
        <v>0</v>
      </c>
      <c r="D14" s="106">
        <v>0</v>
      </c>
      <c r="E14" s="106">
        <v>0</v>
      </c>
      <c r="F14" s="106">
        <v>-542.5</v>
      </c>
      <c r="G14" s="107">
        <v>-1137.7</v>
      </c>
    </row>
    <row r="15" spans="2:7" ht="15" customHeight="1">
      <c r="B15" s="103" t="s">
        <v>68</v>
      </c>
      <c r="C15" s="104">
        <v>0</v>
      </c>
      <c r="D15" s="104">
        <v>0</v>
      </c>
      <c r="E15" s="104">
        <v>0</v>
      </c>
      <c r="F15" s="104">
        <v>336.2</v>
      </c>
      <c r="G15" s="105">
        <v>-110.6</v>
      </c>
    </row>
    <row r="16" spans="2:7" ht="15" customHeight="1">
      <c r="B16" s="103" t="s">
        <v>69</v>
      </c>
      <c r="C16" s="108">
        <v>0</v>
      </c>
      <c r="D16" s="108">
        <v>0</v>
      </c>
      <c r="E16" s="108">
        <v>0</v>
      </c>
      <c r="F16" s="108">
        <v>236.2</v>
      </c>
      <c r="G16" s="107">
        <v>111.5</v>
      </c>
    </row>
    <row r="17" spans="2:7" ht="15" customHeight="1">
      <c r="B17" s="97" t="s">
        <v>17</v>
      </c>
      <c r="C17" s="98">
        <v>0</v>
      </c>
      <c r="D17" s="98">
        <v>0</v>
      </c>
      <c r="E17" s="98">
        <v>0</v>
      </c>
      <c r="F17" s="98">
        <v>-95.2</v>
      </c>
      <c r="G17" s="99">
        <v>-381.5</v>
      </c>
    </row>
    <row r="18" spans="2:7" ht="15" customHeight="1">
      <c r="B18" s="109" t="s">
        <v>70</v>
      </c>
      <c r="C18" s="110">
        <v>0</v>
      </c>
      <c r="D18" s="110">
        <v>0</v>
      </c>
      <c r="E18" s="110">
        <v>0</v>
      </c>
      <c r="F18" s="110">
        <v>-42.4</v>
      </c>
      <c r="G18" s="111">
        <v>-2554.8000000000002</v>
      </c>
    </row>
    <row r="19" spans="2:7" ht="15" customHeight="1">
      <c r="B19" s="109" t="s">
        <v>71</v>
      </c>
      <c r="C19" s="110">
        <v>0</v>
      </c>
      <c r="D19" s="110">
        <v>0</v>
      </c>
      <c r="E19" s="110">
        <v>0</v>
      </c>
      <c r="F19" s="110">
        <v>-110.6</v>
      </c>
      <c r="G19" s="111">
        <v>-427.8</v>
      </c>
    </row>
    <row r="20" spans="2:7" ht="15" customHeight="1">
      <c r="B20" s="109" t="s">
        <v>72</v>
      </c>
      <c r="C20" s="110">
        <v>0</v>
      </c>
      <c r="D20" s="110">
        <v>0</v>
      </c>
      <c r="E20" s="110">
        <v>0</v>
      </c>
      <c r="F20" s="110">
        <v>-9.8000000000000007</v>
      </c>
      <c r="G20" s="111">
        <v>-38.1</v>
      </c>
    </row>
    <row r="21" spans="2:7" s="88" customFormat="1" ht="15" customHeight="1">
      <c r="B21" s="94" t="s">
        <v>99</v>
      </c>
      <c r="C21" s="95">
        <v>0</v>
      </c>
      <c r="D21" s="95">
        <v>0</v>
      </c>
      <c r="E21" s="95">
        <v>0</v>
      </c>
      <c r="F21" s="95">
        <v>806.87797511174995</v>
      </c>
      <c r="G21" s="96">
        <v>-2215.4</v>
      </c>
    </row>
    <row r="22" spans="2:7" ht="15" customHeight="1">
      <c r="B22" s="109" t="s">
        <v>58</v>
      </c>
      <c r="C22" s="110">
        <v>0</v>
      </c>
      <c r="D22" s="110">
        <v>0</v>
      </c>
      <c r="E22" s="110">
        <v>0</v>
      </c>
      <c r="F22" s="110">
        <v>-291.89999999999998</v>
      </c>
      <c r="G22" s="111">
        <v>-805.2</v>
      </c>
    </row>
    <row r="23" spans="2:7" ht="15" customHeight="1">
      <c r="B23" s="109" t="s">
        <v>73</v>
      </c>
      <c r="C23" s="110">
        <v>0</v>
      </c>
      <c r="D23" s="110">
        <v>0</v>
      </c>
      <c r="E23" s="110">
        <v>0</v>
      </c>
      <c r="F23" s="110">
        <v>507.7</v>
      </c>
      <c r="G23" s="111">
        <v>524.42499999999995</v>
      </c>
    </row>
    <row r="24" spans="2:7" ht="15" customHeight="1">
      <c r="B24" s="109" t="s">
        <v>103</v>
      </c>
      <c r="C24" s="110">
        <v>0</v>
      </c>
      <c r="D24" s="110">
        <v>0</v>
      </c>
      <c r="E24" s="110">
        <v>0</v>
      </c>
      <c r="F24" s="110">
        <v>-190.6</v>
      </c>
      <c r="G24" s="111">
        <v>-288.90499999999997</v>
      </c>
    </row>
    <row r="25" spans="2:7" s="88" customFormat="1" ht="15" customHeight="1">
      <c r="B25" s="94" t="s">
        <v>100</v>
      </c>
      <c r="C25" s="95">
        <v>0</v>
      </c>
      <c r="D25" s="95">
        <v>0</v>
      </c>
      <c r="E25" s="95">
        <v>0</v>
      </c>
      <c r="F25" s="95">
        <v>832.07797511174988</v>
      </c>
      <c r="G25" s="96" t="s">
        <v>106</v>
      </c>
    </row>
    <row r="26" spans="2:7" ht="15" customHeight="1">
      <c r="B26" s="89" t="s">
        <v>75</v>
      </c>
      <c r="C26" s="90">
        <v>0</v>
      </c>
      <c r="D26" s="90">
        <v>0</v>
      </c>
      <c r="E26" s="90">
        <v>0</v>
      </c>
      <c r="F26" s="90">
        <v>-353.4</v>
      </c>
      <c r="G26" s="91">
        <v>3501.953</v>
      </c>
    </row>
    <row r="27" spans="2:7" ht="15" customHeight="1">
      <c r="B27" s="89" t="s">
        <v>101</v>
      </c>
      <c r="C27" s="90"/>
      <c r="D27" s="90"/>
      <c r="E27" s="90"/>
      <c r="F27" s="90">
        <v>-45.736605168622646</v>
      </c>
      <c r="G27" s="91">
        <v>-435.5</v>
      </c>
    </row>
    <row r="28" spans="2:7" ht="15" customHeight="1">
      <c r="B28" s="89" t="s">
        <v>104</v>
      </c>
      <c r="C28" s="90">
        <v>0</v>
      </c>
      <c r="D28" s="90">
        <v>0</v>
      </c>
      <c r="E28" s="90">
        <v>0</v>
      </c>
      <c r="F28" s="90">
        <v>-104.4</v>
      </c>
      <c r="G28" s="91">
        <v>-584.1</v>
      </c>
    </row>
    <row r="29" spans="2:7" ht="15" customHeight="1">
      <c r="B29" s="89" t="s">
        <v>107</v>
      </c>
      <c r="C29" s="90">
        <v>0</v>
      </c>
      <c r="D29" s="90">
        <v>0</v>
      </c>
      <c r="E29" s="90">
        <v>0</v>
      </c>
      <c r="F29" s="90">
        <v>0</v>
      </c>
      <c r="G29" s="91">
        <v>0</v>
      </c>
    </row>
    <row r="30" spans="2:7" ht="15" customHeight="1">
      <c r="B30" s="89" t="s">
        <v>98</v>
      </c>
      <c r="C30" s="90">
        <v>0</v>
      </c>
      <c r="D30" s="90">
        <v>0</v>
      </c>
      <c r="E30" s="90">
        <v>0</v>
      </c>
      <c r="F30" s="90">
        <v>86.1</v>
      </c>
      <c r="G30" s="91">
        <v>-141.9</v>
      </c>
    </row>
    <row r="31" spans="2:7" s="88" customFormat="1" ht="15" customHeight="1">
      <c r="B31" s="94" t="s">
        <v>76</v>
      </c>
      <c r="C31" s="95">
        <v>0</v>
      </c>
      <c r="D31" s="95">
        <v>0</v>
      </c>
      <c r="E31" s="95">
        <v>0</v>
      </c>
      <c r="F31" s="95">
        <v>414.6413699431273</v>
      </c>
      <c r="G31" s="112">
        <v>-444.6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asta" ma:contentTypeID="0x012000FBBBC9C2FBAF1044B9178F2BAD1B9F6C" ma:contentTypeVersion="0" ma:contentTypeDescription="Crie uma nova pasta." ma:contentTypeScope="" ma:versionID="f2ea8927995d7fac5a74dae9331ea9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ceae06c93b83b44ce5ec9c260e7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ChildCount" minOccurs="0"/>
                <xsd:element ref="ns1:FolderChild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temChildCount" ma:index="3" nillable="true" ma:displayName="Contagem de Itens Filhos" ma:hidden="true" ma:list="Docs" ma:internalName="ItemChildCount" ma:readOnly="true" ma:showField="ItemChildCount">
      <xsd:simpleType>
        <xsd:restriction base="dms:Lookup"/>
      </xsd:simpleType>
    </xsd:element>
    <xsd:element name="FolderChildCount" ma:index="4" nillable="true" ma:displayName="Contagem de Elementos Filho da Pasta" ma:hidden="true" ma:list="Docs" ma:internalName="FolderChildCount" ma:readOnly="true" ma:showField="FolderChildCount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B55DFF-03D7-4377-A0A9-C92668E60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541E6C-54B5-423C-9D25-56B6543C3A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603F08-94BF-47AC-BFCD-A661E9DF4267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DRE 2020</vt:lpstr>
      <vt:lpstr>Reconciliação PPA</vt:lpstr>
      <vt:lpstr>Fluxo de Caixa Livre - Reconcil</vt:lpstr>
      <vt:lpstr>Fluxo de Caixa - ex Aesop e TBS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Tamires Quirino Parini</dc:creator>
  <cp:lastModifiedBy>Isadora Gouveia</cp:lastModifiedBy>
  <dcterms:created xsi:type="dcterms:W3CDTF">2020-11-11T13:18:24Z</dcterms:created>
  <dcterms:modified xsi:type="dcterms:W3CDTF">2024-03-14T17:13:48Z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0x012000FBBBC9C2FBAF1044B9178F2BAD1B9F6C</vt:lpwstr>
  </property>
</Properties>
</file>