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auditados.natura.net/gri/Arquivos/gri/01. Análises Trimestrais/2020/Pro forma 2019/Pro forma por trimestre/Nova versão - ajuste New Avon/"/>
    </mc:Choice>
  </mc:AlternateContent>
  <xr:revisionPtr revIDLastSave="0" documentId="8_{07EED077-B340-4BD4-8C48-1B33ABFD1C1C}" xr6:coauthVersionLast="45" xr6:coauthVersionMax="45" xr10:uidLastSave="{00000000-0000-0000-0000-000000000000}"/>
  <bookViews>
    <workbookView xWindow="-120" yWindow="-120" windowWidth="20730" windowHeight="11160" xr2:uid="{5C4616F7-1741-4808-9117-DC1EE3E7559C}"/>
  </bookViews>
  <sheets>
    <sheet name="FY 2019" sheetId="1" r:id="rId1"/>
    <sheet name="Q1-19" sheetId="5" r:id="rId2"/>
    <sheet name="Q2-19" sheetId="4" r:id="rId3"/>
    <sheet name="Q3-19" sheetId="3" r:id="rId4"/>
    <sheet name="Q4-19" sheetId="2" r:id="rId5"/>
  </sheets>
  <definedNames>
    <definedName name="_xlnm.Print_Area" localSheetId="0">'FY 2019'!#REF!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5" l="1"/>
  <c r="C46" i="5"/>
  <c r="C50" i="4"/>
  <c r="C49" i="4"/>
  <c r="C48" i="4"/>
  <c r="C46" i="4"/>
  <c r="C47" i="4"/>
  <c r="C50" i="3"/>
  <c r="C49" i="3"/>
  <c r="C48" i="3"/>
  <c r="C46" i="3"/>
  <c r="C47" i="3"/>
  <c r="C48" i="2"/>
  <c r="C47" i="2"/>
  <c r="C46" i="2"/>
  <c r="G47" i="1" l="1"/>
  <c r="G48" i="1"/>
  <c r="G49" i="1"/>
  <c r="G50" i="1"/>
  <c r="G51" i="1"/>
  <c r="G46" i="1"/>
  <c r="F48" i="1"/>
  <c r="F49" i="1"/>
  <c r="F50" i="1"/>
  <c r="F51" i="1"/>
  <c r="F46" i="1"/>
  <c r="E48" i="1"/>
  <c r="E49" i="1"/>
  <c r="E50" i="1"/>
  <c r="E51" i="1"/>
  <c r="E46" i="1"/>
  <c r="D48" i="1"/>
  <c r="D49" i="1"/>
  <c r="D50" i="1"/>
  <c r="D51" i="1"/>
  <c r="D47" i="1"/>
  <c r="D46" i="1"/>
  <c r="C51" i="1"/>
  <c r="C50" i="1"/>
  <c r="C49" i="1"/>
  <c r="C48" i="1"/>
  <c r="C46" i="1"/>
  <c r="F18" i="5" l="1"/>
  <c r="G10" i="5"/>
  <c r="G18" i="5" s="1"/>
  <c r="F10" i="5"/>
  <c r="E10" i="5"/>
  <c r="E18" i="5" s="1"/>
  <c r="D10" i="5"/>
  <c r="D18" i="5" s="1"/>
  <c r="C10" i="5"/>
  <c r="C18" i="5" s="1"/>
  <c r="C22" i="5" s="1"/>
  <c r="C25" i="5" s="1"/>
  <c r="C13" i="1" l="1"/>
  <c r="C24" i="1"/>
  <c r="C23" i="1"/>
  <c r="C21" i="1"/>
  <c r="C20" i="1"/>
  <c r="G17" i="1"/>
  <c r="F17" i="1"/>
  <c r="E17" i="1"/>
  <c r="D17" i="1"/>
  <c r="C17" i="1"/>
  <c r="G16" i="1"/>
  <c r="F16" i="1"/>
  <c r="E16" i="1"/>
  <c r="D16" i="1"/>
  <c r="C16" i="1"/>
  <c r="G15" i="1"/>
  <c r="F15" i="1"/>
  <c r="E15" i="1"/>
  <c r="D15" i="1"/>
  <c r="C15" i="1"/>
  <c r="G14" i="1"/>
  <c r="F14" i="1"/>
  <c r="E14" i="1"/>
  <c r="D14" i="1"/>
  <c r="C14" i="1"/>
  <c r="G13" i="1"/>
  <c r="F13" i="1"/>
  <c r="E13" i="1"/>
  <c r="D13" i="1"/>
  <c r="G12" i="1"/>
  <c r="F12" i="1"/>
  <c r="E12" i="1"/>
  <c r="D12" i="1"/>
  <c r="C12" i="1"/>
  <c r="G11" i="1"/>
  <c r="F11" i="1"/>
  <c r="E11" i="1"/>
  <c r="D11" i="1"/>
  <c r="C11" i="1"/>
  <c r="G9" i="1"/>
  <c r="F9" i="1"/>
  <c r="E9" i="1"/>
  <c r="D9" i="1"/>
  <c r="C9" i="1"/>
  <c r="G8" i="1"/>
  <c r="F8" i="1"/>
  <c r="E8" i="1"/>
  <c r="E10" i="1" s="1"/>
  <c r="D8" i="1"/>
  <c r="C8" i="1"/>
  <c r="G7" i="1"/>
  <c r="F7" i="1"/>
  <c r="E7" i="1"/>
  <c r="D7" i="1"/>
  <c r="C7" i="1"/>
  <c r="C18" i="2"/>
  <c r="C22" i="2" s="1"/>
  <c r="C25" i="2" s="1"/>
  <c r="G10" i="2"/>
  <c r="G18" i="2" s="1"/>
  <c r="F10" i="2"/>
  <c r="F18" i="2" s="1"/>
  <c r="F45" i="2" s="1"/>
  <c r="F49" i="2" s="1"/>
  <c r="F50" i="2" s="1"/>
  <c r="E10" i="2"/>
  <c r="E18" i="2" s="1"/>
  <c r="D10" i="2"/>
  <c r="D18" i="2" s="1"/>
  <c r="C10" i="2"/>
  <c r="G29" i="2"/>
  <c r="F29" i="2"/>
  <c r="E29" i="2"/>
  <c r="D29" i="2"/>
  <c r="C29" i="2"/>
  <c r="G28" i="2"/>
  <c r="F28" i="2"/>
  <c r="E28" i="2"/>
  <c r="D28" i="2"/>
  <c r="C28" i="2"/>
  <c r="D27" i="2"/>
  <c r="G10" i="3"/>
  <c r="G18" i="3" s="1"/>
  <c r="G30" i="3" s="1"/>
  <c r="F10" i="3"/>
  <c r="F18" i="3" s="1"/>
  <c r="E10" i="3"/>
  <c r="E18" i="3" s="1"/>
  <c r="E45" i="3" s="1"/>
  <c r="D10" i="3"/>
  <c r="D18" i="3" s="1"/>
  <c r="C10" i="3"/>
  <c r="C18" i="3" s="1"/>
  <c r="C22" i="3" s="1"/>
  <c r="C25" i="3" s="1"/>
  <c r="G29" i="3"/>
  <c r="F29" i="3"/>
  <c r="E29" i="3"/>
  <c r="D29" i="3"/>
  <c r="C29" i="3"/>
  <c r="G28" i="3"/>
  <c r="F28" i="3"/>
  <c r="E28" i="3"/>
  <c r="D28" i="3"/>
  <c r="C28" i="3"/>
  <c r="C27" i="3"/>
  <c r="F27" i="3"/>
  <c r="E27" i="3"/>
  <c r="G10" i="4"/>
  <c r="G27" i="4" s="1"/>
  <c r="F10" i="4"/>
  <c r="F18" i="4" s="1"/>
  <c r="E10" i="4"/>
  <c r="E18" i="4" s="1"/>
  <c r="E45" i="4" s="1"/>
  <c r="D10" i="4"/>
  <c r="D27" i="4" s="1"/>
  <c r="C10" i="4"/>
  <c r="C18" i="4" s="1"/>
  <c r="C28" i="4"/>
  <c r="G29" i="4"/>
  <c r="F29" i="4"/>
  <c r="E29" i="4"/>
  <c r="D29" i="4"/>
  <c r="C29" i="4"/>
  <c r="G28" i="4"/>
  <c r="F28" i="4"/>
  <c r="E28" i="4"/>
  <c r="D28" i="4"/>
  <c r="E27" i="4"/>
  <c r="F47" i="5"/>
  <c r="F47" i="1" s="1"/>
  <c r="E47" i="5"/>
  <c r="G45" i="5"/>
  <c r="G49" i="5" s="1"/>
  <c r="G50" i="5" s="1"/>
  <c r="F45" i="5"/>
  <c r="C45" i="5"/>
  <c r="C31" i="5"/>
  <c r="G30" i="5"/>
  <c r="F30" i="5"/>
  <c r="C30" i="5"/>
  <c r="G29" i="5"/>
  <c r="F29" i="5"/>
  <c r="E29" i="5"/>
  <c r="D29" i="5"/>
  <c r="C29" i="5"/>
  <c r="G28" i="5"/>
  <c r="F28" i="5"/>
  <c r="E28" i="5"/>
  <c r="D28" i="5"/>
  <c r="C28" i="5"/>
  <c r="G27" i="5"/>
  <c r="F27" i="5"/>
  <c r="E27" i="5"/>
  <c r="D27" i="5"/>
  <c r="C27" i="5"/>
  <c r="E45" i="5"/>
  <c r="E49" i="5" s="1"/>
  <c r="E50" i="5" s="1"/>
  <c r="D30" i="5"/>
  <c r="G27" i="3" l="1"/>
  <c r="C27" i="4"/>
  <c r="F27" i="4"/>
  <c r="F45" i="4"/>
  <c r="F51" i="4" s="1"/>
  <c r="F30" i="4"/>
  <c r="C45" i="4"/>
  <c r="C51" i="4" s="1"/>
  <c r="C52" i="4" s="1"/>
  <c r="C22" i="4"/>
  <c r="C25" i="4" s="1"/>
  <c r="C31" i="4" s="1"/>
  <c r="E51" i="4"/>
  <c r="E52" i="4" s="1"/>
  <c r="G18" i="4"/>
  <c r="D18" i="4"/>
  <c r="C47" i="5"/>
  <c r="C47" i="1" s="1"/>
  <c r="E47" i="1"/>
  <c r="E51" i="3"/>
  <c r="E52" i="3" s="1"/>
  <c r="F27" i="2"/>
  <c r="F10" i="1"/>
  <c r="F18" i="1" s="1"/>
  <c r="E18" i="1"/>
  <c r="D10" i="1"/>
  <c r="D18" i="1" s="1"/>
  <c r="C10" i="1"/>
  <c r="C18" i="1" s="1"/>
  <c r="C22" i="1" s="1"/>
  <c r="C25" i="1" s="1"/>
  <c r="G10" i="1"/>
  <c r="G18" i="1" s="1"/>
  <c r="C30" i="3"/>
  <c r="G30" i="2"/>
  <c r="G45" i="2"/>
  <c r="G49" i="2" s="1"/>
  <c r="G50" i="2" s="1"/>
  <c r="E45" i="2"/>
  <c r="E49" i="2" s="1"/>
  <c r="E50" i="2" s="1"/>
  <c r="E30" i="2"/>
  <c r="C30" i="2"/>
  <c r="C45" i="2"/>
  <c r="C49" i="2" s="1"/>
  <c r="C50" i="2" s="1"/>
  <c r="C31" i="2"/>
  <c r="C27" i="2"/>
  <c r="E27" i="2"/>
  <c r="F30" i="2"/>
  <c r="G27" i="2"/>
  <c r="D30" i="3"/>
  <c r="D45" i="3"/>
  <c r="C31" i="3"/>
  <c r="D27" i="3"/>
  <c r="E30" i="3"/>
  <c r="C45" i="3"/>
  <c r="G45" i="3"/>
  <c r="F52" i="4"/>
  <c r="C30" i="4"/>
  <c r="E30" i="4"/>
  <c r="E30" i="5"/>
  <c r="F49" i="5"/>
  <c r="F50" i="5" s="1"/>
  <c r="D45" i="5"/>
  <c r="D49" i="5" s="1"/>
  <c r="D50" i="5" s="1"/>
  <c r="C49" i="5" l="1"/>
  <c r="C50" i="5" s="1"/>
  <c r="G45" i="4"/>
  <c r="G30" i="4"/>
  <c r="D30" i="4"/>
  <c r="D45" i="4"/>
  <c r="C51" i="3"/>
  <c r="C52" i="3" s="1"/>
  <c r="D51" i="3"/>
  <c r="D52" i="3" s="1"/>
  <c r="G51" i="3"/>
  <c r="G52" i="3" s="1"/>
  <c r="D30" i="2"/>
  <c r="D45" i="2"/>
  <c r="D49" i="2" s="1"/>
  <c r="D50" i="2" s="1"/>
  <c r="F30" i="3"/>
  <c r="F45" i="3"/>
  <c r="G45" i="1"/>
  <c r="G52" i="1" s="1"/>
  <c r="G53" i="1" s="1"/>
  <c r="E45" i="1"/>
  <c r="E52" i="1" s="1"/>
  <c r="D45" i="1"/>
  <c r="C45" i="1"/>
  <c r="C52" i="1" s="1"/>
  <c r="F45" i="1"/>
  <c r="F52" i="1" s="1"/>
  <c r="D51" i="4" l="1"/>
  <c r="D52" i="4" s="1"/>
  <c r="G51" i="4"/>
  <c r="G52" i="4" s="1"/>
  <c r="F51" i="3"/>
  <c r="F52" i="3" s="1"/>
  <c r="D52" i="1"/>
  <c r="D53" i="1" s="1"/>
  <c r="E53" i="1"/>
  <c r="C53" i="1"/>
  <c r="F53" i="1"/>
  <c r="C28" i="1"/>
  <c r="G28" i="1"/>
  <c r="E30" i="1"/>
  <c r="D27" i="1"/>
  <c r="F29" i="1"/>
  <c r="E27" i="1"/>
  <c r="D28" i="1"/>
  <c r="C29" i="1"/>
  <c r="G29" i="1"/>
  <c r="F27" i="1"/>
  <c r="E28" i="1"/>
  <c r="D29" i="1"/>
  <c r="F30" i="1"/>
  <c r="C27" i="1"/>
  <c r="G27" i="1"/>
  <c r="F28" i="1"/>
  <c r="E29" i="1"/>
  <c r="C30" i="1"/>
  <c r="G30" i="1"/>
  <c r="D30" i="1"/>
  <c r="C31" i="1"/>
</calcChain>
</file>

<file path=xl/sharedStrings.xml><?xml version="1.0" encoding="utf-8"?>
<sst xmlns="http://schemas.openxmlformats.org/spreadsheetml/2006/main" count="349" uniqueCount="57">
  <si>
    <t>R$ million</t>
  </si>
  <si>
    <t>The Body Shop</t>
  </si>
  <si>
    <t>Aesop</t>
  </si>
  <si>
    <t>Q1-19</t>
  </si>
  <si>
    <t>Gross Revenue</t>
  </si>
  <si>
    <t>Net Revenue</t>
  </si>
  <si>
    <t>COGS</t>
  </si>
  <si>
    <t>Gross Profit</t>
  </si>
  <si>
    <t>Selling, Marketing and Logistics Expenses</t>
  </si>
  <si>
    <t>Administrative, R&amp;D, IT and Projects Expenses</t>
  </si>
  <si>
    <t>Other Operating Income/ (Expenses), Net</t>
  </si>
  <si>
    <t>Depreciation</t>
  </si>
  <si>
    <t>EBITDA</t>
  </si>
  <si>
    <t>Financial Income/(Expenses), Net</t>
  </si>
  <si>
    <t>Earnings Before Taxes</t>
  </si>
  <si>
    <t>Income Tax and Social Contribution</t>
  </si>
  <si>
    <t>Consolidated Net Income</t>
  </si>
  <si>
    <t>Gross Margin</t>
  </si>
  <si>
    <t>Selling, Marketing and Logistics Exp./ Net Revenue</t>
  </si>
  <si>
    <t>Admin., R&amp;D, IT, and Projects Exp./ Net Revenue</t>
  </si>
  <si>
    <t>EBITDA Margin</t>
  </si>
  <si>
    <t>Net Margin</t>
  </si>
  <si>
    <t>-</t>
  </si>
  <si>
    <t>Transformation Costs</t>
  </si>
  <si>
    <t>Profit and Loss by new business segmentation</t>
  </si>
  <si>
    <t>Consolidated Results</t>
  </si>
  <si>
    <t>Avon International</t>
  </si>
  <si>
    <t>Q1-20</t>
  </si>
  <si>
    <t>Transformation costs</t>
  </si>
  <si>
    <t>ICMS provision reversal</t>
  </si>
  <si>
    <t>Adjusted EBITDA</t>
  </si>
  <si>
    <t>Adjusted EBITDA Margin</t>
  </si>
  <si>
    <t>Adjusted EBITDA Reconciliation</t>
  </si>
  <si>
    <t>Q2-19</t>
  </si>
  <si>
    <t>Q3-19</t>
  </si>
  <si>
    <t>Q4-19</t>
  </si>
  <si>
    <t>Tax credits, recoveries and provision reversal</t>
  </si>
  <si>
    <t>FY19</t>
  </si>
  <si>
    <t>Acquisition related expenses</t>
  </si>
  <si>
    <t>other income and expenses, mainly as a result of accounting practices alignment</t>
  </si>
  <si>
    <t>Taxes on Holding Company Constitution</t>
  </si>
  <si>
    <t>Natura &amp;Co Latam</t>
  </si>
  <si>
    <t>Impairment loss on assets and other items</t>
  </si>
  <si>
    <r>
      <t xml:space="preserve">Consolidated </t>
    </r>
    <r>
      <rPr>
        <b/>
        <vertAlign val="superscript"/>
        <sz val="11"/>
        <color theme="0"/>
        <rFont val="Calibri Light"/>
        <family val="2"/>
        <scheme val="major"/>
      </rPr>
      <t>a, c</t>
    </r>
  </si>
  <si>
    <r>
      <t xml:space="preserve">Natura &amp;Co Latam </t>
    </r>
    <r>
      <rPr>
        <b/>
        <vertAlign val="superscript"/>
        <sz val="11"/>
        <color theme="0"/>
        <rFont val="Calibri Light"/>
        <family val="2"/>
        <scheme val="major"/>
      </rPr>
      <t>b,c</t>
    </r>
  </si>
  <si>
    <r>
      <t xml:space="preserve">Avon International </t>
    </r>
    <r>
      <rPr>
        <b/>
        <vertAlign val="superscript"/>
        <sz val="11"/>
        <color theme="0"/>
        <rFont val="Calibri Light"/>
        <family val="2"/>
        <scheme val="major"/>
      </rPr>
      <t>c</t>
    </r>
  </si>
  <si>
    <r>
      <t xml:space="preserve">Corporate Expenses </t>
    </r>
    <r>
      <rPr>
        <vertAlign val="superscript"/>
        <sz val="11"/>
        <color theme="1"/>
        <rFont val="Calibri Light"/>
        <family val="2"/>
        <scheme val="major"/>
      </rPr>
      <t>d</t>
    </r>
  </si>
  <si>
    <r>
      <t xml:space="preserve">Acquisition Related Expenses </t>
    </r>
    <r>
      <rPr>
        <vertAlign val="superscript"/>
        <sz val="11"/>
        <rFont val="Calibri Light"/>
        <family val="2"/>
        <scheme val="major"/>
      </rPr>
      <t>e</t>
    </r>
  </si>
  <si>
    <r>
      <rPr>
        <i/>
        <vertAlign val="superscript"/>
        <sz val="11"/>
        <color theme="1"/>
        <rFont val="Calibri Light"/>
        <family val="2"/>
        <scheme val="major"/>
      </rPr>
      <t>b</t>
    </r>
    <r>
      <rPr>
        <i/>
        <sz val="11"/>
        <color theme="1"/>
        <rFont val="Calibri Light"/>
        <family val="2"/>
        <scheme val="major"/>
      </rPr>
      <t> Natura &amp;Co Latam includes Natura, Avon, TBS and Aesop -  Brazil and Hispanic Latam</t>
    </r>
  </si>
  <si>
    <r>
      <rPr>
        <i/>
        <vertAlign val="superscript"/>
        <sz val="11"/>
        <color theme="1"/>
        <rFont val="Calibri Light"/>
        <family val="2"/>
        <scheme val="major"/>
      </rPr>
      <t>c</t>
    </r>
    <r>
      <rPr>
        <i/>
        <sz val="11"/>
        <color theme="1"/>
        <rFont val="Calibri Light"/>
        <family val="2"/>
        <scheme val="major"/>
      </rPr>
      <t xml:space="preserve"> Excludes Purchase Price Allocation (PPA) impacts </t>
    </r>
  </si>
  <si>
    <r>
      <rPr>
        <i/>
        <vertAlign val="superscript"/>
        <sz val="11"/>
        <color theme="1"/>
        <rFont val="Calibri Light"/>
        <family val="2"/>
        <scheme val="major"/>
      </rPr>
      <t>d</t>
    </r>
    <r>
      <rPr>
        <i/>
        <sz val="11"/>
        <color theme="1"/>
        <rFont val="Calibri Light"/>
        <family val="2"/>
        <scheme val="major"/>
      </rPr>
      <t> Expenses related to the management and integration of the Natura &amp;Co Group</t>
    </r>
  </si>
  <si>
    <r>
      <rPr>
        <i/>
        <vertAlign val="superscript"/>
        <sz val="11"/>
        <color theme="1"/>
        <rFont val="Calibri Light"/>
        <family val="2"/>
        <scheme val="major"/>
      </rPr>
      <t>e</t>
    </r>
    <r>
      <rPr>
        <i/>
        <sz val="11"/>
        <color theme="1"/>
        <rFont val="Calibri Light"/>
        <family val="2"/>
        <scheme val="major"/>
      </rPr>
      <t xml:space="preserve"> Avon acquisition-related expenses</t>
    </r>
  </si>
  <si>
    <r>
      <rPr>
        <i/>
        <vertAlign val="superscript"/>
        <sz val="11"/>
        <color theme="1"/>
        <rFont val="Calibri Light"/>
        <family val="2"/>
        <scheme val="major"/>
      </rPr>
      <t>b</t>
    </r>
    <r>
      <rPr>
        <i/>
        <sz val="11"/>
        <color theme="1"/>
        <rFont val="Calibri Light"/>
        <family val="2"/>
        <scheme val="major"/>
      </rPr>
      <t> Natura &amp;Co Latam: includes Natura, Avon, TBS and Aesop -  Brazil and Hispanic Latam</t>
    </r>
  </si>
  <si>
    <r>
      <rPr>
        <i/>
        <vertAlign val="superscript"/>
        <sz val="11"/>
        <color theme="1"/>
        <rFont val="Calibri Light"/>
        <family val="2"/>
        <scheme val="major"/>
      </rPr>
      <t xml:space="preserve">a </t>
    </r>
    <r>
      <rPr>
        <i/>
        <sz val="11"/>
        <color theme="1"/>
        <rFont val="Calibri Light"/>
        <family val="2"/>
        <scheme val="major"/>
      </rPr>
      <t>Consolidated results include Natura &amp;Co Latam, Avon International, The Body Shop and Aesop, as well as the Natura subsidiaries in the U.S., France and the Netherlands.</t>
    </r>
  </si>
  <si>
    <t>f The amounts within these lines do not tie to the FY19 aggregated P&amp;L originally published in our Q4-19 earnings release due to reclassifications between SG&amp;A and</t>
  </si>
  <si>
    <t>This template includes aggregated and adjusted (unaudited) information from Natura &amp;Co and Avon in 2019, for information and reference purposes only.
Avon's results presented in each period comprise amounts converted from US GAAP to IFRS, as well as the respective conversion from dollars to reais, based on average daily exchange rates for such periods, published by the Central Bank of Brazil. In addition, the results of Avon and Natura &amp;Co are herein presented according to the new segmentation of the Group, composed of: Natura &amp;Co Latin America, formed by all the brands present in the region: Natura, Avon, The Body Shop and Aesop; Avon International, which includes all Avon markets except Latin America; The Body Shop, except Latin America, and Aesop, except Latin America.</t>
  </si>
  <si>
    <t>Assets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</si>
</sst>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2]* #,##0.00_);_([$€-2]* \(#,##0.00\);_([$€-2]* &quot;-&quot;??_)"/>
    <numFmt numFmtId="165" formatCode="_(* #,##0.00_);_(* \(#,##0.00\);_(* &quot;-&quot;??_);_(@_)"/>
    <numFmt numFmtId="166" formatCode="#,##0.0_);\(#,##0.0\)"/>
    <numFmt numFmtId="167" formatCode="#,##0.0_);\(#,##0.0\);_(* &quot;-&quot;??_)"/>
    <numFmt numFmtId="168" formatCode="_(* #,##0.0_);_(* \(#,##0.0\);_(* &quot;-&quot;??_);_(@_)"/>
    <numFmt numFmtId="169" formatCode="0.0%"/>
    <numFmt numFmtId="170" formatCode="0.0%;\(0.0\)%"/>
    <numFmt numFmtId="171" formatCode="_-* #,##0.0_-;\-* #,##0.0_-;_-* &quot;-&quot;??_-;_-@_-"/>
    <numFmt numFmtId="172" formatCode="#,##0.00_);\(#,##0.00\);_(* &quot;-&quot;??_)"/>
  </numFmts>
  <fonts count="22" x14ac:knownFonts="1">
    <font>
      <sz val="11"/>
      <color theme="1"/>
      <name val="Calibri"/>
      <family val="2"/>
      <scheme val="minor"/>
    </font>
    <font>
      <sz val="11"/>
      <color theme="1"/>
      <name val="Calibri"/>
      <family val="2"/>
      <scheme val="minor"/>
    </font>
    <font>
      <sz val="10"/>
      <name val="Arial"/>
      <family val="2"/>
    </font>
    <font>
      <sz val="10"/>
      <name val="Comic Sans MS"/>
      <family val="4"/>
    </font>
    <font>
      <sz val="10"/>
      <color theme="1"/>
      <name val="Gill Sans MT"/>
      <family val="2"/>
    </font>
    <font>
      <sz val="11"/>
      <color theme="1"/>
      <name val="Calibri Light"/>
      <family val="2"/>
      <scheme val="major"/>
    </font>
    <font>
      <b/>
      <sz val="11"/>
      <color theme="1"/>
      <name val="Calibri Light"/>
      <family val="2"/>
      <scheme val="major"/>
    </font>
    <font>
      <b/>
      <sz val="11"/>
      <color theme="0"/>
      <name val="Calibri Light"/>
      <family val="2"/>
      <scheme val="major"/>
    </font>
    <font>
      <b/>
      <vertAlign val="superscript"/>
      <sz val="11"/>
      <color theme="0"/>
      <name val="Calibri Light"/>
      <family val="2"/>
      <scheme val="major"/>
    </font>
    <font>
      <b/>
      <i/>
      <sz val="11"/>
      <color rgb="FFC00000"/>
      <name val="Calibri Light"/>
      <family val="2"/>
      <scheme val="major"/>
    </font>
    <font>
      <sz val="11"/>
      <name val="Calibri Light"/>
      <family val="2"/>
      <scheme val="major"/>
    </font>
    <font>
      <b/>
      <sz val="11"/>
      <name val="Calibri Light"/>
      <family val="2"/>
      <scheme val="major"/>
    </font>
    <font>
      <vertAlign val="superscript"/>
      <sz val="11"/>
      <color theme="1"/>
      <name val="Calibri Light"/>
      <family val="2"/>
      <scheme val="major"/>
    </font>
    <font>
      <vertAlign val="superscript"/>
      <sz val="11"/>
      <name val="Calibri Light"/>
      <family val="2"/>
      <scheme val="major"/>
    </font>
    <font>
      <b/>
      <i/>
      <sz val="11"/>
      <name val="Calibri Light"/>
      <family val="2"/>
      <scheme val="major"/>
    </font>
    <font>
      <i/>
      <sz val="11"/>
      <name val="Calibri Light"/>
      <family val="2"/>
      <scheme val="major"/>
    </font>
    <font>
      <i/>
      <sz val="11"/>
      <color theme="1"/>
      <name val="Calibri Light"/>
      <family val="2"/>
      <scheme val="major"/>
    </font>
    <font>
      <i/>
      <vertAlign val="superscript"/>
      <sz val="11"/>
      <color theme="1"/>
      <name val="Calibri Light"/>
      <family val="2"/>
      <scheme val="major"/>
    </font>
    <font>
      <b/>
      <i/>
      <sz val="11"/>
      <color rgb="FFFF0000"/>
      <name val="Calibri Light"/>
      <family val="2"/>
      <scheme val="major"/>
    </font>
    <font>
      <sz val="11"/>
      <color rgb="FF000000"/>
      <name val="Calibri Light"/>
      <family val="2"/>
      <scheme val="major"/>
    </font>
    <font>
      <sz val="10"/>
      <color theme="1"/>
      <name val="Calibri Light"/>
      <family val="2"/>
      <scheme val="major"/>
    </font>
    <font>
      <sz val="10"/>
      <color rgb="FF000000"/>
      <name val="Calibri Light"/>
      <family val="2"/>
      <scheme val="major"/>
    </font>
  </fonts>
  <fills count="4">
    <fill>
      <patternFill patternType="none"/>
    </fill>
    <fill>
      <patternFill patternType="gray125"/>
    </fill>
    <fill>
      <patternFill patternType="solid">
        <fgColor rgb="FF0A4137"/>
        <bgColor indexed="64"/>
      </patternFill>
    </fill>
    <fill>
      <patternFill patternType="solid">
        <fgColor rgb="FFCDC3BE"/>
        <bgColor indexed="64"/>
      </patternFill>
    </fill>
  </fills>
  <borders count="19">
    <border>
      <left/>
      <right/>
      <top/>
      <bottom/>
      <diagonal/>
    </border>
    <border>
      <left/>
      <right/>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diagonal/>
    </border>
    <border>
      <left/>
      <right style="medium">
        <color theme="0"/>
      </right>
      <top style="dotted">
        <color indexed="64"/>
      </top>
      <bottom style="medium">
        <color theme="0"/>
      </bottom>
      <diagonal/>
    </border>
    <border>
      <left/>
      <right/>
      <top/>
      <bottom style="thin">
        <color rgb="FF0A4137"/>
      </bottom>
      <diagonal/>
    </border>
    <border>
      <left/>
      <right/>
      <top style="thin">
        <color rgb="FF0A4137"/>
      </top>
      <bottom/>
      <diagonal/>
    </border>
    <border>
      <left/>
      <right/>
      <top style="thin">
        <color indexed="64"/>
      </top>
      <bottom/>
      <diagonal/>
    </border>
    <border>
      <left/>
      <right/>
      <top/>
      <bottom style="double">
        <color indexed="64"/>
      </bottom>
      <diagonal/>
    </border>
    <border>
      <left/>
      <right style="medium">
        <color theme="0"/>
      </right>
      <top/>
      <bottom/>
      <diagonal/>
    </border>
    <border>
      <left/>
      <right style="medium">
        <color theme="0"/>
      </right>
      <top style="medium">
        <color theme="0"/>
      </top>
      <bottom style="medium">
        <color theme="0"/>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164" fontId="3" fillId="0" borderId="0"/>
    <xf numFmtId="165"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0" fontId="5" fillId="0" borderId="0" xfId="0" applyFont="1"/>
    <xf numFmtId="0" fontId="6" fillId="0" borderId="0" xfId="0" applyFont="1"/>
    <xf numFmtId="0" fontId="7" fillId="0" borderId="1" xfId="0" applyFont="1" applyFill="1" applyBorder="1" applyAlignment="1">
      <alignment vertical="center"/>
    </xf>
    <xf numFmtId="0" fontId="5" fillId="0" borderId="0" xfId="0" applyFont="1" applyFill="1" applyBorder="1"/>
    <xf numFmtId="0" fontId="5" fillId="0" borderId="0" xfId="0" applyFont="1" applyBorder="1"/>
    <xf numFmtId="0" fontId="7" fillId="2" borderId="4" xfId="0" applyFont="1" applyFill="1" applyBorder="1" applyAlignment="1">
      <alignment horizontal="center" vertical="center"/>
    </xf>
    <xf numFmtId="0" fontId="7" fillId="2" borderId="4" xfId="2" applyFont="1" applyFill="1" applyBorder="1" applyAlignment="1">
      <alignment horizontal="center" vertical="center" wrapText="1"/>
    </xf>
    <xf numFmtId="0" fontId="7" fillId="2" borderId="6" xfId="2" applyFont="1" applyFill="1" applyBorder="1" applyAlignment="1">
      <alignment horizontal="center" vertical="center" wrapText="1"/>
    </xf>
    <xf numFmtId="164" fontId="10" fillId="0" borderId="8" xfId="3" applyFont="1" applyFill="1" applyBorder="1" applyAlignment="1">
      <alignment horizontal="left" vertical="center" wrapText="1"/>
    </xf>
    <xf numFmtId="166" fontId="10" fillId="0" borderId="7" xfId="4" applyNumberFormat="1" applyFont="1" applyFill="1" applyBorder="1" applyAlignment="1">
      <alignment vertical="center"/>
    </xf>
    <xf numFmtId="167" fontId="9" fillId="0" borderId="0" xfId="4" quotePrefix="1" applyNumberFormat="1" applyFont="1" applyFill="1" applyBorder="1" applyAlignment="1">
      <alignment horizontal="right" vertical="center"/>
    </xf>
    <xf numFmtId="0" fontId="9" fillId="0" borderId="0" xfId="0" applyFont="1" applyBorder="1"/>
    <xf numFmtId="166" fontId="11" fillId="3" borderId="4" xfId="4" applyNumberFormat="1" applyFont="1" applyFill="1" applyBorder="1" applyAlignment="1">
      <alignment horizontal="left" vertical="center"/>
    </xf>
    <xf numFmtId="166" fontId="11" fillId="3" borderId="4" xfId="4" applyNumberFormat="1" applyFont="1" applyFill="1" applyBorder="1" applyAlignment="1">
      <alignment vertical="center"/>
    </xf>
    <xf numFmtId="164" fontId="10" fillId="0" borderId="0" xfId="3" applyFont="1" applyFill="1" applyBorder="1" applyAlignment="1">
      <alignment horizontal="left" vertical="center" wrapText="1"/>
    </xf>
    <xf numFmtId="164" fontId="10" fillId="0" borderId="0" xfId="3" applyFont="1" applyFill="1" applyBorder="1" applyAlignment="1">
      <alignment horizontal="left" wrapText="1"/>
    </xf>
    <xf numFmtId="167" fontId="10" fillId="0" borderId="0" xfId="4" quotePrefix="1" applyNumberFormat="1" applyFont="1" applyFill="1" applyBorder="1" applyAlignment="1">
      <alignment vertical="center"/>
    </xf>
    <xf numFmtId="164" fontId="10" fillId="0" borderId="0" xfId="3" applyFont="1" applyFill="1" applyBorder="1" applyAlignment="1">
      <alignment horizontal="left"/>
    </xf>
    <xf numFmtId="164" fontId="5" fillId="0" borderId="0" xfId="3" applyFont="1" applyFill="1" applyBorder="1" applyAlignment="1">
      <alignment horizontal="left" wrapText="1"/>
    </xf>
    <xf numFmtId="167" fontId="5" fillId="0" borderId="0" xfId="4" quotePrefix="1" applyNumberFormat="1" applyFont="1" applyFill="1" applyBorder="1" applyAlignment="1">
      <alignment vertical="center"/>
    </xf>
    <xf numFmtId="166" fontId="9" fillId="0" borderId="0" xfId="0" applyNumberFormat="1" applyFont="1" applyBorder="1"/>
    <xf numFmtId="0" fontId="11" fillId="2" borderId="0" xfId="2" applyFont="1" applyFill="1" applyAlignment="1">
      <alignment horizontal="center" vertical="center" wrapText="1"/>
    </xf>
    <xf numFmtId="0" fontId="11" fillId="2" borderId="0" xfId="2" applyFont="1" applyFill="1" applyBorder="1" applyAlignment="1">
      <alignment vertical="center" wrapText="1"/>
    </xf>
    <xf numFmtId="168" fontId="11" fillId="2" borderId="0" xfId="2" applyNumberFormat="1" applyFont="1" applyFill="1" applyBorder="1" applyAlignment="1">
      <alignment vertical="center" wrapText="1"/>
    </xf>
    <xf numFmtId="0" fontId="6" fillId="2" borderId="0" xfId="2" applyFont="1" applyFill="1" applyBorder="1" applyAlignment="1">
      <alignment vertical="center" wrapText="1"/>
    </xf>
    <xf numFmtId="166" fontId="10" fillId="0" borderId="0" xfId="4" applyNumberFormat="1" applyFont="1" applyFill="1" applyBorder="1" applyAlignment="1">
      <alignment vertical="center"/>
    </xf>
    <xf numFmtId="166" fontId="10" fillId="0" borderId="0" xfId="5" applyNumberFormat="1" applyFont="1" applyFill="1" applyBorder="1" applyAlignment="1">
      <alignment vertical="center"/>
    </xf>
    <xf numFmtId="169" fontId="10" fillId="0" borderId="0" xfId="1" applyNumberFormat="1" applyFont="1" applyFill="1" applyBorder="1" applyAlignment="1">
      <alignment horizontal="right" vertical="center"/>
    </xf>
    <xf numFmtId="39" fontId="10" fillId="0" borderId="0" xfId="4" quotePrefix="1" applyNumberFormat="1" applyFont="1" applyFill="1" applyBorder="1" applyAlignment="1">
      <alignment horizontal="right" vertical="center"/>
    </xf>
    <xf numFmtId="166" fontId="11" fillId="0" borderId="4" xfId="4" applyNumberFormat="1" applyFont="1" applyFill="1" applyBorder="1" applyAlignment="1">
      <alignment vertical="center"/>
    </xf>
    <xf numFmtId="166" fontId="14" fillId="0" borderId="0" xfId="4" applyNumberFormat="1" applyFont="1" applyFill="1" applyBorder="1" applyAlignment="1">
      <alignment horizontal="right" vertical="center"/>
    </xf>
    <xf numFmtId="164" fontId="5" fillId="0" borderId="0" xfId="3" applyFont="1" applyFill="1" applyBorder="1" applyAlignment="1">
      <alignment horizontal="left" vertical="center" wrapText="1"/>
    </xf>
    <xf numFmtId="166" fontId="10" fillId="0" borderId="0" xfId="4" applyNumberFormat="1" applyFont="1" applyFill="1" applyBorder="1" applyAlignment="1">
      <alignment horizontal="right" vertical="center"/>
    </xf>
    <xf numFmtId="0" fontId="11" fillId="0" borderId="0" xfId="2" applyFont="1" applyFill="1" applyBorder="1" applyAlignment="1">
      <alignment horizontal="center" vertical="center" wrapText="1"/>
    </xf>
    <xf numFmtId="0" fontId="11" fillId="0" borderId="9" xfId="2" applyFont="1" applyFill="1" applyBorder="1" applyAlignment="1">
      <alignment horizontal="right" vertical="center" wrapText="1"/>
    </xf>
    <xf numFmtId="0" fontId="11" fillId="0" borderId="0" xfId="2" applyFont="1" applyFill="1" applyBorder="1" applyAlignment="1">
      <alignment horizontal="right" vertical="center" wrapText="1"/>
    </xf>
    <xf numFmtId="168" fontId="11" fillId="0" borderId="0" xfId="2" applyNumberFormat="1" applyFont="1" applyFill="1" applyBorder="1" applyAlignment="1">
      <alignment horizontal="right" vertical="center" wrapText="1"/>
    </xf>
    <xf numFmtId="0" fontId="15" fillId="0" borderId="10" xfId="0" applyFont="1" applyFill="1" applyBorder="1" applyAlignment="1">
      <alignment vertical="center"/>
    </xf>
    <xf numFmtId="170" fontId="10" fillId="0" borderId="11" xfId="6" applyNumberFormat="1" applyFont="1" applyFill="1" applyBorder="1" applyAlignment="1">
      <alignment horizontal="right" vertical="center"/>
    </xf>
    <xf numFmtId="0" fontId="15" fillId="0" borderId="0" xfId="0" applyFont="1" applyBorder="1" applyAlignment="1">
      <alignment vertical="center"/>
    </xf>
    <xf numFmtId="170" fontId="10" fillId="0" borderId="0" xfId="6" applyNumberFormat="1" applyFont="1" applyFill="1" applyBorder="1" applyAlignment="1">
      <alignment horizontal="right" vertical="center"/>
    </xf>
    <xf numFmtId="0" fontId="15" fillId="0" borderId="0" xfId="0" applyFont="1" applyFill="1" applyBorder="1" applyAlignment="1">
      <alignment vertical="center"/>
    </xf>
    <xf numFmtId="0" fontId="15" fillId="0" borderId="12" xfId="0" applyFont="1" applyBorder="1" applyAlignment="1">
      <alignment vertical="center"/>
    </xf>
    <xf numFmtId="170" fontId="10" fillId="0" borderId="12" xfId="6" applyNumberFormat="1" applyFont="1" applyFill="1" applyBorder="1" applyAlignment="1">
      <alignment horizontal="right" vertical="center"/>
    </xf>
    <xf numFmtId="170" fontId="10" fillId="0" borderId="12" xfId="6" quotePrefix="1" applyNumberFormat="1" applyFont="1" applyFill="1" applyBorder="1" applyAlignment="1">
      <alignment horizontal="right" vertical="center"/>
    </xf>
    <xf numFmtId="0" fontId="7" fillId="0" borderId="13" xfId="2" applyFont="1" applyFill="1" applyBorder="1" applyAlignment="1">
      <alignment horizontal="center" vertical="center" wrapText="1"/>
    </xf>
    <xf numFmtId="0" fontId="16" fillId="0" borderId="0" xfId="0" applyFont="1" applyFill="1" applyBorder="1" applyAlignment="1">
      <alignment vertical="center"/>
    </xf>
    <xf numFmtId="0" fontId="5" fillId="0" borderId="0" xfId="0" applyFont="1" applyFill="1"/>
    <xf numFmtId="169" fontId="5" fillId="0" borderId="0" xfId="1" applyNumberFormat="1" applyFont="1"/>
    <xf numFmtId="167" fontId="5" fillId="0" borderId="0" xfId="0" applyNumberFormat="1" applyFont="1"/>
    <xf numFmtId="164" fontId="6" fillId="3" borderId="4" xfId="3" applyFont="1" applyFill="1" applyBorder="1" applyAlignment="1">
      <alignment horizontal="left" vertical="center" wrapText="1"/>
    </xf>
    <xf numFmtId="167" fontId="6" fillId="3" borderId="6" xfId="4" quotePrefix="1" applyNumberFormat="1" applyFont="1" applyFill="1" applyBorder="1" applyAlignment="1">
      <alignment horizontal="right" vertical="center"/>
    </xf>
    <xf numFmtId="43" fontId="6" fillId="0" borderId="0" xfId="7" applyFont="1"/>
    <xf numFmtId="167" fontId="6" fillId="0" borderId="0" xfId="4" quotePrefix="1" applyNumberFormat="1" applyFont="1" applyFill="1" applyBorder="1" applyAlignment="1">
      <alignment vertical="center"/>
    </xf>
    <xf numFmtId="171" fontId="18" fillId="0" borderId="0" xfId="9" applyNumberFormat="1" applyFont="1"/>
    <xf numFmtId="43" fontId="5" fillId="0" borderId="6" xfId="7" applyFont="1" applyFill="1" applyBorder="1" applyAlignment="1"/>
    <xf numFmtId="167" fontId="5" fillId="0" borderId="6" xfId="4" quotePrefix="1" applyNumberFormat="1" applyFont="1" applyFill="1" applyBorder="1" applyAlignment="1">
      <alignment horizontal="right" vertical="center"/>
    </xf>
    <xf numFmtId="43" fontId="5" fillId="0" borderId="0" xfId="7" applyFont="1"/>
    <xf numFmtId="43" fontId="5" fillId="0" borderId="6" xfId="7" applyFont="1" applyBorder="1" applyAlignment="1"/>
    <xf numFmtId="169" fontId="6" fillId="3" borderId="6" xfId="1" quotePrefix="1" applyNumberFormat="1" applyFont="1" applyFill="1" applyBorder="1" applyAlignment="1">
      <alignment horizontal="right" vertical="center"/>
    </xf>
    <xf numFmtId="0" fontId="19" fillId="0" borderId="0" xfId="0" applyFont="1" applyAlignment="1">
      <alignment horizontal="justify" vertical="center"/>
    </xf>
    <xf numFmtId="0" fontId="5" fillId="0" borderId="15" xfId="0" applyFont="1" applyFill="1" applyBorder="1"/>
    <xf numFmtId="166" fontId="10" fillId="0" borderId="0" xfId="4" quotePrefix="1" applyNumberFormat="1" applyFont="1" applyFill="1" applyBorder="1" applyAlignment="1">
      <alignment vertical="center"/>
    </xf>
    <xf numFmtId="0" fontId="9" fillId="0" borderId="0" xfId="0" applyFont="1"/>
    <xf numFmtId="166" fontId="9" fillId="0" borderId="0" xfId="0" applyNumberFormat="1" applyFont="1"/>
    <xf numFmtId="172" fontId="5" fillId="0" borderId="0" xfId="0" applyNumberFormat="1" applyFont="1"/>
    <xf numFmtId="167" fontId="10" fillId="0" borderId="0" xfId="8" quotePrefix="1" applyNumberFormat="1" applyFont="1" applyFill="1" applyBorder="1" applyAlignment="1">
      <alignment vertical="center"/>
    </xf>
    <xf numFmtId="169" fontId="10" fillId="0" borderId="15" xfId="1" applyNumberFormat="1" applyFont="1" applyFill="1" applyBorder="1" applyAlignment="1">
      <alignment horizontal="right" vertical="center"/>
    </xf>
    <xf numFmtId="0" fontId="20" fillId="0" borderId="0" xfId="0" applyFont="1"/>
    <xf numFmtId="0" fontId="7" fillId="2" borderId="6" xfId="2" applyFont="1" applyFill="1" applyBorder="1" applyAlignment="1">
      <alignment horizontal="center" vertical="center" wrapText="1"/>
    </xf>
    <xf numFmtId="0" fontId="7" fillId="2" borderId="6" xfId="2"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9" fillId="0" borderId="0" xfId="0" applyFont="1" applyBorder="1" applyAlignment="1">
      <alignment horizontal="center"/>
    </xf>
    <xf numFmtId="0" fontId="15" fillId="0" borderId="0" xfId="0" applyFont="1" applyFill="1" applyBorder="1" applyAlignment="1">
      <alignment horizontal="left" vertical="center"/>
    </xf>
    <xf numFmtId="0" fontId="7" fillId="2" borderId="4"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15" fillId="0" borderId="0" xfId="0" applyFont="1" applyFill="1" applyBorder="1" applyAlignment="1">
      <alignment horizontal="center" vertical="center"/>
    </xf>
    <xf numFmtId="0" fontId="9" fillId="0" borderId="0" xfId="0" applyFont="1" applyAlignment="1">
      <alignment horizont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cellXfs>
  <cellStyles count="11">
    <cellStyle name="Normal" xfId="0" builtinId="0"/>
    <cellStyle name="Normal 6" xfId="2" xr:uid="{8D0B948F-6662-4F77-9B92-6AA0E375AE15}"/>
    <cellStyle name="Normal_Balanço_Mai_20041" xfId="3" xr:uid="{E68D4E7D-B89E-43C2-8AF3-D2A740B851F2}"/>
    <cellStyle name="Porcentagem" xfId="1" builtinId="5"/>
    <cellStyle name="Porcentagem 2" xfId="6" xr:uid="{DEABE094-2AB9-4297-8E4D-37A6BC10F65D}"/>
    <cellStyle name="Porcentagem 5" xfId="5" xr:uid="{FC1B1A70-370B-4841-B9CE-6C9D26D17A6C}"/>
    <cellStyle name="Separador de milhares 2 2" xfId="4" xr:uid="{8F84A61B-62B0-48FC-B697-479050DAB334}"/>
    <cellStyle name="Separador de milhares 2 2 2" xfId="8" xr:uid="{8F84A61B-62B0-48FC-B697-479050DAB334}"/>
    <cellStyle name="Vírgula" xfId="7" builtinId="3"/>
    <cellStyle name="Vírgula 2" xfId="9" xr:uid="{00000000-0005-0000-0000-000035000000}"/>
    <cellStyle name="Vírgula 3" xfId="10" xr:uid="{00000000-0005-0000-0000-000036000000}"/>
  </cellStyles>
  <dxfs count="0"/>
  <tableStyles count="0" defaultTableStyle="TableStyleMedium2" defaultPivotStyle="PivotStyleLight16"/>
  <colors>
    <mruColors>
      <color rgb="FFCDC3BE"/>
      <color rgb="FF116D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146A8B17-B2D1-4874-83E4-7EDE9B290756}"/>
            </a:ext>
          </a:extLst>
        </xdr:cNvPr>
        <xdr:cNvSpPr txBox="1"/>
      </xdr:nvSpPr>
      <xdr:spPr>
        <a:xfrm flipH="1">
          <a:off x="8743739"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F1B0F776-DD73-4411-8EDC-4F4FFB16A9A3}"/>
            </a:ext>
          </a:extLst>
        </xdr:cNvPr>
        <xdr:cNvSpPr txBox="1"/>
      </xdr:nvSpPr>
      <xdr:spPr>
        <a:xfrm flipH="1">
          <a:off x="8743739"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2</xdr:col>
      <xdr:colOff>1385453</xdr:colOff>
      <xdr:row>9</xdr:row>
      <xdr:rowOff>95251</xdr:rowOff>
    </xdr:from>
    <xdr:to>
      <xdr:col>3</xdr:col>
      <xdr:colOff>69272</xdr:colOff>
      <xdr:row>10</xdr:row>
      <xdr:rowOff>121228</xdr:rowOff>
    </xdr:to>
    <xdr:sp macro="" textlink="">
      <xdr:nvSpPr>
        <xdr:cNvPr id="4" name="Retângulo 3">
          <a:extLst>
            <a:ext uri="{FF2B5EF4-FFF2-40B4-BE49-F238E27FC236}">
              <a16:creationId xmlns:a16="http://schemas.microsoft.com/office/drawing/2014/main" id="{12F239FA-C1FC-496A-8535-A34E225E69C7}"/>
            </a:ext>
          </a:extLst>
        </xdr:cNvPr>
        <xdr:cNvSpPr/>
      </xdr:nvSpPr>
      <xdr:spPr>
        <a:xfrm>
          <a:off x="4684567" y="1887683"/>
          <a:ext cx="14720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chemeClr val="tx1"/>
              </a:solidFill>
            </a:rPr>
            <a:t>f</a:t>
          </a:r>
        </a:p>
      </xdr:txBody>
    </xdr:sp>
    <xdr:clientData/>
  </xdr:twoCellAnchor>
  <xdr:twoCellAnchor>
    <xdr:from>
      <xdr:col>2</xdr:col>
      <xdr:colOff>1381990</xdr:colOff>
      <xdr:row>10</xdr:row>
      <xdr:rowOff>126424</xdr:rowOff>
    </xdr:from>
    <xdr:to>
      <xdr:col>3</xdr:col>
      <xdr:colOff>65809</xdr:colOff>
      <xdr:row>11</xdr:row>
      <xdr:rowOff>135084</xdr:rowOff>
    </xdr:to>
    <xdr:sp macro="" textlink="">
      <xdr:nvSpPr>
        <xdr:cNvPr id="5" name="Retângulo 4">
          <a:extLst>
            <a:ext uri="{FF2B5EF4-FFF2-40B4-BE49-F238E27FC236}">
              <a16:creationId xmlns:a16="http://schemas.microsoft.com/office/drawing/2014/main" id="{512A3820-F7F9-4B98-BE4A-2CB779FC3F0A}"/>
            </a:ext>
          </a:extLst>
        </xdr:cNvPr>
        <xdr:cNvSpPr/>
      </xdr:nvSpPr>
      <xdr:spPr>
        <a:xfrm>
          <a:off x="4681104" y="2083379"/>
          <a:ext cx="14720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chemeClr val="tx1"/>
              </a:solidFill>
            </a:rPr>
            <a:t>f</a:t>
          </a:r>
        </a:p>
      </xdr:txBody>
    </xdr:sp>
    <xdr:clientData/>
  </xdr:twoCellAnchor>
  <xdr:twoCellAnchor>
    <xdr:from>
      <xdr:col>2</xdr:col>
      <xdr:colOff>1369867</xdr:colOff>
      <xdr:row>12</xdr:row>
      <xdr:rowOff>131620</xdr:rowOff>
    </xdr:from>
    <xdr:to>
      <xdr:col>3</xdr:col>
      <xdr:colOff>53686</xdr:colOff>
      <xdr:row>13</xdr:row>
      <xdr:rowOff>148938</xdr:rowOff>
    </xdr:to>
    <xdr:sp macro="" textlink="">
      <xdr:nvSpPr>
        <xdr:cNvPr id="6" name="Retângulo 5">
          <a:extLst>
            <a:ext uri="{FF2B5EF4-FFF2-40B4-BE49-F238E27FC236}">
              <a16:creationId xmlns:a16="http://schemas.microsoft.com/office/drawing/2014/main" id="{27E42558-F35B-4A35-98C3-5EEBB414D52C}"/>
            </a:ext>
          </a:extLst>
        </xdr:cNvPr>
        <xdr:cNvSpPr/>
      </xdr:nvSpPr>
      <xdr:spPr>
        <a:xfrm>
          <a:off x="4668981" y="2452256"/>
          <a:ext cx="14720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chemeClr val="tx1"/>
              </a:solidFill>
            </a:rPr>
            <a:t>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C09B74BF-660D-4987-8CB6-BEDF1978E7BB}"/>
            </a:ext>
          </a:extLst>
        </xdr:cNvPr>
        <xdr:cNvSpPr txBox="1"/>
      </xdr:nvSpPr>
      <xdr:spPr>
        <a:xfrm flipH="1">
          <a:off x="10124864"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D2BE779B-9990-4E7B-ACDA-F4D9F3946CB5}"/>
            </a:ext>
          </a:extLst>
        </xdr:cNvPr>
        <xdr:cNvSpPr txBox="1"/>
      </xdr:nvSpPr>
      <xdr:spPr>
        <a:xfrm flipH="1">
          <a:off x="10124864"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9A4B034C-5EBF-4169-8757-336BEC966EFC}"/>
            </a:ext>
          </a:extLst>
        </xdr:cNvPr>
        <xdr:cNvSpPr txBox="1"/>
      </xdr:nvSpPr>
      <xdr:spPr>
        <a:xfrm flipH="1">
          <a:off x="8991389"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1653DC3A-AE45-44D6-8AA9-23FE6FBFC5E8}"/>
            </a:ext>
          </a:extLst>
        </xdr:cNvPr>
        <xdr:cNvSpPr txBox="1"/>
      </xdr:nvSpPr>
      <xdr:spPr>
        <a:xfrm flipH="1">
          <a:off x="8991389"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14BCA110-3C2E-4A37-8EC1-9754413AFCE8}"/>
            </a:ext>
          </a:extLst>
        </xdr:cNvPr>
        <xdr:cNvSpPr txBox="1"/>
      </xdr:nvSpPr>
      <xdr:spPr>
        <a:xfrm flipH="1">
          <a:off x="8991389"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B5CD90EA-17AF-41FD-ADFF-02632F569163}"/>
            </a:ext>
          </a:extLst>
        </xdr:cNvPr>
        <xdr:cNvSpPr txBox="1"/>
      </xdr:nvSpPr>
      <xdr:spPr>
        <a:xfrm flipH="1">
          <a:off x="8991389"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504614</xdr:colOff>
      <xdr:row>17</xdr:row>
      <xdr:rowOff>152400</xdr:rowOff>
    </xdr:from>
    <xdr:to>
      <xdr:col>6</xdr:col>
      <xdr:colOff>550333</xdr:colOff>
      <xdr:row>18</xdr:row>
      <xdr:rowOff>0</xdr:rowOff>
    </xdr:to>
    <xdr:sp macro="" textlink="">
      <xdr:nvSpPr>
        <xdr:cNvPr id="2" name="CaixaDeTexto 1">
          <a:extLst>
            <a:ext uri="{FF2B5EF4-FFF2-40B4-BE49-F238E27FC236}">
              <a16:creationId xmlns:a16="http://schemas.microsoft.com/office/drawing/2014/main" id="{5761AA56-63DF-44E5-B36C-31CCBCEDD9FA}"/>
            </a:ext>
          </a:extLst>
        </xdr:cNvPr>
        <xdr:cNvSpPr txBox="1"/>
      </xdr:nvSpPr>
      <xdr:spPr>
        <a:xfrm flipH="1">
          <a:off x="8991389" y="3314700"/>
          <a:ext cx="45719"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twoCellAnchor>
    <xdr:from>
      <xdr:col>6</xdr:col>
      <xdr:colOff>504614</xdr:colOff>
      <xdr:row>18</xdr:row>
      <xdr:rowOff>0</xdr:rowOff>
    </xdr:from>
    <xdr:to>
      <xdr:col>6</xdr:col>
      <xdr:colOff>550333</xdr:colOff>
      <xdr:row>18</xdr:row>
      <xdr:rowOff>63500</xdr:rowOff>
    </xdr:to>
    <xdr:sp macro="" textlink="">
      <xdr:nvSpPr>
        <xdr:cNvPr id="3" name="CaixaDeTexto 2">
          <a:extLst>
            <a:ext uri="{FF2B5EF4-FFF2-40B4-BE49-F238E27FC236}">
              <a16:creationId xmlns:a16="http://schemas.microsoft.com/office/drawing/2014/main" id="{447DB451-4F54-4406-9518-C5095D7746C6}"/>
            </a:ext>
          </a:extLst>
        </xdr:cNvPr>
        <xdr:cNvSpPr txBox="1"/>
      </xdr:nvSpPr>
      <xdr:spPr>
        <a:xfrm flipH="1">
          <a:off x="8991389" y="3324225"/>
          <a:ext cx="45719" cy="6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900">
            <a:latin typeface="Century Gothic" panose="020B0502020202020204" pitchFamily="34"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8610-BF88-420A-B4E5-82371ED42532}">
  <sheetPr>
    <pageSetUpPr fitToPage="1"/>
  </sheetPr>
  <dimension ref="B2:J57"/>
  <sheetViews>
    <sheetView showGridLines="0" tabSelected="1" zoomScaleNormal="100" workbookViewId="0">
      <selection activeCell="B3" sqref="B3"/>
    </sheetView>
  </sheetViews>
  <sheetFormatPr defaultRowHeight="15" outlineLevelRow="1" x14ac:dyDescent="0.25"/>
  <cols>
    <col min="1" max="1" width="2.42578125" style="1" customWidth="1"/>
    <col min="2" max="2" width="47"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11.140625" style="1" bestFit="1" customWidth="1"/>
    <col min="11" max="11" width="19.28515625" style="1" bestFit="1" customWidth="1"/>
    <col min="12" max="12" width="19.140625" style="1" bestFit="1" customWidth="1"/>
    <col min="13" max="16384" width="9.140625" style="1"/>
  </cols>
  <sheetData>
    <row r="2" spans="2:10" ht="71.25" customHeight="1" x14ac:dyDescent="0.25">
      <c r="B2" s="82" t="s">
        <v>55</v>
      </c>
      <c r="C2" s="83"/>
      <c r="D2" s="83"/>
      <c r="E2" s="83"/>
      <c r="F2" s="83"/>
      <c r="G2" s="84"/>
    </row>
    <row r="3" spans="2:10" ht="15.75" thickBot="1" x14ac:dyDescent="0.3">
      <c r="B3" s="2"/>
    </row>
    <row r="4" spans="2:10" ht="15.75" thickBot="1" x14ac:dyDescent="0.3">
      <c r="C4" s="3"/>
      <c r="D4" s="72" t="s">
        <v>24</v>
      </c>
      <c r="E4" s="72"/>
      <c r="F4" s="72"/>
      <c r="G4" s="72"/>
      <c r="H4" s="4"/>
      <c r="I4" s="5"/>
      <c r="J4" s="5"/>
    </row>
    <row r="5" spans="2:10" ht="18" thickBot="1" x14ac:dyDescent="0.3">
      <c r="B5" s="73" t="s">
        <v>0</v>
      </c>
      <c r="C5" s="6" t="s">
        <v>43</v>
      </c>
      <c r="D5" s="6" t="s">
        <v>44</v>
      </c>
      <c r="E5" s="6" t="s">
        <v>45</v>
      </c>
      <c r="F5" s="7" t="s">
        <v>1</v>
      </c>
      <c r="G5" s="6" t="s">
        <v>2</v>
      </c>
      <c r="H5" s="4"/>
      <c r="I5" s="5"/>
      <c r="J5" s="5"/>
    </row>
    <row r="6" spans="2:10" ht="15.75" thickBot="1" x14ac:dyDescent="0.3">
      <c r="B6" s="74"/>
      <c r="C6" s="8" t="s">
        <v>37</v>
      </c>
      <c r="D6" s="8" t="s">
        <v>37</v>
      </c>
      <c r="E6" s="8" t="s">
        <v>37</v>
      </c>
      <c r="F6" s="8" t="s">
        <v>37</v>
      </c>
      <c r="G6" s="7" t="s">
        <v>37</v>
      </c>
      <c r="H6" s="4"/>
      <c r="I6" s="75"/>
      <c r="J6" s="75"/>
    </row>
    <row r="7" spans="2:10" ht="15.75" thickBot="1" x14ac:dyDescent="0.3">
      <c r="B7" s="9" t="s">
        <v>4</v>
      </c>
      <c r="C7" s="10">
        <f>'Q1-19'!C7+'Q2-19'!C7+'Q3-19'!C7+'Q4-19'!C7</f>
        <v>43452.507661177078</v>
      </c>
      <c r="D7" s="10">
        <f>'Q1-19'!D7+'Q2-19'!D7+'Q3-19'!D7+'Q4-19'!D7</f>
        <v>25344.058116021137</v>
      </c>
      <c r="E7" s="10">
        <f>'Q1-19'!E7+'Q2-19'!E7+'Q3-19'!E7+'Q4-19'!E7</f>
        <v>10926.206387114551</v>
      </c>
      <c r="F7" s="10">
        <f>'Q1-19'!F7+'Q2-19'!F7+'Q3-19'!F7+'Q4-19'!F7</f>
        <v>5736.4718896760642</v>
      </c>
      <c r="G7" s="10">
        <f>'Q1-19'!G7+'Q2-19'!G7+'Q3-19'!G7+'Q4-19'!G7</f>
        <v>1445.7712683653269</v>
      </c>
      <c r="H7" s="4"/>
      <c r="I7" s="11"/>
      <c r="J7" s="12"/>
    </row>
    <row r="8" spans="2:10" ht="15.75" thickBot="1" x14ac:dyDescent="0.3">
      <c r="B8" s="13" t="s">
        <v>5</v>
      </c>
      <c r="C8" s="14">
        <f>'Q1-19'!C8+'Q2-19'!C8+'Q3-19'!C8+'Q4-19'!C8</f>
        <v>32942.214510876067</v>
      </c>
      <c r="D8" s="14">
        <f>'Q1-19'!D8+'Q2-19'!D8+'Q3-19'!D8+'Q4-19'!D8</f>
        <v>18769.983421319725</v>
      </c>
      <c r="E8" s="14">
        <f>'Q1-19'!E8+'Q2-19'!E8+'Q3-19'!E8+'Q4-19'!E8</f>
        <v>8843.7101658999454</v>
      </c>
      <c r="F8" s="14">
        <f>'Q1-19'!F8+'Q2-19'!F8+'Q3-19'!F8+'Q4-19'!F8</f>
        <v>4028.6598787930238</v>
      </c>
      <c r="G8" s="14">
        <f>'Q1-19'!G8+'Q2-19'!G8+'Q3-19'!G8+'Q4-19'!G8</f>
        <v>1299.8610448633726</v>
      </c>
      <c r="H8" s="4"/>
      <c r="I8" s="11"/>
      <c r="J8" s="12"/>
    </row>
    <row r="9" spans="2:10" ht="15.75" thickBot="1" x14ac:dyDescent="0.3">
      <c r="B9" s="15" t="s">
        <v>6</v>
      </c>
      <c r="C9" s="10">
        <f>'Q1-19'!C9+'Q2-19'!C9+'Q3-19'!C9+'Q4-19'!C9</f>
        <v>-11841.343370375147</v>
      </c>
      <c r="D9" s="10">
        <f>'Q1-19'!D9+'Q2-19'!D9+'Q3-19'!D9+'Q4-19'!D9</f>
        <v>-7194.0466746162601</v>
      </c>
      <c r="E9" s="10">
        <f>'Q1-19'!E9+'Q2-19'!E9+'Q3-19'!E9+'Q4-19'!E9</f>
        <v>-3592.1522676107115</v>
      </c>
      <c r="F9" s="10">
        <f>'Q1-19'!F9+'Q2-19'!F9+'Q3-19'!F9+'Q4-19'!F9</f>
        <v>-933.62829720614741</v>
      </c>
      <c r="G9" s="10">
        <f>'Q1-19'!G9+'Q2-19'!G9+'Q3-19'!G9+'Q4-19'!G9</f>
        <v>-121.51613094202911</v>
      </c>
      <c r="H9" s="4"/>
      <c r="I9" s="11"/>
      <c r="J9" s="12"/>
    </row>
    <row r="10" spans="2:10" ht="15.75" thickBot="1" x14ac:dyDescent="0.3">
      <c r="B10" s="13" t="s">
        <v>7</v>
      </c>
      <c r="C10" s="14">
        <f>SUM(C8:C9)</f>
        <v>21100.87114050092</v>
      </c>
      <c r="D10" s="14">
        <f>SUM(D8:D9)</f>
        <v>11575.936746703464</v>
      </c>
      <c r="E10" s="14">
        <f>SUM(E8:E9)</f>
        <v>5251.5578982892339</v>
      </c>
      <c r="F10" s="14">
        <f>SUM(F8:F9)</f>
        <v>3095.0315815868762</v>
      </c>
      <c r="G10" s="14">
        <f>SUM(G8:G9)</f>
        <v>1178.3449139213435</v>
      </c>
      <c r="H10" s="4"/>
      <c r="I10" s="11"/>
      <c r="J10" s="12"/>
    </row>
    <row r="11" spans="2:10" x14ac:dyDescent="0.25">
      <c r="B11" s="16" t="s">
        <v>8</v>
      </c>
      <c r="C11" s="17">
        <f>'Q1-19'!C11+'Q2-19'!C11+'Q3-19'!C11+'Q4-19'!C11</f>
        <v>-13719.845591477959</v>
      </c>
      <c r="D11" s="17">
        <f>'Q1-19'!D11+'Q2-19'!D11+'Q3-19'!D11+'Q4-19'!D11</f>
        <v>-7470.0200867873427</v>
      </c>
      <c r="E11" s="17">
        <f>'Q1-19'!E11+'Q2-19'!E11+'Q3-19'!E11+'Q4-19'!E11</f>
        <v>-3414.683833325947</v>
      </c>
      <c r="F11" s="17">
        <f>'Q1-19'!F11+'Q2-19'!F11+'Q3-19'!F11+'Q4-19'!F11</f>
        <v>-2174.8329966209117</v>
      </c>
      <c r="G11" s="17">
        <f>'Q1-19'!G11+'Q2-19'!G11+'Q3-19'!G11+'Q4-19'!G11</f>
        <v>-660.30867474375623</v>
      </c>
      <c r="H11" s="4"/>
      <c r="I11" s="11"/>
      <c r="J11" s="12"/>
    </row>
    <row r="12" spans="2:10" x14ac:dyDescent="0.25">
      <c r="B12" s="18" t="s">
        <v>9</v>
      </c>
      <c r="C12" s="17">
        <f>'Q1-19'!C12+'Q2-19'!C12+'Q3-19'!C12+'Q4-19'!C12</f>
        <v>-4527.9827205583051</v>
      </c>
      <c r="D12" s="17">
        <f>'Q1-19'!D12+'Q2-19'!D12+'Q3-19'!D12+'Q4-19'!D12</f>
        <v>-2614.2876915434581</v>
      </c>
      <c r="E12" s="17">
        <f>'Q1-19'!E12+'Q2-19'!E12+'Q3-19'!E12+'Q4-19'!E12</f>
        <v>-930.74599740755434</v>
      </c>
      <c r="F12" s="17">
        <f>'Q1-19'!F12+'Q2-19'!F12+'Q3-19'!F12+'Q4-19'!F12</f>
        <v>-631.09858342324935</v>
      </c>
      <c r="G12" s="17">
        <f>'Q1-19'!G12+'Q2-19'!G12+'Q3-19'!G12+'Q4-19'!G12</f>
        <v>-351.85044818404299</v>
      </c>
      <c r="H12" s="4"/>
      <c r="I12" s="11"/>
      <c r="J12" s="12"/>
    </row>
    <row r="13" spans="2:10" ht="17.25" x14ac:dyDescent="0.25">
      <c r="B13" s="19" t="s">
        <v>46</v>
      </c>
      <c r="C13" s="20">
        <f>'Q1-19'!C13+'Q2-19'!C13+'Q3-19'!C13+'Q4-19'!C13</f>
        <v>-268.45602433485033</v>
      </c>
      <c r="D13" s="20">
        <f>'Q1-19'!D13+'Q2-19'!D13+'Q3-19'!D13+'Q4-19'!D13</f>
        <v>-73.989742054531689</v>
      </c>
      <c r="E13" s="20">
        <f>'Q1-19'!E13+'Q2-19'!E13+'Q3-19'!E13+'Q4-19'!E13</f>
        <v>-67.62025794546831</v>
      </c>
      <c r="F13" s="20">
        <f>'Q1-19'!F13+'Q2-19'!F13+'Q3-19'!F13+'Q4-19'!F13</f>
        <v>0</v>
      </c>
      <c r="G13" s="20">
        <f>'Q1-19'!G13+'Q2-19'!G13+'Q3-19'!G13+'Q4-19'!G13</f>
        <v>0</v>
      </c>
      <c r="H13" s="4"/>
      <c r="I13" s="11"/>
      <c r="J13" s="12"/>
    </row>
    <row r="14" spans="2:10" x14ac:dyDescent="0.25">
      <c r="B14" s="16" t="s">
        <v>10</v>
      </c>
      <c r="C14" s="17">
        <f>'Q1-19'!C14+'Q2-19'!C14+'Q3-19'!C14+'Q4-19'!C14</f>
        <v>409.42864682103107</v>
      </c>
      <c r="D14" s="17">
        <f>'Q1-19'!D14+'Q2-19'!D14+'Q3-19'!D14+'Q4-19'!D14</f>
        <v>413.3440652201495</v>
      </c>
      <c r="E14" s="17">
        <f>'Q1-19'!E14+'Q2-19'!E14+'Q3-19'!E14+'Q4-19'!E14</f>
        <v>16.115857564991366</v>
      </c>
      <c r="F14" s="17">
        <f>'Q1-19'!F14+'Q2-19'!F14+'Q3-19'!F14+'Q4-19'!F14</f>
        <v>-19.279874670056028</v>
      </c>
      <c r="G14" s="17">
        <f>'Q1-19'!G14+'Q2-19'!G14+'Q3-19'!G14+'Q4-19'!G14</f>
        <v>-0.75140129405311451</v>
      </c>
      <c r="H14" s="4"/>
      <c r="I14" s="11"/>
      <c r="J14" s="12"/>
    </row>
    <row r="15" spans="2:10" ht="17.25" x14ac:dyDescent="0.25">
      <c r="B15" s="16" t="s">
        <v>47</v>
      </c>
      <c r="C15" s="17">
        <f>'Q1-19'!C15+'Q2-19'!C15+'Q3-19'!C15+'Q4-19'!C15</f>
        <v>-316.17971616442765</v>
      </c>
      <c r="D15" s="17">
        <f>'Q1-19'!D15+'Q2-19'!D15+'Q3-19'!D15+'Q4-19'!D15</f>
        <v>0</v>
      </c>
      <c r="E15" s="17">
        <f>'Q1-19'!E15+'Q2-19'!E15+'Q3-19'!E15+'Q4-19'!E15</f>
        <v>-174.7488432364899</v>
      </c>
      <c r="F15" s="17">
        <f>'Q1-19'!F15+'Q2-19'!F15+'Q3-19'!F15+'Q4-19'!F15</f>
        <v>0</v>
      </c>
      <c r="G15" s="17">
        <f>'Q1-19'!G15+'Q2-19'!G15+'Q3-19'!G15+'Q4-19'!G15</f>
        <v>0</v>
      </c>
      <c r="H15" s="4"/>
      <c r="I15" s="11"/>
      <c r="J15" s="12"/>
    </row>
    <row r="16" spans="2:10" x14ac:dyDescent="0.25">
      <c r="B16" s="15" t="s">
        <v>23</v>
      </c>
      <c r="C16" s="17">
        <f>'Q1-19'!C16+'Q2-19'!C16+'Q3-19'!C16+'Q4-19'!C16</f>
        <v>-601.23597073813221</v>
      </c>
      <c r="D16" s="17">
        <f>'Q1-19'!D16+'Q2-19'!D16+'Q3-19'!D16+'Q4-19'!D16</f>
        <v>-204.08447056899999</v>
      </c>
      <c r="E16" s="17">
        <f>'Q1-19'!E16+'Q2-19'!E16+'Q3-19'!E16+'Q4-19'!E16</f>
        <v>-345.63168441120001</v>
      </c>
      <c r="F16" s="17">
        <f>'Q1-19'!F16+'Q2-19'!F16+'Q3-19'!F16+'Q4-19'!F16</f>
        <v>-51.519815757932236</v>
      </c>
      <c r="G16" s="17">
        <f>'Q1-19'!G16+'Q2-19'!G16+'Q3-19'!G16+'Q4-19'!G16</f>
        <v>0</v>
      </c>
      <c r="H16" s="4"/>
      <c r="I16" s="11"/>
      <c r="J16" s="12"/>
    </row>
    <row r="17" spans="2:10" ht="15.75" thickBot="1" x14ac:dyDescent="0.3">
      <c r="B17" s="15" t="s">
        <v>11</v>
      </c>
      <c r="C17" s="17">
        <f>'Q1-19'!C17+'Q2-19'!C17+'Q3-19'!C17+'Q4-19'!C17</f>
        <v>1522.2855445053606</v>
      </c>
      <c r="D17" s="17">
        <f>'Q1-19'!D17+'Q2-19'!D17+'Q3-19'!D17+'Q4-19'!D17</f>
        <v>572.00814764603399</v>
      </c>
      <c r="E17" s="17">
        <f>'Q1-19'!E17+'Q2-19'!E17+'Q3-19'!E17+'Q4-19'!E17</f>
        <v>204.41441095154639</v>
      </c>
      <c r="F17" s="17">
        <f>'Q1-19'!F17+'Q2-19'!F17+'Q3-19'!F17+'Q4-19'!F17</f>
        <v>559.92125996690538</v>
      </c>
      <c r="G17" s="17">
        <f>'Q1-19'!G17+'Q2-19'!G17+'Q3-19'!G17+'Q4-19'!G17</f>
        <v>185.94172594087456</v>
      </c>
      <c r="H17" s="4"/>
      <c r="I17" s="11"/>
      <c r="J17" s="12"/>
    </row>
    <row r="18" spans="2:10" ht="15.75" thickBot="1" x14ac:dyDescent="0.3">
      <c r="B18" s="13" t="s">
        <v>12</v>
      </c>
      <c r="C18" s="14">
        <f>SUM(C10:C17)</f>
        <v>3598.8853085536371</v>
      </c>
      <c r="D18" s="14">
        <f>SUM(D10:D17)</f>
        <v>2198.9069686153157</v>
      </c>
      <c r="E18" s="14">
        <f>SUM(E10:E17)</f>
        <v>538.65755047911216</v>
      </c>
      <c r="F18" s="14">
        <f>SUM(F10:F17)</f>
        <v>778.22157108163231</v>
      </c>
      <c r="G18" s="14">
        <f>SUM(G10:G17)</f>
        <v>351.3761156403657</v>
      </c>
      <c r="H18" s="4"/>
      <c r="I18" s="11"/>
      <c r="J18" s="21"/>
    </row>
    <row r="19" spans="2:10" x14ac:dyDescent="0.25">
      <c r="B19" s="22"/>
      <c r="C19" s="23"/>
      <c r="D19" s="23"/>
      <c r="E19" s="23"/>
      <c r="F19" s="24"/>
      <c r="G19" s="25"/>
      <c r="H19" s="4"/>
      <c r="I19" s="5"/>
      <c r="J19" s="5"/>
    </row>
    <row r="20" spans="2:10" x14ac:dyDescent="0.25">
      <c r="B20" s="15" t="s">
        <v>11</v>
      </c>
      <c r="C20" s="26">
        <f>'Q1-19'!C20+'Q2-19'!C20+'Q3-19'!C20+'Q4-19'!C20</f>
        <v>-1522.2855445053606</v>
      </c>
      <c r="D20" s="26"/>
      <c r="E20" s="27"/>
      <c r="F20" s="27"/>
      <c r="G20" s="26"/>
      <c r="H20" s="28"/>
    </row>
    <row r="21" spans="2:10" ht="15.75" thickBot="1" x14ac:dyDescent="0.3">
      <c r="B21" s="15" t="s">
        <v>13</v>
      </c>
      <c r="C21" s="26">
        <f>'Q1-19'!C21+'Q2-19'!C21+'Q3-19'!C21+'Q4-19'!C21</f>
        <v>-1097.3370930587328</v>
      </c>
      <c r="D21" s="26"/>
      <c r="E21" s="27"/>
      <c r="F21" s="27"/>
      <c r="G21" s="26"/>
      <c r="H21" s="29"/>
    </row>
    <row r="22" spans="2:10" ht="15.75" thickBot="1" x14ac:dyDescent="0.3">
      <c r="B22" s="13" t="s">
        <v>14</v>
      </c>
      <c r="C22" s="14">
        <f>SUM(C18:C21)</f>
        <v>979.26267098954372</v>
      </c>
      <c r="D22" s="30"/>
      <c r="E22" s="30"/>
      <c r="F22" s="30"/>
      <c r="G22" s="30"/>
      <c r="H22" s="31"/>
    </row>
    <row r="23" spans="2:10" x14ac:dyDescent="0.25">
      <c r="B23" s="32" t="s">
        <v>40</v>
      </c>
      <c r="C23" s="26">
        <f>'Q1-19'!C23+'Q2-19'!C23+'Q3-19'!C23+'Q4-19'!C23</f>
        <v>-206.59200000000001</v>
      </c>
      <c r="D23" s="26"/>
      <c r="E23" s="27"/>
      <c r="F23" s="27"/>
      <c r="G23" s="26"/>
      <c r="H23" s="33"/>
    </row>
    <row r="24" spans="2:10" ht="15.75" thickBot="1" x14ac:dyDescent="0.3">
      <c r="B24" s="15" t="s">
        <v>15</v>
      </c>
      <c r="C24" s="26">
        <f>'Q1-19'!C24+'Q2-19'!C24+'Q3-19'!C24+'Q4-19'!C24</f>
        <v>-599.6410135657361</v>
      </c>
      <c r="D24" s="26"/>
      <c r="E24" s="27"/>
      <c r="F24" s="27"/>
      <c r="G24" s="26"/>
      <c r="H24" s="33"/>
    </row>
    <row r="25" spans="2:10" ht="15.75" thickBot="1" x14ac:dyDescent="0.3">
      <c r="B25" s="13" t="s">
        <v>16</v>
      </c>
      <c r="C25" s="14">
        <f>SUM(C22:C24)</f>
        <v>173.02965742380763</v>
      </c>
      <c r="D25" s="30"/>
      <c r="E25" s="30"/>
      <c r="F25" s="30"/>
      <c r="G25" s="30"/>
      <c r="H25" s="31"/>
    </row>
    <row r="26" spans="2:10" x14ac:dyDescent="0.25">
      <c r="B26" s="34"/>
      <c r="C26" s="35"/>
      <c r="D26" s="35"/>
      <c r="E26" s="36"/>
      <c r="F26" s="36"/>
      <c r="G26" s="37"/>
      <c r="H26" s="36"/>
    </row>
    <row r="27" spans="2:10" x14ac:dyDescent="0.25">
      <c r="B27" s="38" t="s">
        <v>17</v>
      </c>
      <c r="C27" s="39">
        <f t="shared" ref="C27:G27" si="0">C10/C$8</f>
        <v>0.64054197490379228</v>
      </c>
      <c r="D27" s="39">
        <f t="shared" si="0"/>
        <v>0.61672599740045775</v>
      </c>
      <c r="E27" s="39">
        <f t="shared" si="0"/>
        <v>0.59381840876451086</v>
      </c>
      <c r="F27" s="39">
        <f t="shared" si="0"/>
        <v>0.76825338318561154</v>
      </c>
      <c r="G27" s="39">
        <f t="shared" si="0"/>
        <v>0.90651606075724689</v>
      </c>
      <c r="H27" s="4"/>
    </row>
    <row r="28" spans="2:10" x14ac:dyDescent="0.25">
      <c r="B28" s="40" t="s">
        <v>18</v>
      </c>
      <c r="C28" s="41">
        <f t="shared" ref="C28:G28" si="1">-C11/C8</f>
        <v>0.41648218843782558</v>
      </c>
      <c r="D28" s="41">
        <f t="shared" si="1"/>
        <v>0.3979769144762581</v>
      </c>
      <c r="E28" s="41">
        <f t="shared" si="1"/>
        <v>0.38611439873871817</v>
      </c>
      <c r="F28" s="41">
        <f t="shared" si="1"/>
        <v>0.53984030969437069</v>
      </c>
      <c r="G28" s="41">
        <f t="shared" si="1"/>
        <v>0.5079840474895998</v>
      </c>
      <c r="H28" s="4"/>
    </row>
    <row r="29" spans="2:10" x14ac:dyDescent="0.25">
      <c r="B29" s="42" t="s">
        <v>19</v>
      </c>
      <c r="C29" s="41">
        <f t="shared" ref="C29:G29" si="2">-C12/C8</f>
        <v>0.13745228691481456</v>
      </c>
      <c r="D29" s="41">
        <f t="shared" si="2"/>
        <v>0.13928023444996984</v>
      </c>
      <c r="E29" s="41">
        <f t="shared" si="2"/>
        <v>0.10524383770471979</v>
      </c>
      <c r="F29" s="41">
        <f t="shared" si="2"/>
        <v>0.15665223732223452</v>
      </c>
      <c r="G29" s="41">
        <f t="shared" si="2"/>
        <v>0.27068312384192245</v>
      </c>
      <c r="H29" s="4"/>
    </row>
    <row r="30" spans="2:10" x14ac:dyDescent="0.25">
      <c r="B30" s="40" t="s">
        <v>20</v>
      </c>
      <c r="C30" s="41">
        <f t="shared" ref="C30:G30" si="3">C18/C8</f>
        <v>0.10924843280846963</v>
      </c>
      <c r="D30" s="41">
        <f t="shared" si="3"/>
        <v>0.11715018171607472</v>
      </c>
      <c r="E30" s="41">
        <f t="shared" si="3"/>
        <v>6.0908548603966807E-2</v>
      </c>
      <c r="F30" s="41">
        <f t="shared" si="3"/>
        <v>0.19317132607252649</v>
      </c>
      <c r="G30" s="41">
        <f t="shared" si="3"/>
        <v>0.27031821364975095</v>
      </c>
      <c r="H30" s="4"/>
    </row>
    <row r="31" spans="2:10" ht="15.75" thickBot="1" x14ac:dyDescent="0.3">
      <c r="B31" s="43" t="s">
        <v>21</v>
      </c>
      <c r="C31" s="44">
        <f>C25/C8</f>
        <v>5.2525205118399334E-3</v>
      </c>
      <c r="D31" s="45" t="s">
        <v>22</v>
      </c>
      <c r="E31" s="45" t="s">
        <v>22</v>
      </c>
      <c r="F31" s="45" t="s">
        <v>22</v>
      </c>
      <c r="G31" s="45" t="s">
        <v>22</v>
      </c>
      <c r="H31" s="4"/>
    </row>
    <row r="32" spans="2:10" ht="15.75" thickTop="1" x14ac:dyDescent="0.25">
      <c r="B32" s="46"/>
      <c r="H32" s="4"/>
    </row>
    <row r="33" spans="2:10" ht="17.25" outlineLevel="1" x14ac:dyDescent="0.25">
      <c r="B33" s="47" t="s">
        <v>53</v>
      </c>
      <c r="H33" s="4"/>
    </row>
    <row r="34" spans="2:10" ht="17.25" outlineLevel="1" x14ac:dyDescent="0.25">
      <c r="B34" s="47" t="s">
        <v>48</v>
      </c>
      <c r="C34" s="48"/>
      <c r="D34" s="48"/>
      <c r="E34" s="48"/>
      <c r="H34" s="4"/>
    </row>
    <row r="35" spans="2:10" ht="17.25" outlineLevel="1" x14ac:dyDescent="0.25">
      <c r="B35" s="47" t="s">
        <v>49</v>
      </c>
      <c r="C35" s="49"/>
      <c r="G35" s="50"/>
      <c r="H35" s="4"/>
    </row>
    <row r="36" spans="2:10" ht="17.25" outlineLevel="1" x14ac:dyDescent="0.25">
      <c r="B36" s="47" t="s">
        <v>50</v>
      </c>
      <c r="H36" s="4"/>
    </row>
    <row r="37" spans="2:10" ht="17.25" outlineLevel="1" x14ac:dyDescent="0.25">
      <c r="B37" s="47" t="s">
        <v>51</v>
      </c>
      <c r="H37" s="4"/>
    </row>
    <row r="38" spans="2:10" outlineLevel="1" x14ac:dyDescent="0.25">
      <c r="B38" s="47" t="s">
        <v>54</v>
      </c>
      <c r="C38" s="48"/>
      <c r="D38" s="48"/>
      <c r="E38" s="48"/>
      <c r="F38" s="48"/>
      <c r="G38" s="48"/>
    </row>
    <row r="39" spans="2:10" outlineLevel="1" x14ac:dyDescent="0.25">
      <c r="B39" s="76" t="s">
        <v>39</v>
      </c>
      <c r="C39" s="76"/>
      <c r="D39" s="76"/>
      <c r="E39" s="76"/>
      <c r="F39" s="76"/>
      <c r="G39" s="76"/>
      <c r="H39" s="4"/>
    </row>
    <row r="40" spans="2:10" ht="15.75" thickBot="1" x14ac:dyDescent="0.3"/>
    <row r="41" spans="2:10" ht="15.75" thickBot="1" x14ac:dyDescent="0.3">
      <c r="B41" s="77" t="s">
        <v>32</v>
      </c>
      <c r="C41" s="78"/>
      <c r="D41" s="78"/>
      <c r="E41" s="78"/>
      <c r="F41" s="78"/>
      <c r="G41" s="79"/>
    </row>
    <row r="42" spans="2:10" ht="15.75" thickBot="1" x14ac:dyDescent="0.3">
      <c r="B42" s="71" t="s">
        <v>0</v>
      </c>
      <c r="C42" s="70" t="s">
        <v>25</v>
      </c>
      <c r="D42" s="70" t="s">
        <v>41</v>
      </c>
      <c r="E42" s="70" t="s">
        <v>26</v>
      </c>
      <c r="F42" s="70" t="s">
        <v>1</v>
      </c>
      <c r="G42" s="70" t="s">
        <v>2</v>
      </c>
    </row>
    <row r="43" spans="2:10" ht="15.75" thickBot="1" x14ac:dyDescent="0.3">
      <c r="B43" s="71"/>
      <c r="C43" s="70" t="s">
        <v>3</v>
      </c>
      <c r="D43" s="70" t="s">
        <v>3</v>
      </c>
      <c r="E43" s="70" t="s">
        <v>3</v>
      </c>
      <c r="F43" s="70" t="s">
        <v>27</v>
      </c>
      <c r="G43" s="70" t="s">
        <v>27</v>
      </c>
    </row>
    <row r="44" spans="2:10" ht="15.75" thickBot="1" x14ac:dyDescent="0.3">
      <c r="B44" s="71"/>
      <c r="C44" s="8" t="s">
        <v>37</v>
      </c>
      <c r="D44" s="8" t="s">
        <v>37</v>
      </c>
      <c r="E44" s="8" t="s">
        <v>37</v>
      </c>
      <c r="F44" s="8" t="s">
        <v>37</v>
      </c>
      <c r="G44" s="8" t="s">
        <v>37</v>
      </c>
    </row>
    <row r="45" spans="2:10" s="53" customFormat="1" ht="15.75" thickBot="1" x14ac:dyDescent="0.3">
      <c r="B45" s="51" t="s">
        <v>12</v>
      </c>
      <c r="C45" s="52">
        <f>C18</f>
        <v>3598.8853085536371</v>
      </c>
      <c r="D45" s="52">
        <f>D18</f>
        <v>2198.9069686153157</v>
      </c>
      <c r="E45" s="52">
        <f>E18</f>
        <v>538.65755047911216</v>
      </c>
      <c r="F45" s="52">
        <f>F18</f>
        <v>778.22157108163231</v>
      </c>
      <c r="G45" s="52">
        <f>G18</f>
        <v>351.3761156403657</v>
      </c>
      <c r="I45" s="54"/>
      <c r="J45" s="55"/>
    </row>
    <row r="46" spans="2:10" s="58" customFormat="1" ht="15.75" thickBot="1" x14ac:dyDescent="0.3">
      <c r="B46" s="56" t="s">
        <v>29</v>
      </c>
      <c r="C46" s="57">
        <f>IFERROR(SUM(IFERROR(VLOOKUP($B46,'Q1-19'!$B$46:$G$54,2,0),0),IFERROR(VLOOKUP($B46,'Q2-19'!$B$46:$G$54,2,0),0),IFERROR(VLOOKUP($B46,'Q3-19'!$B$46:$G$55,2,0),0),IFERROR(VLOOKUP($B46,'Q4-19'!$B$46:$G$53,2,0),0)),"Check")</f>
        <v>-34.513285789999998</v>
      </c>
      <c r="D46" s="57">
        <f>IFERROR(SUM(IFERROR(VLOOKUP($B46,'Q1-19'!$B$46:$G$54,3,0),0),IFERROR(VLOOKUP($B46,'Q2-19'!$B$46:$G$54,3,0),0),IFERROR(VLOOKUP($B46,'Q3-19'!$B$46:$G$55,3,0),0),IFERROR(VLOOKUP($B46,'Q4-19'!$B$46:$G$53,3,0),0)),"Check")</f>
        <v>-34.513285789999998</v>
      </c>
      <c r="E46" s="57">
        <f>IFERROR(SUM(IFERROR(VLOOKUP($B46,'Q1-19'!$B$46:$G$54,4,0),0),IFERROR(VLOOKUP($B46,'Q2-19'!$B$46:$G$54,4,0),0),IFERROR(VLOOKUP($B46,'Q3-19'!$B$46:$G$55,4,0),0),IFERROR(VLOOKUP($B46,'Q4-19'!$B$46:$G$53,4,0),0)),"Check")</f>
        <v>0</v>
      </c>
      <c r="F46" s="57">
        <f>IFERROR(SUM(IFERROR(VLOOKUP($B46,'Q1-19'!$B$46:$G$54,5,0),0),IFERROR(VLOOKUP($B46,'Q2-19'!$B$46:$G$54,5,0),0),IFERROR(VLOOKUP($B46,'Q3-19'!$B$46:$G$55,5,0),0),IFERROR(VLOOKUP($B46,'Q4-19'!$B$46:$G$53,5,0),0)),"Check")</f>
        <v>0</v>
      </c>
      <c r="G46" s="57">
        <f>IFERROR(SUM(IFERROR(VLOOKUP($B46,'Q1-19'!$B$46:$G$54,6,0),0),IFERROR(VLOOKUP($B46,'Q2-19'!$B$46:$G$54,6,0),0),IFERROR(VLOOKUP($B46,'Q3-19'!$B$46:$G$55,6,0),0),IFERROR(VLOOKUP($B46,'Q4-19'!$B$46:$G$53,6,0),0)),"Check")</f>
        <v>0</v>
      </c>
      <c r="I46" s="20"/>
      <c r="J46" s="55"/>
    </row>
    <row r="47" spans="2:10" s="58" customFormat="1" ht="15.75" thickBot="1" x14ac:dyDescent="0.3">
      <c r="B47" s="59" t="s">
        <v>28</v>
      </c>
      <c r="C47" s="57">
        <f>IFERROR(SUM(IFERROR(VLOOKUP($B47,'Q1-19'!$B$46:$G$54,2,0),0),IFERROR(VLOOKUP($B47,'Q2-19'!$B$46:$G$54,2,0),0),IFERROR(VLOOKUP($B47,'Q3-19'!$B$46:$G$55,2,0),0),IFERROR(VLOOKUP($B47,'Q4-19'!$B$46:$G$53,2,0),0)),"Check")</f>
        <v>601.23597073813221</v>
      </c>
      <c r="D47" s="57">
        <f>IFERROR(SUM(IFERROR(VLOOKUP($B47,'Q1-19'!$B$46:$G$54,3,0),0),IFERROR(VLOOKUP($B47,'Q2-19'!$B$46:$G$54,3,0),0),IFERROR(VLOOKUP($B47,'Q3-19'!$B$46:$G$55,3,0),0),IFERROR(VLOOKUP($B47,'Q4-19'!$B$46:$G$53,3,0),0)),"Check")</f>
        <v>204.08447056899999</v>
      </c>
      <c r="E47" s="57">
        <f>IFERROR(SUM(IFERROR(VLOOKUP($B47,'Q1-19'!$B$46:$G$54,4,0),0),IFERROR(VLOOKUP($B47,'Q2-19'!$B$46:$G$54,4,0),0),IFERROR(VLOOKUP($B47,'Q3-19'!$B$46:$G$55,4,0),0),IFERROR(VLOOKUP($B47,'Q4-19'!$B$46:$G$53,4,0),0)),"Check")</f>
        <v>345.63168441120001</v>
      </c>
      <c r="F47" s="57">
        <f>IFERROR(SUM(IFERROR(VLOOKUP($B47,'Q1-19'!$B$46:$G$54,5,0),0),IFERROR(VLOOKUP($B47,'Q2-19'!$B$46:$G$54,5,0),0),IFERROR(VLOOKUP($B47,'Q3-19'!$B$46:$G$55,5,0),0),IFERROR(VLOOKUP($B47,'Q4-19'!$B$46:$G$53,5,0),0)),"Check")</f>
        <v>51.519815757932236</v>
      </c>
      <c r="G47" s="57">
        <f>IFERROR(SUM(IFERROR(VLOOKUP($B47,'Q1-19'!$B$46:$G$54,6,0),0),IFERROR(VLOOKUP($B47,'Q2-19'!$B$46:$G$54,6,0),0),IFERROR(VLOOKUP($B47,'Q3-19'!$B$46:$G$55,6,0),0),IFERROR(VLOOKUP($B47,'Q4-19'!$B$46:$G$53,6,0),0)),"Check")</f>
        <v>0</v>
      </c>
      <c r="I47" s="20"/>
      <c r="J47" s="55"/>
    </row>
    <row r="48" spans="2:10" s="58" customFormat="1" ht="15.75" thickBot="1" x14ac:dyDescent="0.3">
      <c r="B48" s="56" t="s">
        <v>56</v>
      </c>
      <c r="C48" s="57">
        <f>IFERROR(SUM(IFERROR(VLOOKUP($B48,'Q1-19'!$B$46:$G$54,2,0),0),IFERROR(VLOOKUP($B48,'Q2-19'!$B$46:$G$54,2,0),0),IFERROR(VLOOKUP($B48,'Q3-19'!$B$46:$G$55,2,0),0),IFERROR(VLOOKUP($B48,'Q4-19'!$B$46:$G$53,2,0),0)),"Check")</f>
        <v>-197.07287805009776</v>
      </c>
      <c r="D48" s="57">
        <f>IFERROR(SUM(IFERROR(VLOOKUP($B48,'Q1-19'!$B$46:$G$54,3,0),0),IFERROR(VLOOKUP($B48,'Q2-19'!$B$46:$G$54,3,0),0),IFERROR(VLOOKUP($B48,'Q3-19'!$B$46:$G$55,3,0),0),IFERROR(VLOOKUP($B48,'Q4-19'!$B$46:$G$53,3,0),0)),"Check")</f>
        <v>-59.340955284285485</v>
      </c>
      <c r="E48" s="57">
        <f>IFERROR(SUM(IFERROR(VLOOKUP($B48,'Q1-19'!$B$46:$G$54,4,0),0),IFERROR(VLOOKUP($B48,'Q2-19'!$B$46:$G$54,4,0),0),IFERROR(VLOOKUP($B48,'Q3-19'!$B$46:$G$55,4,0),0),IFERROR(VLOOKUP($B48,'Q4-19'!$B$46:$G$53,4,0),0)),"Check")</f>
        <v>-137.73192276581227</v>
      </c>
      <c r="F48" s="57">
        <f>IFERROR(SUM(IFERROR(VLOOKUP($B48,'Q1-19'!$B$46:$G$54,5,0),0),IFERROR(VLOOKUP($B48,'Q2-19'!$B$46:$G$54,5,0),0),IFERROR(VLOOKUP($B48,'Q3-19'!$B$46:$G$55,5,0),0),IFERROR(VLOOKUP($B48,'Q4-19'!$B$46:$G$53,5,0),0)),"Check")</f>
        <v>0</v>
      </c>
      <c r="G48" s="57">
        <f>IFERROR(SUM(IFERROR(VLOOKUP($B48,'Q1-19'!$B$46:$G$54,6,0),0),IFERROR(VLOOKUP($B48,'Q2-19'!$B$46:$G$54,6,0),0),IFERROR(VLOOKUP($B48,'Q3-19'!$B$46:$G$55,6,0),0),IFERROR(VLOOKUP($B48,'Q4-19'!$B$46:$G$53,6,0),0)),"Check")</f>
        <v>0</v>
      </c>
      <c r="I48" s="20"/>
      <c r="J48" s="55"/>
    </row>
    <row r="49" spans="2:10" s="53" customFormat="1" ht="15.75" thickBot="1" x14ac:dyDescent="0.3">
      <c r="B49" s="59" t="s">
        <v>38</v>
      </c>
      <c r="C49" s="57">
        <f>IFERROR(SUM(IFERROR(VLOOKUP($B49,'Q1-19'!$B$46:$G$54,2,0),0),IFERROR(VLOOKUP($B49,'Q2-19'!$B$46:$G$54,2,0),0),IFERROR(VLOOKUP($B49,'Q3-19'!$B$46:$G$55,2,0),0),IFERROR(VLOOKUP($B49,'Q4-19'!$B$46:$G$53,2,0),0)),"Check")</f>
        <v>316.10884323648986</v>
      </c>
      <c r="D49" s="57">
        <f>IFERROR(SUM(IFERROR(VLOOKUP($B49,'Q1-19'!$B$46:$G$54,3,0),0),IFERROR(VLOOKUP($B49,'Q2-19'!$B$46:$G$54,3,0),0),IFERROR(VLOOKUP($B49,'Q3-19'!$B$46:$G$55,3,0),0),IFERROR(VLOOKUP($B49,'Q4-19'!$B$46:$G$53,3,0),0)),"Check")</f>
        <v>0</v>
      </c>
      <c r="E49" s="57">
        <f>IFERROR(SUM(IFERROR(VLOOKUP($B49,'Q1-19'!$B$46:$G$54,4,0),0),IFERROR(VLOOKUP($B49,'Q2-19'!$B$46:$G$54,4,0),0),IFERROR(VLOOKUP($B49,'Q3-19'!$B$46:$G$55,4,0),0),IFERROR(VLOOKUP($B49,'Q4-19'!$B$46:$G$53,4,0),0)),"Check")</f>
        <v>174.7488432364899</v>
      </c>
      <c r="F49" s="57">
        <f>IFERROR(SUM(IFERROR(VLOOKUP($B49,'Q1-19'!$B$46:$G$54,5,0),0),IFERROR(VLOOKUP($B49,'Q2-19'!$B$46:$G$54,5,0),0),IFERROR(VLOOKUP($B49,'Q3-19'!$B$46:$G$55,5,0),0),IFERROR(VLOOKUP($B49,'Q4-19'!$B$46:$G$53,5,0),0)),"Check")</f>
        <v>0</v>
      </c>
      <c r="G49" s="57">
        <f>IFERROR(SUM(IFERROR(VLOOKUP($B49,'Q1-19'!$B$46:$G$54,6,0),0),IFERROR(VLOOKUP($B49,'Q2-19'!$B$46:$G$54,6,0),0),IFERROR(VLOOKUP($B49,'Q3-19'!$B$46:$G$55,6,0),0),IFERROR(VLOOKUP($B49,'Q4-19'!$B$46:$G$53,6,0),0)),"Check")</f>
        <v>0</v>
      </c>
      <c r="I49" s="54"/>
      <c r="J49" s="55"/>
    </row>
    <row r="50" spans="2:10" s="58" customFormat="1" ht="15.75" thickBot="1" x14ac:dyDescent="0.3">
      <c r="B50" s="59" t="s">
        <v>36</v>
      </c>
      <c r="C50" s="57">
        <f>IFERROR(SUM(IFERROR(VLOOKUP($B50,'Q1-19'!$B$46:$G$54,2,0),0),IFERROR(VLOOKUP($B50,'Q2-19'!$B$46:$G$54,2,0),0),IFERROR(VLOOKUP($B50,'Q3-19'!$B$46:$G$55,2,0),0),IFERROR(VLOOKUP($B50,'Q4-19'!$B$46:$G$53,2,0),0)),"Check")</f>
        <v>-364.58131200000003</v>
      </c>
      <c r="D50" s="57">
        <f>IFERROR(SUM(IFERROR(VLOOKUP($B50,'Q1-19'!$B$46:$G$54,3,0),0),IFERROR(VLOOKUP($B50,'Q2-19'!$B$46:$G$54,3,0),0),IFERROR(VLOOKUP($B50,'Q3-19'!$B$46:$G$55,3,0),0),IFERROR(VLOOKUP($B50,'Q4-19'!$B$46:$G$53,3,0),0)),"Check")</f>
        <v>-364.58131200000003</v>
      </c>
      <c r="E50" s="57">
        <f>IFERROR(SUM(IFERROR(VLOOKUP($B50,'Q1-19'!$B$46:$G$54,4,0),0),IFERROR(VLOOKUP($B50,'Q2-19'!$B$46:$G$54,4,0),0),IFERROR(VLOOKUP($B50,'Q3-19'!$B$46:$G$55,4,0),0),IFERROR(VLOOKUP($B50,'Q4-19'!$B$46:$G$53,4,0),0)),"Check")</f>
        <v>0</v>
      </c>
      <c r="F50" s="57">
        <f>IFERROR(SUM(IFERROR(VLOOKUP($B50,'Q1-19'!$B$46:$G$54,5,0),0),IFERROR(VLOOKUP($B50,'Q2-19'!$B$46:$G$54,5,0),0),IFERROR(VLOOKUP($B50,'Q3-19'!$B$46:$G$55,5,0),0),IFERROR(VLOOKUP($B50,'Q4-19'!$B$46:$G$53,5,0),0)),"Check")</f>
        <v>0</v>
      </c>
      <c r="G50" s="57">
        <f>IFERROR(SUM(IFERROR(VLOOKUP($B50,'Q1-19'!$B$46:$G$54,6,0),0),IFERROR(VLOOKUP($B50,'Q2-19'!$B$46:$G$54,6,0),0),IFERROR(VLOOKUP($B50,'Q3-19'!$B$46:$G$55,6,0),0),IFERROR(VLOOKUP($B50,'Q4-19'!$B$46:$G$53,6,0),0)),"Check")</f>
        <v>0</v>
      </c>
      <c r="I50" s="20"/>
      <c r="J50" s="55"/>
    </row>
    <row r="51" spans="2:10" s="58" customFormat="1" ht="15.75" thickBot="1" x14ac:dyDescent="0.3">
      <c r="B51" s="59" t="s">
        <v>42</v>
      </c>
      <c r="C51" s="57">
        <f>IFERROR(SUM(IFERROR(VLOOKUP($B51,'Q1-19'!$B$46:$G$54,2,0),0),IFERROR(VLOOKUP($B51,'Q2-19'!$B$46:$G$54,2,0),0),IFERROR(VLOOKUP($B51,'Q3-19'!$B$46:$G$55,2,0),0),IFERROR(VLOOKUP($B51,'Q4-19'!$B$46:$G$53,2,0),0)),"Check")</f>
        <v>96.373060309243996</v>
      </c>
      <c r="D51" s="57">
        <f>IFERROR(SUM(IFERROR(VLOOKUP($B51,'Q1-19'!$B$46:$G$54,3,0),0),IFERROR(VLOOKUP($B51,'Q2-19'!$B$46:$G$54,3,0),0),IFERROR(VLOOKUP($B51,'Q3-19'!$B$46:$G$55,3,0),0),IFERROR(VLOOKUP($B51,'Q4-19'!$B$46:$G$53,3,0),0)),"Check")</f>
        <v>4.5999999999999996</v>
      </c>
      <c r="E51" s="57">
        <f>IFERROR(SUM(IFERROR(VLOOKUP($B51,'Q1-19'!$B$46:$G$54,4,0),0),IFERROR(VLOOKUP($B51,'Q2-19'!$B$46:$G$54,4,0),0),IFERROR(VLOOKUP($B51,'Q3-19'!$B$46:$G$55,4,0),0),IFERROR(VLOOKUP($B51,'Q4-19'!$B$46:$G$53,4,0),0)),"Check")</f>
        <v>75.873060309243996</v>
      </c>
      <c r="F51" s="57">
        <f>IFERROR(SUM(IFERROR(VLOOKUP($B51,'Q1-19'!$B$46:$G$54,5,0),0),IFERROR(VLOOKUP($B51,'Q2-19'!$B$46:$G$54,5,0),0),IFERROR(VLOOKUP($B51,'Q3-19'!$B$46:$G$55,5,0),0),IFERROR(VLOOKUP($B51,'Q4-19'!$B$46:$G$53,5,0),0)),"Check")</f>
        <v>15.9</v>
      </c>
      <c r="G51" s="57">
        <f>IFERROR(SUM(IFERROR(VLOOKUP($B51,'Q1-19'!$B$46:$G$54,6,0),0),IFERROR(VLOOKUP($B51,'Q2-19'!$B$46:$G$54,6,0),0),IFERROR(VLOOKUP($B51,'Q3-19'!$B$46:$G$55,6,0),0),IFERROR(VLOOKUP($B51,'Q4-19'!$B$46:$G$53,6,0),0)),"Check")</f>
        <v>0</v>
      </c>
      <c r="I51" s="20"/>
      <c r="J51" s="55"/>
    </row>
    <row r="52" spans="2:10" s="53" customFormat="1" ht="15.75" thickBot="1" x14ac:dyDescent="0.3">
      <c r="B52" s="51" t="s">
        <v>30</v>
      </c>
      <c r="C52" s="52">
        <f>SUM(C45:C51)</f>
        <v>4016.4357069974053</v>
      </c>
      <c r="D52" s="52">
        <f>SUM(D45:D51)</f>
        <v>1949.1558861100305</v>
      </c>
      <c r="E52" s="52">
        <f>SUM(E45:E51)</f>
        <v>997.17921567023382</v>
      </c>
      <c r="F52" s="52">
        <f>SUM(F45:F51)</f>
        <v>845.64138683956446</v>
      </c>
      <c r="G52" s="52">
        <f>SUM(G45:G51)</f>
        <v>351.3761156403657</v>
      </c>
      <c r="I52" s="54"/>
      <c r="J52" s="55"/>
    </row>
    <row r="53" spans="2:10" s="53" customFormat="1" ht="15.75" thickBot="1" x14ac:dyDescent="0.3">
      <c r="B53" s="51" t="s">
        <v>31</v>
      </c>
      <c r="C53" s="60">
        <f>C52/C8</f>
        <v>0.12192367048278904</v>
      </c>
      <c r="D53" s="60">
        <f>D52/D8</f>
        <v>0.10384430515245413</v>
      </c>
      <c r="E53" s="60">
        <f>E52/E8</f>
        <v>0.11275575487708894</v>
      </c>
      <c r="F53" s="60">
        <f>F52/F8</f>
        <v>0.20990637390141667</v>
      </c>
      <c r="G53" s="60">
        <f>G52/G8</f>
        <v>0.27031821364975095</v>
      </c>
      <c r="I53" s="54"/>
    </row>
    <row r="54" spans="2:10" s="58" customFormat="1" x14ac:dyDescent="0.25"/>
    <row r="55" spans="2:10" x14ac:dyDescent="0.25">
      <c r="C55" s="50"/>
      <c r="D55" s="50"/>
      <c r="E55" s="50"/>
      <c r="F55" s="50"/>
      <c r="G55" s="50"/>
    </row>
    <row r="57" spans="2:10" x14ac:dyDescent="0.25">
      <c r="B57" s="61"/>
    </row>
  </sheetData>
  <mergeCells count="12">
    <mergeCell ref="I6:J6"/>
    <mergeCell ref="B39:G39"/>
    <mergeCell ref="C42:C43"/>
    <mergeCell ref="D42:D43"/>
    <mergeCell ref="E42:E43"/>
    <mergeCell ref="F42:F43"/>
    <mergeCell ref="B41:G41"/>
    <mergeCell ref="B2:G2"/>
    <mergeCell ref="G42:G43"/>
    <mergeCell ref="B42:B44"/>
    <mergeCell ref="D4:G4"/>
    <mergeCell ref="B5:B6"/>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366F1-6E6B-44E0-8326-8A1864CB4D8C}">
  <dimension ref="B2:J52"/>
  <sheetViews>
    <sheetView showGridLines="0" topLeftCell="A37" workbookViewId="0">
      <selection activeCell="B4" sqref="B4"/>
    </sheetView>
  </sheetViews>
  <sheetFormatPr defaultRowHeight="15" x14ac:dyDescent="0.25"/>
  <cols>
    <col min="1" max="1" width="2.42578125" style="1" customWidth="1"/>
    <col min="2" max="2" width="43.42578125"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9.140625" style="1"/>
    <col min="11" max="11" width="19.28515625" style="1" bestFit="1" customWidth="1"/>
    <col min="12" max="12" width="19.140625" style="1" bestFit="1" customWidth="1"/>
    <col min="13" max="16384" width="9.140625" style="1"/>
  </cols>
  <sheetData>
    <row r="2" spans="2:10" ht="71.25" customHeight="1" x14ac:dyDescent="0.25">
      <c r="B2" s="82" t="s">
        <v>55</v>
      </c>
      <c r="C2" s="83"/>
      <c r="D2" s="83"/>
      <c r="E2" s="83"/>
      <c r="F2" s="83"/>
      <c r="G2" s="84"/>
    </row>
    <row r="3" spans="2:10" ht="15.75" thickBot="1" x14ac:dyDescent="0.3">
      <c r="B3" s="2"/>
    </row>
    <row r="4" spans="2:10" ht="15.75" thickBot="1" x14ac:dyDescent="0.3">
      <c r="C4" s="3"/>
      <c r="D4" s="72" t="s">
        <v>24</v>
      </c>
      <c r="E4" s="72"/>
      <c r="F4" s="72"/>
      <c r="G4" s="72"/>
      <c r="H4" s="62"/>
    </row>
    <row r="5" spans="2:10" ht="18" thickBot="1" x14ac:dyDescent="0.3">
      <c r="B5" s="73" t="s">
        <v>0</v>
      </c>
      <c r="C5" s="6" t="s">
        <v>43</v>
      </c>
      <c r="D5" s="6" t="s">
        <v>44</v>
      </c>
      <c r="E5" s="6" t="s">
        <v>45</v>
      </c>
      <c r="F5" s="7" t="s">
        <v>1</v>
      </c>
      <c r="G5" s="6" t="s">
        <v>2</v>
      </c>
      <c r="H5" s="62"/>
      <c r="I5" s="5"/>
      <c r="J5" s="5"/>
    </row>
    <row r="6" spans="2:10" ht="15.75" thickBot="1" x14ac:dyDescent="0.3">
      <c r="B6" s="74"/>
      <c r="C6" s="8" t="s">
        <v>3</v>
      </c>
      <c r="D6" s="8" t="s">
        <v>3</v>
      </c>
      <c r="E6" s="8" t="s">
        <v>3</v>
      </c>
      <c r="F6" s="8" t="s">
        <v>3</v>
      </c>
      <c r="G6" s="7" t="s">
        <v>3</v>
      </c>
      <c r="H6" s="62"/>
      <c r="I6" s="5"/>
      <c r="J6" s="5"/>
    </row>
    <row r="7" spans="2:10" ht="15.75" thickBot="1" x14ac:dyDescent="0.3">
      <c r="B7" s="9" t="s">
        <v>4</v>
      </c>
      <c r="C7" s="10">
        <v>9657.1032028665904</v>
      </c>
      <c r="D7" s="10">
        <v>5463.3806166699369</v>
      </c>
      <c r="E7" s="10">
        <v>2690.4664460538697</v>
      </c>
      <c r="F7" s="10">
        <v>1192.5376223242167</v>
      </c>
      <c r="G7" s="10">
        <v>310.71851781856657</v>
      </c>
      <c r="H7" s="62"/>
      <c r="I7" s="75"/>
      <c r="J7" s="75"/>
    </row>
    <row r="8" spans="2:10" ht="15.75" thickBot="1" x14ac:dyDescent="0.3">
      <c r="B8" s="13" t="s">
        <v>5</v>
      </c>
      <c r="C8" s="14">
        <v>7375.4792658618899</v>
      </c>
      <c r="D8" s="14">
        <v>4063.3091548527609</v>
      </c>
      <c r="E8" s="14">
        <v>2172.7446983233112</v>
      </c>
      <c r="F8" s="14">
        <v>870.23151040115749</v>
      </c>
      <c r="G8" s="14">
        <v>269.19390228466006</v>
      </c>
      <c r="H8" s="62"/>
      <c r="I8" s="11"/>
      <c r="J8" s="12"/>
    </row>
    <row r="9" spans="2:10" ht="15.75" thickBot="1" x14ac:dyDescent="0.3">
      <c r="B9" s="15" t="s">
        <v>6</v>
      </c>
      <c r="C9" s="10">
        <v>-2683.0382824707417</v>
      </c>
      <c r="D9" s="10">
        <v>-1587.6460322520854</v>
      </c>
      <c r="E9" s="10">
        <v>-868.34801372706409</v>
      </c>
      <c r="F9" s="10">
        <v>-203.37613979059739</v>
      </c>
      <c r="G9" s="10">
        <v>-23.668096700994596</v>
      </c>
      <c r="H9" s="62"/>
      <c r="I9" s="11"/>
      <c r="J9" s="12"/>
    </row>
    <row r="10" spans="2:10" ht="15.75" thickBot="1" x14ac:dyDescent="0.3">
      <c r="B10" s="13" t="s">
        <v>7</v>
      </c>
      <c r="C10" s="14">
        <f>SUM(C8:C9)</f>
        <v>4692.4409833911486</v>
      </c>
      <c r="D10" s="14">
        <f>SUM(D8:D9)</f>
        <v>2475.6631226006757</v>
      </c>
      <c r="E10" s="14">
        <f>SUM(E8:E9)</f>
        <v>1304.3966845962473</v>
      </c>
      <c r="F10" s="14">
        <f>SUM(F8:F9)</f>
        <v>666.85537061056016</v>
      </c>
      <c r="G10" s="14">
        <f>SUM(G8:G9)</f>
        <v>245.52580558366546</v>
      </c>
      <c r="H10" s="62"/>
      <c r="I10" s="11"/>
      <c r="J10" s="12"/>
    </row>
    <row r="11" spans="2:10" x14ac:dyDescent="0.25">
      <c r="B11" s="16" t="s">
        <v>8</v>
      </c>
      <c r="C11" s="17">
        <v>-3103.7028589163147</v>
      </c>
      <c r="D11" s="17">
        <v>-1659.2362186672935</v>
      </c>
      <c r="E11" s="17">
        <v>-810.64414003450395</v>
      </c>
      <c r="F11" s="17">
        <v>-491.44720088091555</v>
      </c>
      <c r="G11" s="17">
        <v>-142.37529933360156</v>
      </c>
      <c r="H11" s="62"/>
      <c r="I11" s="11"/>
      <c r="J11" s="12"/>
    </row>
    <row r="12" spans="2:10" x14ac:dyDescent="0.25">
      <c r="B12" s="18" t="s">
        <v>9</v>
      </c>
      <c r="C12" s="17">
        <v>-1071.8923829480357</v>
      </c>
      <c r="D12" s="17">
        <v>-579.32775712221473</v>
      </c>
      <c r="E12" s="17">
        <v>-264.42494245085987</v>
      </c>
      <c r="F12" s="17">
        <v>-145.91061588047035</v>
      </c>
      <c r="G12" s="17">
        <v>-82.229067494490764</v>
      </c>
      <c r="H12" s="62"/>
      <c r="I12" s="11"/>
      <c r="J12" s="12"/>
    </row>
    <row r="13" spans="2:10" ht="17.25" x14ac:dyDescent="0.25">
      <c r="B13" s="19" t="s">
        <v>46</v>
      </c>
      <c r="C13" s="20">
        <v>-72.448174917976985</v>
      </c>
      <c r="D13" s="20">
        <v>-17.341261922860717</v>
      </c>
      <c r="E13" s="20">
        <v>-16.470707077139284</v>
      </c>
      <c r="F13" s="20">
        <v>0</v>
      </c>
      <c r="G13" s="20">
        <v>0</v>
      </c>
      <c r="H13" s="62"/>
      <c r="I13" s="11"/>
      <c r="J13" s="12"/>
    </row>
    <row r="14" spans="2:10" x14ac:dyDescent="0.25">
      <c r="B14" s="16" t="s">
        <v>10</v>
      </c>
      <c r="C14" s="17">
        <v>-11.006077170111693</v>
      </c>
      <c r="D14" s="17">
        <v>-55.174156064965977</v>
      </c>
      <c r="E14" s="17">
        <v>47.827649721042476</v>
      </c>
      <c r="F14" s="17">
        <v>-3.3253454310486723</v>
      </c>
      <c r="G14" s="17">
        <v>-0.3342253951395201</v>
      </c>
      <c r="H14" s="62"/>
      <c r="I14" s="11"/>
      <c r="J14" s="12"/>
    </row>
    <row r="15" spans="2:10" ht="17.25" x14ac:dyDescent="0.25">
      <c r="B15" s="16" t="s">
        <v>47</v>
      </c>
      <c r="C15" s="17">
        <v>0</v>
      </c>
      <c r="D15" s="17">
        <v>0</v>
      </c>
      <c r="E15" s="17">
        <v>0</v>
      </c>
      <c r="F15" s="17">
        <v>0</v>
      </c>
      <c r="G15" s="17">
        <v>0</v>
      </c>
      <c r="H15" s="62"/>
      <c r="I15" s="11"/>
      <c r="J15" s="12"/>
    </row>
    <row r="16" spans="2:10" x14ac:dyDescent="0.25">
      <c r="B16" s="15" t="s">
        <v>23</v>
      </c>
      <c r="C16" s="17">
        <v>-202.46893998323171</v>
      </c>
      <c r="D16" s="17">
        <v>-76.123096569000012</v>
      </c>
      <c r="E16" s="17">
        <v>-119.51491641119999</v>
      </c>
      <c r="F16" s="17">
        <v>-6.8309270030316975</v>
      </c>
      <c r="G16" s="17">
        <v>0</v>
      </c>
      <c r="H16" s="62"/>
      <c r="I16" s="11"/>
      <c r="J16" s="12"/>
    </row>
    <row r="17" spans="2:10" ht="15.75" thickBot="1" x14ac:dyDescent="0.3">
      <c r="B17" s="15" t="s">
        <v>11</v>
      </c>
      <c r="C17" s="17">
        <v>362.5828103487521</v>
      </c>
      <c r="D17" s="17">
        <v>130.13971772894507</v>
      </c>
      <c r="E17" s="17">
        <v>47.580080280655281</v>
      </c>
      <c r="F17" s="17">
        <v>144.76608730430743</v>
      </c>
      <c r="G17" s="17">
        <v>40.096925034844247</v>
      </c>
      <c r="H17" s="62"/>
      <c r="I17" s="11"/>
      <c r="J17" s="12"/>
    </row>
    <row r="18" spans="2:10" ht="15.75" thickBot="1" x14ac:dyDescent="0.3">
      <c r="B18" s="13" t="s">
        <v>12</v>
      </c>
      <c r="C18" s="14">
        <f>SUM(C10:C17)</f>
        <v>593.50535980423001</v>
      </c>
      <c r="D18" s="14">
        <f>SUM(D10:D17)</f>
        <v>218.60034998328578</v>
      </c>
      <c r="E18" s="14">
        <f>SUM(E10:E17)</f>
        <v>188.74970862424198</v>
      </c>
      <c r="F18" s="14">
        <f>SUM(F10:F17)</f>
        <v>164.10736871940134</v>
      </c>
      <c r="G18" s="14">
        <f>SUM(G10:G17)</f>
        <v>60.684138395277863</v>
      </c>
      <c r="H18" s="62"/>
      <c r="I18" s="11"/>
      <c r="J18" s="12"/>
    </row>
    <row r="19" spans="2:10" x14ac:dyDescent="0.25">
      <c r="B19" s="22"/>
      <c r="C19" s="23"/>
      <c r="D19" s="23"/>
      <c r="E19" s="23"/>
      <c r="F19" s="24"/>
      <c r="G19" s="25"/>
      <c r="H19" s="62"/>
      <c r="I19" s="11"/>
      <c r="J19" s="21"/>
    </row>
    <row r="20" spans="2:10" x14ac:dyDescent="0.25">
      <c r="B20" s="15" t="s">
        <v>11</v>
      </c>
      <c r="C20" s="26">
        <v>-362.5828103487521</v>
      </c>
      <c r="D20" s="26"/>
      <c r="E20" s="27"/>
      <c r="F20" s="27"/>
      <c r="G20" s="26"/>
      <c r="H20" s="4"/>
      <c r="I20" s="5"/>
      <c r="J20" s="5"/>
    </row>
    <row r="21" spans="2:10" ht="15.75" thickBot="1" x14ac:dyDescent="0.3">
      <c r="B21" s="15" t="s">
        <v>13</v>
      </c>
      <c r="C21" s="63">
        <v>-228.10758646166082</v>
      </c>
      <c r="D21" s="26"/>
      <c r="E21" s="27"/>
      <c r="F21" s="27"/>
      <c r="G21" s="26"/>
      <c r="H21" s="29"/>
    </row>
    <row r="22" spans="2:10" ht="15.75" thickBot="1" x14ac:dyDescent="0.3">
      <c r="B22" s="13" t="s">
        <v>14</v>
      </c>
      <c r="C22" s="14">
        <f>SUM(C18:C21)</f>
        <v>2.8149629938170904</v>
      </c>
      <c r="D22" s="30"/>
      <c r="E22" s="30"/>
      <c r="F22" s="30"/>
      <c r="G22" s="30"/>
      <c r="H22" s="31"/>
    </row>
    <row r="23" spans="2:10" x14ac:dyDescent="0.25">
      <c r="B23" s="32" t="s">
        <v>40</v>
      </c>
      <c r="C23" s="17">
        <v>0</v>
      </c>
      <c r="D23" s="26"/>
      <c r="E23" s="27"/>
      <c r="F23" s="27"/>
      <c r="G23" s="26"/>
      <c r="H23" s="33"/>
    </row>
    <row r="24" spans="2:10" ht="15.75" thickBot="1" x14ac:dyDescent="0.3">
      <c r="B24" s="15" t="s">
        <v>15</v>
      </c>
      <c r="C24" s="26">
        <v>-84.8113225746106</v>
      </c>
      <c r="D24" s="26"/>
      <c r="E24" s="27"/>
      <c r="F24" s="27"/>
      <c r="G24" s="26"/>
      <c r="H24" s="33"/>
    </row>
    <row r="25" spans="2:10" ht="15.75" thickBot="1" x14ac:dyDescent="0.3">
      <c r="B25" s="13" t="s">
        <v>16</v>
      </c>
      <c r="C25" s="14">
        <f>SUM(C22:C24)</f>
        <v>-81.996359580793509</v>
      </c>
      <c r="D25" s="30"/>
      <c r="E25" s="30"/>
      <c r="F25" s="30"/>
      <c r="G25" s="30"/>
      <c r="H25" s="31"/>
    </row>
    <row r="26" spans="2:10" x14ac:dyDescent="0.25">
      <c r="B26" s="34"/>
      <c r="C26" s="35"/>
      <c r="D26" s="35"/>
      <c r="E26" s="36"/>
      <c r="F26" s="36"/>
      <c r="G26" s="37"/>
      <c r="H26" s="36"/>
    </row>
    <row r="27" spans="2:10" x14ac:dyDescent="0.25">
      <c r="B27" s="38" t="s">
        <v>17</v>
      </c>
      <c r="C27" s="39">
        <f t="shared" ref="C27:G27" si="0">C10/C$8</f>
        <v>0.63622183918414088</v>
      </c>
      <c r="D27" s="39">
        <f t="shared" si="0"/>
        <v>0.60927264656788949</v>
      </c>
      <c r="E27" s="39">
        <f t="shared" si="0"/>
        <v>0.60034512365987558</v>
      </c>
      <c r="F27" s="39">
        <f t="shared" si="0"/>
        <v>0.76629651149170019</v>
      </c>
      <c r="G27" s="39">
        <f t="shared" si="0"/>
        <v>0.91207788697989645</v>
      </c>
      <c r="H27" s="4"/>
    </row>
    <row r="28" spans="2:10" x14ac:dyDescent="0.25">
      <c r="B28" s="40" t="s">
        <v>18</v>
      </c>
      <c r="C28" s="41">
        <f t="shared" ref="C28:G28" si="1">-C11/C8</f>
        <v>0.42081371895140424</v>
      </c>
      <c r="D28" s="41">
        <f t="shared" si="1"/>
        <v>0.40834604393458168</v>
      </c>
      <c r="E28" s="41">
        <f t="shared" si="1"/>
        <v>0.37309682111297804</v>
      </c>
      <c r="F28" s="41">
        <f t="shared" si="1"/>
        <v>0.5647315628163927</v>
      </c>
      <c r="G28" s="41">
        <f t="shared" si="1"/>
        <v>0.52889496428134652</v>
      </c>
      <c r="H28" s="4"/>
    </row>
    <row r="29" spans="2:10" x14ac:dyDescent="0.25">
      <c r="B29" s="42" t="s">
        <v>19</v>
      </c>
      <c r="C29" s="41">
        <f t="shared" ref="C29:G29" si="2">-C12/C8</f>
        <v>0.14533189563821186</v>
      </c>
      <c r="D29" s="41">
        <f t="shared" si="2"/>
        <v>0.14257535792725262</v>
      </c>
      <c r="E29" s="41">
        <f t="shared" si="2"/>
        <v>0.12170088029896672</v>
      </c>
      <c r="F29" s="41">
        <f t="shared" si="2"/>
        <v>0.16766873428107512</v>
      </c>
      <c r="G29" s="41">
        <f t="shared" si="2"/>
        <v>0.30546407922545488</v>
      </c>
      <c r="H29" s="4"/>
    </row>
    <row r="30" spans="2:10" x14ac:dyDescent="0.25">
      <c r="B30" s="40" t="s">
        <v>20</v>
      </c>
      <c r="C30" s="41">
        <f t="shared" ref="C30:G30" si="3">C18/C8</f>
        <v>8.0470073660341812E-2</v>
      </c>
      <c r="D30" s="41">
        <f t="shared" si="3"/>
        <v>5.3798601497553791E-2</v>
      </c>
      <c r="E30" s="41">
        <f t="shared" si="3"/>
        <v>8.6871554108450266E-2</v>
      </c>
      <c r="F30" s="41">
        <f t="shared" si="3"/>
        <v>0.18857897784435715</v>
      </c>
      <c r="G30" s="41">
        <f t="shared" si="3"/>
        <v>0.22542909731702318</v>
      </c>
      <c r="H30" s="4"/>
    </row>
    <row r="31" spans="2:10" ht="15.75" thickBot="1" x14ac:dyDescent="0.3">
      <c r="B31" s="43" t="s">
        <v>21</v>
      </c>
      <c r="C31" s="44">
        <f>C25/C8</f>
        <v>-1.1117427983334113E-2</v>
      </c>
      <c r="D31" s="45" t="s">
        <v>22</v>
      </c>
      <c r="E31" s="45" t="s">
        <v>22</v>
      </c>
      <c r="F31" s="45" t="s">
        <v>22</v>
      </c>
      <c r="G31" s="45" t="s">
        <v>22</v>
      </c>
      <c r="H31" s="4"/>
    </row>
    <row r="32" spans="2:10" ht="15.75" thickTop="1" x14ac:dyDescent="0.25">
      <c r="B32" s="46"/>
      <c r="H32" s="4"/>
    </row>
    <row r="33" spans="2:9" ht="17.25" x14ac:dyDescent="0.25">
      <c r="B33" s="47" t="s">
        <v>53</v>
      </c>
      <c r="H33" s="4"/>
    </row>
    <row r="34" spans="2:9" ht="17.25" x14ac:dyDescent="0.25">
      <c r="B34" s="47" t="s">
        <v>52</v>
      </c>
      <c r="C34" s="48"/>
      <c r="D34" s="48"/>
      <c r="E34" s="48"/>
      <c r="H34" s="4"/>
    </row>
    <row r="35" spans="2:9" ht="17.25" x14ac:dyDescent="0.25">
      <c r="B35" s="47" t="s">
        <v>49</v>
      </c>
      <c r="C35" s="49"/>
      <c r="G35" s="50"/>
      <c r="H35" s="4"/>
    </row>
    <row r="36" spans="2:9" ht="17.25" x14ac:dyDescent="0.25">
      <c r="B36" s="47" t="s">
        <v>50</v>
      </c>
      <c r="H36" s="4"/>
    </row>
    <row r="37" spans="2:9" ht="17.25" x14ac:dyDescent="0.25">
      <c r="B37" s="47" t="s">
        <v>51</v>
      </c>
      <c r="H37" s="4"/>
    </row>
    <row r="39" spans="2:9" x14ac:dyDescent="0.25">
      <c r="B39" s="80"/>
      <c r="C39" s="80"/>
      <c r="D39" s="80"/>
      <c r="E39" s="80"/>
      <c r="F39" s="80"/>
      <c r="G39" s="80"/>
      <c r="H39" s="4"/>
    </row>
    <row r="40" spans="2:9" ht="15.75" thickBot="1" x14ac:dyDescent="0.3"/>
    <row r="41" spans="2:9" ht="15.75" thickBot="1" x14ac:dyDescent="0.3">
      <c r="B41" s="77" t="s">
        <v>32</v>
      </c>
      <c r="C41" s="78"/>
      <c r="D41" s="78"/>
      <c r="E41" s="78"/>
      <c r="F41" s="78"/>
      <c r="G41" s="79"/>
    </row>
    <row r="42" spans="2:9" ht="15.75" thickBot="1" x14ac:dyDescent="0.3">
      <c r="B42" s="71" t="s">
        <v>0</v>
      </c>
      <c r="C42" s="70" t="s">
        <v>25</v>
      </c>
      <c r="D42" s="70" t="s">
        <v>41</v>
      </c>
      <c r="E42" s="70" t="s">
        <v>26</v>
      </c>
      <c r="F42" s="70" t="s">
        <v>1</v>
      </c>
      <c r="G42" s="70" t="s">
        <v>2</v>
      </c>
    </row>
    <row r="43" spans="2:9" ht="15.75" thickBot="1" x14ac:dyDescent="0.3">
      <c r="B43" s="71"/>
      <c r="C43" s="70" t="s">
        <v>3</v>
      </c>
      <c r="D43" s="70" t="s">
        <v>3</v>
      </c>
      <c r="E43" s="70" t="s">
        <v>3</v>
      </c>
      <c r="F43" s="70" t="s">
        <v>27</v>
      </c>
      <c r="G43" s="70" t="s">
        <v>27</v>
      </c>
    </row>
    <row r="44" spans="2:9" ht="15.75" thickBot="1" x14ac:dyDescent="0.3">
      <c r="B44" s="71"/>
      <c r="C44" s="8" t="s">
        <v>3</v>
      </c>
      <c r="D44" s="8" t="s">
        <v>3</v>
      </c>
      <c r="E44" s="8" t="s">
        <v>3</v>
      </c>
      <c r="F44" s="8" t="s">
        <v>3</v>
      </c>
      <c r="G44" s="8" t="s">
        <v>3</v>
      </c>
    </row>
    <row r="45" spans="2:9" s="53" customFormat="1" ht="15.75" thickBot="1" x14ac:dyDescent="0.3">
      <c r="B45" s="51" t="s">
        <v>12</v>
      </c>
      <c r="C45" s="52">
        <f>C18</f>
        <v>593.50535980423001</v>
      </c>
      <c r="D45" s="52">
        <f>D18</f>
        <v>218.60034998328578</v>
      </c>
      <c r="E45" s="52">
        <f>E18</f>
        <v>188.74970862424198</v>
      </c>
      <c r="F45" s="52">
        <f>F18</f>
        <v>164.10736871940134</v>
      </c>
      <c r="G45" s="52">
        <f>G18</f>
        <v>60.684138395277863</v>
      </c>
      <c r="I45" s="54"/>
    </row>
    <row r="46" spans="2:9" s="58" customFormat="1" ht="15.75" thickBot="1" x14ac:dyDescent="0.3">
      <c r="B46" s="56" t="s">
        <v>29</v>
      </c>
      <c r="C46" s="57">
        <f>SUM(D46:G46)</f>
        <v>-34.513285789999998</v>
      </c>
      <c r="D46" s="57">
        <v>-34.513285789999998</v>
      </c>
      <c r="E46" s="57">
        <v>0</v>
      </c>
      <c r="F46" s="57">
        <v>0</v>
      </c>
      <c r="G46" s="57">
        <v>0</v>
      </c>
      <c r="I46" s="20"/>
    </row>
    <row r="47" spans="2:9" s="58" customFormat="1" ht="15.75" thickBot="1" x14ac:dyDescent="0.3">
      <c r="B47" s="56" t="s">
        <v>28</v>
      </c>
      <c r="C47" s="57">
        <f>SUM(D47:G47)</f>
        <v>202.46893998323171</v>
      </c>
      <c r="D47" s="57">
        <v>76.123096569000012</v>
      </c>
      <c r="E47" s="57">
        <f>-E16</f>
        <v>119.51491641119999</v>
      </c>
      <c r="F47" s="57">
        <f>-F16</f>
        <v>6.8309270030316975</v>
      </c>
      <c r="G47" s="57">
        <v>0</v>
      </c>
      <c r="I47" s="20"/>
    </row>
    <row r="48" spans="2:9" s="58" customFormat="1" ht="15.75" thickBot="1" x14ac:dyDescent="0.3">
      <c r="B48" s="56" t="s">
        <v>56</v>
      </c>
      <c r="C48" s="57">
        <f>SUM(D48:G48)</f>
        <v>-38.814520000000002</v>
      </c>
      <c r="D48" s="57">
        <v>0</v>
      </c>
      <c r="E48" s="57">
        <v>-38.814520000000002</v>
      </c>
      <c r="F48" s="57">
        <v>0</v>
      </c>
      <c r="G48" s="57">
        <v>0</v>
      </c>
      <c r="I48" s="20"/>
    </row>
    <row r="49" spans="2:9" s="53" customFormat="1" ht="15.75" thickBot="1" x14ac:dyDescent="0.3">
      <c r="B49" s="51" t="s">
        <v>30</v>
      </c>
      <c r="C49" s="52">
        <f t="shared" ref="C49:F49" si="4">SUM(C45:C48)</f>
        <v>722.64649399746168</v>
      </c>
      <c r="D49" s="52">
        <f t="shared" si="4"/>
        <v>260.2101607622858</v>
      </c>
      <c r="E49" s="52">
        <f t="shared" si="4"/>
        <v>269.45010503544194</v>
      </c>
      <c r="F49" s="52">
        <f t="shared" si="4"/>
        <v>170.93829572243303</v>
      </c>
      <c r="G49" s="52">
        <f>SUM(G45:G48)</f>
        <v>60.684138395277863</v>
      </c>
      <c r="I49" s="54"/>
    </row>
    <row r="50" spans="2:9" s="53" customFormat="1" ht="15.75" thickBot="1" x14ac:dyDescent="0.3">
      <c r="B50" s="51" t="s">
        <v>31</v>
      </c>
      <c r="C50" s="60">
        <f>C49/C8</f>
        <v>9.7979598063857351E-2</v>
      </c>
      <c r="D50" s="60">
        <f t="shared" ref="D50:G50" si="5">D49/D8</f>
        <v>6.4038976815613435E-2</v>
      </c>
      <c r="E50" s="60">
        <f t="shared" si="5"/>
        <v>0.12401369808582403</v>
      </c>
      <c r="F50" s="60">
        <f t="shared" si="5"/>
        <v>0.19642852928140267</v>
      </c>
      <c r="G50" s="60">
        <f t="shared" si="5"/>
        <v>0.22542909731702318</v>
      </c>
      <c r="I50" s="54"/>
    </row>
    <row r="51" spans="2:9" s="58" customFormat="1" x14ac:dyDescent="0.25"/>
    <row r="52" spans="2:9" x14ac:dyDescent="0.25">
      <c r="C52" s="50"/>
      <c r="D52" s="50"/>
      <c r="E52" s="50"/>
      <c r="F52" s="50"/>
      <c r="G52" s="50"/>
    </row>
  </sheetData>
  <mergeCells count="12">
    <mergeCell ref="B2:G2"/>
    <mergeCell ref="I7:J7"/>
    <mergeCell ref="G42:G43"/>
    <mergeCell ref="D4:G4"/>
    <mergeCell ref="B5:B6"/>
    <mergeCell ref="B39:G39"/>
    <mergeCell ref="B41:G41"/>
    <mergeCell ref="B42:B44"/>
    <mergeCell ref="C42:C43"/>
    <mergeCell ref="D42:D43"/>
    <mergeCell ref="E42:E43"/>
    <mergeCell ref="F42:F43"/>
  </mergeCells>
  <pageMargins left="0.511811024" right="0.511811024" top="0.78740157499999996" bottom="0.78740157499999996" header="0.31496062000000002" footer="0.31496062000000002"/>
  <ignoredErrors>
    <ignoredError sqref="C10:G10"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15B5-F4E3-4939-88FA-907ABE5F2A86}">
  <dimension ref="B2:J54"/>
  <sheetViews>
    <sheetView showGridLines="0" topLeftCell="A37" workbookViewId="0">
      <selection activeCell="B2" sqref="B2:G2"/>
    </sheetView>
  </sheetViews>
  <sheetFormatPr defaultRowHeight="15" x14ac:dyDescent="0.25"/>
  <cols>
    <col min="1" max="1" width="2.42578125" style="1" customWidth="1"/>
    <col min="2" max="2" width="45"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9.140625" style="1"/>
    <col min="11" max="11" width="19.28515625" style="1" bestFit="1" customWidth="1"/>
    <col min="12" max="12" width="19.140625" style="1" bestFit="1" customWidth="1"/>
    <col min="13" max="16384" width="9.140625" style="1"/>
  </cols>
  <sheetData>
    <row r="2" spans="2:10" ht="71.25" customHeight="1" x14ac:dyDescent="0.25">
      <c r="B2" s="82" t="s">
        <v>55</v>
      </c>
      <c r="C2" s="83"/>
      <c r="D2" s="83"/>
      <c r="E2" s="83"/>
      <c r="F2" s="83"/>
      <c r="G2" s="84"/>
    </row>
    <row r="3" spans="2:10" ht="15.75" thickBot="1" x14ac:dyDescent="0.3">
      <c r="B3" s="2"/>
    </row>
    <row r="4" spans="2:10" ht="15.75" thickBot="1" x14ac:dyDescent="0.3">
      <c r="C4" s="3"/>
      <c r="D4" s="72" t="s">
        <v>24</v>
      </c>
      <c r="E4" s="72"/>
      <c r="F4" s="72"/>
      <c r="G4" s="72"/>
      <c r="H4" s="62"/>
    </row>
    <row r="5" spans="2:10" ht="18" thickBot="1" x14ac:dyDescent="0.3">
      <c r="B5" s="73" t="s">
        <v>0</v>
      </c>
      <c r="C5" s="6" t="s">
        <v>43</v>
      </c>
      <c r="D5" s="6" t="s">
        <v>44</v>
      </c>
      <c r="E5" s="6" t="s">
        <v>45</v>
      </c>
      <c r="F5" s="7" t="s">
        <v>1</v>
      </c>
      <c r="G5" s="6" t="s">
        <v>2</v>
      </c>
      <c r="H5" s="62"/>
    </row>
    <row r="6" spans="2:10" ht="15.75" thickBot="1" x14ac:dyDescent="0.3">
      <c r="B6" s="74"/>
      <c r="C6" s="8" t="s">
        <v>33</v>
      </c>
      <c r="D6" s="8" t="s">
        <v>33</v>
      </c>
      <c r="E6" s="8" t="s">
        <v>33</v>
      </c>
      <c r="F6" s="8" t="s">
        <v>33</v>
      </c>
      <c r="G6" s="7" t="s">
        <v>33</v>
      </c>
      <c r="H6" s="62"/>
      <c r="I6" s="81"/>
      <c r="J6" s="81"/>
    </row>
    <row r="7" spans="2:10" ht="15.75" thickBot="1" x14ac:dyDescent="0.3">
      <c r="B7" s="9" t="s">
        <v>4</v>
      </c>
      <c r="C7" s="10">
        <v>10503.63416675472</v>
      </c>
      <c r="D7" s="10">
        <v>6410.0559704304233</v>
      </c>
      <c r="E7" s="10">
        <v>2598.9909945226677</v>
      </c>
      <c r="F7" s="10">
        <v>1190.7272205651955</v>
      </c>
      <c r="G7" s="10">
        <v>303.85998123643429</v>
      </c>
      <c r="H7" s="62"/>
      <c r="I7" s="11"/>
      <c r="J7" s="64"/>
    </row>
    <row r="8" spans="2:10" ht="15.75" thickBot="1" x14ac:dyDescent="0.3">
      <c r="B8" s="13" t="s">
        <v>5</v>
      </c>
      <c r="C8" s="14">
        <v>8000.9248463758477</v>
      </c>
      <c r="D8" s="14">
        <v>4764.0202324015372</v>
      </c>
      <c r="E8" s="14">
        <v>2105.8611821684117</v>
      </c>
      <c r="F8" s="14">
        <v>847.59174728170069</v>
      </c>
      <c r="G8" s="14">
        <v>283.45168452419824</v>
      </c>
      <c r="H8" s="62"/>
      <c r="I8" s="11"/>
      <c r="J8" s="64"/>
    </row>
    <row r="9" spans="2:10" ht="15.75" thickBot="1" x14ac:dyDescent="0.3">
      <c r="B9" s="15" t="s">
        <v>6</v>
      </c>
      <c r="C9" s="10">
        <v>-2852.3582230109164</v>
      </c>
      <c r="D9" s="10">
        <v>-1812.1371158396691</v>
      </c>
      <c r="E9" s="10">
        <v>-816.32915315058824</v>
      </c>
      <c r="F9" s="10">
        <v>-197.67704542607908</v>
      </c>
      <c r="G9" s="10">
        <v>-26.214908594579875</v>
      </c>
      <c r="H9" s="62"/>
      <c r="I9" s="11"/>
      <c r="J9" s="64"/>
    </row>
    <row r="10" spans="2:10" ht="15.75" thickBot="1" x14ac:dyDescent="0.3">
      <c r="B10" s="13" t="s">
        <v>7</v>
      </c>
      <c r="C10" s="14">
        <f>SUM(C8:C9)</f>
        <v>5148.5666233649317</v>
      </c>
      <c r="D10" s="14">
        <f>SUM(D8:D9)</f>
        <v>2951.8831165618681</v>
      </c>
      <c r="E10" s="14">
        <f>SUM(E8:E9)</f>
        <v>1289.5320290178233</v>
      </c>
      <c r="F10" s="14">
        <f>SUM(F8:F9)</f>
        <v>649.91470185562162</v>
      </c>
      <c r="G10" s="14">
        <f>SUM(G8:G9)</f>
        <v>257.23677592961837</v>
      </c>
      <c r="H10" s="62"/>
      <c r="I10" s="11"/>
      <c r="J10" s="64"/>
    </row>
    <row r="11" spans="2:10" x14ac:dyDescent="0.25">
      <c r="B11" s="16" t="s">
        <v>8</v>
      </c>
      <c r="C11" s="17">
        <v>-3342.8423820322078</v>
      </c>
      <c r="D11" s="17">
        <v>-1846.4875090934424</v>
      </c>
      <c r="E11" s="17">
        <v>-838.38002835893735</v>
      </c>
      <c r="F11" s="17">
        <v>-509.2156366975799</v>
      </c>
      <c r="G11" s="17">
        <v>-148.75920788224784</v>
      </c>
      <c r="H11" s="62"/>
      <c r="I11" s="11"/>
      <c r="J11" s="64"/>
    </row>
    <row r="12" spans="2:10" x14ac:dyDescent="0.25">
      <c r="B12" s="18" t="s">
        <v>9</v>
      </c>
      <c r="C12" s="17">
        <v>-1130.0175826907127</v>
      </c>
      <c r="D12" s="17">
        <v>-705.30355114932627</v>
      </c>
      <c r="E12" s="17">
        <v>-179.50814570571001</v>
      </c>
      <c r="F12" s="17">
        <v>-151.15467326362182</v>
      </c>
      <c r="G12" s="17">
        <v>-94.051212572054496</v>
      </c>
      <c r="H12" s="62"/>
      <c r="I12" s="11"/>
      <c r="J12" s="64"/>
    </row>
    <row r="13" spans="2:10" ht="17.25" x14ac:dyDescent="0.25">
      <c r="B13" s="19" t="s">
        <v>46</v>
      </c>
      <c r="C13" s="20">
        <v>-51.785074584035002</v>
      </c>
      <c r="D13" s="20">
        <v>-19.070972778888009</v>
      </c>
      <c r="E13" s="20">
        <v>-16.120069471111993</v>
      </c>
      <c r="F13" s="20">
        <v>0</v>
      </c>
      <c r="G13" s="20">
        <v>0</v>
      </c>
      <c r="H13" s="62"/>
      <c r="I13" s="11"/>
      <c r="J13" s="64"/>
    </row>
    <row r="14" spans="2:10" x14ac:dyDescent="0.25">
      <c r="B14" s="16" t="s">
        <v>10</v>
      </c>
      <c r="C14" s="17">
        <v>189.68373923752515</v>
      </c>
      <c r="D14" s="17">
        <v>174.99787116118983</v>
      </c>
      <c r="E14" s="17">
        <v>12.961217047279114</v>
      </c>
      <c r="F14" s="17">
        <v>1.8543772985783331</v>
      </c>
      <c r="G14" s="17">
        <v>-0.12972626952213104</v>
      </c>
      <c r="H14" s="62"/>
      <c r="I14" s="11"/>
      <c r="J14" s="64"/>
    </row>
    <row r="15" spans="2:10" ht="17.25" x14ac:dyDescent="0.25">
      <c r="B15" s="16" t="s">
        <v>47</v>
      </c>
      <c r="C15" s="17">
        <v>-113.83818723518391</v>
      </c>
      <c r="D15" s="17">
        <v>0</v>
      </c>
      <c r="E15" s="17">
        <v>-41.848807000000001</v>
      </c>
      <c r="F15" s="17">
        <v>0</v>
      </c>
      <c r="G15" s="17">
        <v>0</v>
      </c>
      <c r="H15" s="62"/>
      <c r="I15" s="11"/>
      <c r="J15" s="64"/>
    </row>
    <row r="16" spans="2:10" x14ac:dyDescent="0.25">
      <c r="B16" s="15" t="s">
        <v>23</v>
      </c>
      <c r="C16" s="17">
        <v>-198.74420064103836</v>
      </c>
      <c r="D16" s="17">
        <v>-96.875870000000006</v>
      </c>
      <c r="E16" s="17">
        <v>-82.324878999999996</v>
      </c>
      <c r="F16" s="17">
        <v>-19.543451641038356</v>
      </c>
      <c r="G16" s="17">
        <v>0</v>
      </c>
      <c r="H16" s="62"/>
      <c r="I16" s="11"/>
      <c r="J16" s="64"/>
    </row>
    <row r="17" spans="2:10" ht="15.75" thickBot="1" x14ac:dyDescent="0.3">
      <c r="B17" s="15" t="s">
        <v>11</v>
      </c>
      <c r="C17" s="17">
        <v>372.88843489449755</v>
      </c>
      <c r="D17" s="17">
        <v>138.29780352051145</v>
      </c>
      <c r="E17" s="17">
        <v>50.013064499415542</v>
      </c>
      <c r="F17" s="17">
        <v>141.37516849232989</v>
      </c>
      <c r="G17" s="17">
        <v>43.202398382240652</v>
      </c>
      <c r="H17" s="62"/>
      <c r="I17" s="11"/>
      <c r="J17" s="64"/>
    </row>
    <row r="18" spans="2:10" ht="15.75" thickBot="1" x14ac:dyDescent="0.3">
      <c r="B18" s="13" t="s">
        <v>12</v>
      </c>
      <c r="C18" s="14">
        <f>SUM(C10:C17)</f>
        <v>873.91137031377673</v>
      </c>
      <c r="D18" s="14">
        <f>SUM(D10:D17)</f>
        <v>597.44088822191259</v>
      </c>
      <c r="E18" s="14">
        <f>SUM(E10:E17)</f>
        <v>194.32438102875861</v>
      </c>
      <c r="F18" s="14">
        <f>SUM(F10:F17)</f>
        <v>113.23048604428976</v>
      </c>
      <c r="G18" s="14">
        <f>SUM(G10:G17)</f>
        <v>57.499027588034565</v>
      </c>
      <c r="H18" s="62"/>
      <c r="I18" s="11"/>
      <c r="J18" s="65"/>
    </row>
    <row r="19" spans="2:10" x14ac:dyDescent="0.25">
      <c r="B19" s="22"/>
      <c r="C19" s="23"/>
      <c r="D19" s="23"/>
      <c r="E19" s="23"/>
      <c r="F19" s="24"/>
      <c r="G19" s="25"/>
      <c r="H19" s="62"/>
    </row>
    <row r="20" spans="2:10" x14ac:dyDescent="0.25">
      <c r="B20" s="15" t="s">
        <v>11</v>
      </c>
      <c r="C20" s="26">
        <v>-372.88843489449755</v>
      </c>
      <c r="D20" s="26"/>
      <c r="E20" s="27"/>
      <c r="F20" s="27"/>
      <c r="G20" s="26"/>
      <c r="H20" s="28"/>
    </row>
    <row r="21" spans="2:10" ht="15.75" thickBot="1" x14ac:dyDescent="0.3">
      <c r="B21" s="15" t="s">
        <v>13</v>
      </c>
      <c r="C21" s="63">
        <v>-325.85219777389955</v>
      </c>
      <c r="D21" s="26"/>
      <c r="E21" s="27"/>
      <c r="F21" s="27"/>
      <c r="G21" s="26"/>
      <c r="H21" s="29"/>
    </row>
    <row r="22" spans="2:10" ht="15.75" thickBot="1" x14ac:dyDescent="0.3">
      <c r="B22" s="13" t="s">
        <v>14</v>
      </c>
      <c r="C22" s="14">
        <f>C18+C20+C21</f>
        <v>175.17073764537963</v>
      </c>
      <c r="D22" s="30"/>
      <c r="E22" s="30"/>
      <c r="F22" s="30"/>
      <c r="G22" s="30"/>
      <c r="H22" s="31"/>
    </row>
    <row r="23" spans="2:10" x14ac:dyDescent="0.25">
      <c r="B23" s="32" t="s">
        <v>40</v>
      </c>
      <c r="C23" s="17">
        <v>0</v>
      </c>
      <c r="D23" s="26"/>
      <c r="E23" s="27"/>
      <c r="F23" s="27"/>
      <c r="G23" s="26"/>
      <c r="H23" s="33"/>
    </row>
    <row r="24" spans="2:10" ht="15.75" thickBot="1" x14ac:dyDescent="0.3">
      <c r="B24" s="15" t="s">
        <v>15</v>
      </c>
      <c r="C24" s="26">
        <v>-120.90423847011957</v>
      </c>
      <c r="D24" s="26"/>
      <c r="E24" s="27"/>
      <c r="F24" s="27"/>
      <c r="G24" s="26"/>
      <c r="H24" s="33"/>
    </row>
    <row r="25" spans="2:10" ht="15.75" thickBot="1" x14ac:dyDescent="0.3">
      <c r="B25" s="13" t="s">
        <v>16</v>
      </c>
      <c r="C25" s="14">
        <f>SUM(C22:C24)</f>
        <v>54.266499175260066</v>
      </c>
      <c r="D25" s="30"/>
      <c r="E25" s="30"/>
      <c r="F25" s="30"/>
      <c r="G25" s="30"/>
      <c r="H25" s="31"/>
    </row>
    <row r="26" spans="2:10" x14ac:dyDescent="0.25">
      <c r="B26" s="34"/>
      <c r="C26" s="35"/>
      <c r="D26" s="35"/>
      <c r="E26" s="36"/>
      <c r="F26" s="36"/>
      <c r="G26" s="37"/>
      <c r="H26" s="36"/>
    </row>
    <row r="27" spans="2:10" x14ac:dyDescent="0.25">
      <c r="B27" s="38" t="s">
        <v>17</v>
      </c>
      <c r="C27" s="39">
        <f t="shared" ref="C27:G27" si="0">C10/C$8</f>
        <v>0.64349643600227802</v>
      </c>
      <c r="D27" s="39">
        <f t="shared" si="0"/>
        <v>0.61962018894991699</v>
      </c>
      <c r="E27" s="39">
        <f t="shared" si="0"/>
        <v>0.612353767635333</v>
      </c>
      <c r="F27" s="39">
        <f t="shared" si="0"/>
        <v>0.76677799652952461</v>
      </c>
      <c r="G27" s="39">
        <f t="shared" si="0"/>
        <v>0.90751542493534942</v>
      </c>
      <c r="H27" s="4"/>
    </row>
    <row r="28" spans="2:10" x14ac:dyDescent="0.25">
      <c r="B28" s="40" t="s">
        <v>18</v>
      </c>
      <c r="C28" s="41">
        <f t="shared" ref="C28:G28" si="1">-C11/C8</f>
        <v>0.41780699684317169</v>
      </c>
      <c r="D28" s="41">
        <f t="shared" si="1"/>
        <v>0.38759019043095672</v>
      </c>
      <c r="E28" s="41">
        <f t="shared" si="1"/>
        <v>0.39811742362602215</v>
      </c>
      <c r="F28" s="41">
        <f t="shared" si="1"/>
        <v>0.60077937088306732</v>
      </c>
      <c r="G28" s="41">
        <f t="shared" si="1"/>
        <v>0.52481327860850402</v>
      </c>
      <c r="H28" s="4"/>
    </row>
    <row r="29" spans="2:10" x14ac:dyDescent="0.25">
      <c r="B29" s="42" t="s">
        <v>19</v>
      </c>
      <c r="C29" s="41">
        <f t="shared" ref="C29:G29" si="2">-C12/C8</f>
        <v>0.141235870151008</v>
      </c>
      <c r="D29" s="41">
        <f t="shared" si="2"/>
        <v>0.14804797560521349</v>
      </c>
      <c r="E29" s="41">
        <f t="shared" si="2"/>
        <v>8.5242155193187952E-2</v>
      </c>
      <c r="F29" s="41">
        <f t="shared" si="2"/>
        <v>0.17833429094654094</v>
      </c>
      <c r="G29" s="41">
        <f t="shared" si="2"/>
        <v>0.33180685706605972</v>
      </c>
      <c r="H29" s="4"/>
    </row>
    <row r="30" spans="2:10" x14ac:dyDescent="0.25">
      <c r="B30" s="40" t="s">
        <v>20</v>
      </c>
      <c r="C30" s="41">
        <f t="shared" ref="C30:G30" si="3">C18/C8</f>
        <v>0.1092262940964418</v>
      </c>
      <c r="D30" s="41">
        <f t="shared" si="3"/>
        <v>0.12540687467247452</v>
      </c>
      <c r="E30" s="41">
        <f t="shared" si="3"/>
        <v>9.2277868396178991E-2</v>
      </c>
      <c r="F30" s="41">
        <f t="shared" si="3"/>
        <v>0.13359083120786586</v>
      </c>
      <c r="G30" s="41">
        <f t="shared" si="3"/>
        <v>0.20285301067994138</v>
      </c>
      <c r="H30" s="4"/>
    </row>
    <row r="31" spans="2:10" ht="15.75" thickBot="1" x14ac:dyDescent="0.3">
      <c r="B31" s="43" t="s">
        <v>21</v>
      </c>
      <c r="C31" s="44">
        <f>C25/C8</f>
        <v>6.7825282973181505E-3</v>
      </c>
      <c r="D31" s="45" t="s">
        <v>22</v>
      </c>
      <c r="E31" s="45" t="s">
        <v>22</v>
      </c>
      <c r="F31" s="45" t="s">
        <v>22</v>
      </c>
      <c r="G31" s="45" t="s">
        <v>22</v>
      </c>
      <c r="H31" s="4"/>
    </row>
    <row r="32" spans="2:10" ht="15.75" thickTop="1" x14ac:dyDescent="0.25">
      <c r="B32" s="46"/>
      <c r="H32" s="4"/>
    </row>
    <row r="33" spans="2:9" ht="17.25" x14ac:dyDescent="0.25">
      <c r="B33" s="47" t="s">
        <v>53</v>
      </c>
      <c r="H33" s="4"/>
    </row>
    <row r="34" spans="2:9" ht="17.25" x14ac:dyDescent="0.25">
      <c r="B34" s="47" t="s">
        <v>52</v>
      </c>
      <c r="C34" s="48"/>
      <c r="D34" s="48"/>
      <c r="E34" s="48"/>
      <c r="H34" s="4"/>
    </row>
    <row r="35" spans="2:9" ht="17.25" x14ac:dyDescent="0.25">
      <c r="B35" s="47" t="s">
        <v>49</v>
      </c>
      <c r="C35" s="49"/>
      <c r="G35" s="50"/>
      <c r="H35" s="4"/>
    </row>
    <row r="36" spans="2:9" ht="17.25" x14ac:dyDescent="0.25">
      <c r="B36" s="47" t="s">
        <v>50</v>
      </c>
      <c r="H36" s="4"/>
    </row>
    <row r="37" spans="2:9" ht="17.25" x14ac:dyDescent="0.25">
      <c r="B37" s="47" t="s">
        <v>51</v>
      </c>
      <c r="H37" s="4"/>
    </row>
    <row r="39" spans="2:9" x14ac:dyDescent="0.25">
      <c r="B39" s="80"/>
      <c r="C39" s="80"/>
      <c r="D39" s="80"/>
      <c r="E39" s="80"/>
      <c r="F39" s="80"/>
      <c r="G39" s="80"/>
      <c r="H39" s="4"/>
    </row>
    <row r="40" spans="2:9" ht="15.75" thickBot="1" x14ac:dyDescent="0.3"/>
    <row r="41" spans="2:9" ht="15.75" thickBot="1" x14ac:dyDescent="0.3">
      <c r="B41" s="77" t="s">
        <v>32</v>
      </c>
      <c r="C41" s="78"/>
      <c r="D41" s="78"/>
      <c r="E41" s="78"/>
      <c r="F41" s="78"/>
      <c r="G41" s="79"/>
    </row>
    <row r="42" spans="2:9" ht="15.75" thickBot="1" x14ac:dyDescent="0.3">
      <c r="B42" s="71" t="s">
        <v>0</v>
      </c>
      <c r="C42" s="70" t="s">
        <v>25</v>
      </c>
      <c r="D42" s="70" t="s">
        <v>41</v>
      </c>
      <c r="E42" s="70" t="s">
        <v>26</v>
      </c>
      <c r="F42" s="70" t="s">
        <v>1</v>
      </c>
      <c r="G42" s="70" t="s">
        <v>2</v>
      </c>
    </row>
    <row r="43" spans="2:9" ht="15.75" thickBot="1" x14ac:dyDescent="0.3">
      <c r="B43" s="71"/>
      <c r="C43" s="70" t="s">
        <v>3</v>
      </c>
      <c r="D43" s="70" t="s">
        <v>3</v>
      </c>
      <c r="E43" s="70" t="s">
        <v>3</v>
      </c>
      <c r="F43" s="70" t="s">
        <v>27</v>
      </c>
      <c r="G43" s="70" t="s">
        <v>27</v>
      </c>
    </row>
    <row r="44" spans="2:9" ht="15.75" thickBot="1" x14ac:dyDescent="0.3">
      <c r="B44" s="71"/>
      <c r="C44" s="8" t="s">
        <v>33</v>
      </c>
      <c r="D44" s="8" t="s">
        <v>33</v>
      </c>
      <c r="E44" s="8" t="s">
        <v>33</v>
      </c>
      <c r="F44" s="8" t="s">
        <v>33</v>
      </c>
      <c r="G44" s="8" t="s">
        <v>33</v>
      </c>
    </row>
    <row r="45" spans="2:9" s="53" customFormat="1" ht="15.75" thickBot="1" x14ac:dyDescent="0.3">
      <c r="B45" s="51" t="s">
        <v>12</v>
      </c>
      <c r="C45" s="52">
        <f>C18</f>
        <v>873.91137031377673</v>
      </c>
      <c r="D45" s="52">
        <f>D18</f>
        <v>597.44088822191259</v>
      </c>
      <c r="E45" s="52">
        <f>E18</f>
        <v>194.32438102875861</v>
      </c>
      <c r="F45" s="52">
        <f>F18</f>
        <v>113.23048604428976</v>
      </c>
      <c r="G45" s="52">
        <f>G18</f>
        <v>57.499027588034565</v>
      </c>
      <c r="I45" s="54"/>
    </row>
    <row r="46" spans="2:9" s="58" customFormat="1" ht="15.75" thickBot="1" x14ac:dyDescent="0.3">
      <c r="B46" s="59" t="s">
        <v>36</v>
      </c>
      <c r="C46" s="57">
        <f>SUM(D46:G46)</f>
        <v>-96</v>
      </c>
      <c r="D46" s="57">
        <v>-96</v>
      </c>
      <c r="E46" s="57">
        <v>0</v>
      </c>
      <c r="F46" s="57">
        <v>0</v>
      </c>
      <c r="G46" s="57">
        <v>0</v>
      </c>
      <c r="I46" s="20"/>
    </row>
    <row r="47" spans="2:9" s="58" customFormat="1" ht="15.75" thickBot="1" x14ac:dyDescent="0.3">
      <c r="B47" s="59" t="s">
        <v>38</v>
      </c>
      <c r="C47" s="57">
        <f>SUM(D47:G47)+71.99</f>
        <v>113.838807</v>
      </c>
      <c r="D47" s="57">
        <v>0</v>
      </c>
      <c r="E47" s="57">
        <v>41.848807000000001</v>
      </c>
      <c r="F47" s="57">
        <v>0</v>
      </c>
      <c r="G47" s="57">
        <v>0</v>
      </c>
      <c r="I47" s="20"/>
    </row>
    <row r="48" spans="2:9" s="58" customFormat="1" ht="15.75" thickBot="1" x14ac:dyDescent="0.3">
      <c r="B48" s="59" t="s">
        <v>28</v>
      </c>
      <c r="C48" s="57">
        <f>SUM(D48:G48)</f>
        <v>198.74420064103836</v>
      </c>
      <c r="D48" s="57">
        <v>96.875870000000006</v>
      </c>
      <c r="E48" s="57">
        <v>82.324878999999996</v>
      </c>
      <c r="F48" s="57">
        <v>19.543451641038356</v>
      </c>
      <c r="G48" s="57">
        <v>0</v>
      </c>
      <c r="I48" s="20"/>
    </row>
    <row r="49" spans="2:9" s="58" customFormat="1" ht="15.75" thickBot="1" x14ac:dyDescent="0.3">
      <c r="B49" s="59" t="s">
        <v>56</v>
      </c>
      <c r="C49" s="57">
        <f>SUM(D49:G49)</f>
        <v>-51.858358079095041</v>
      </c>
      <c r="D49" s="57">
        <v>0</v>
      </c>
      <c r="E49" s="57">
        <v>-51.858358079095041</v>
      </c>
      <c r="F49" s="57">
        <v>0</v>
      </c>
      <c r="G49" s="57">
        <v>0</v>
      </c>
      <c r="I49" s="20"/>
    </row>
    <row r="50" spans="2:9" s="58" customFormat="1" ht="15.75" thickBot="1" x14ac:dyDescent="0.3">
      <c r="B50" s="59" t="s">
        <v>42</v>
      </c>
      <c r="C50" s="57">
        <f>SUM(D50:G50)</f>
        <v>25.5</v>
      </c>
      <c r="D50" s="57">
        <v>0</v>
      </c>
      <c r="E50" s="57">
        <v>25.5</v>
      </c>
      <c r="F50" s="57">
        <v>0</v>
      </c>
      <c r="G50" s="57">
        <v>0</v>
      </c>
      <c r="I50" s="20"/>
    </row>
    <row r="51" spans="2:9" s="53" customFormat="1" ht="15.75" thickBot="1" x14ac:dyDescent="0.3">
      <c r="B51" s="51" t="s">
        <v>30</v>
      </c>
      <c r="C51" s="52">
        <f>SUM(C45:C50)</f>
        <v>1064.13601987572</v>
      </c>
      <c r="D51" s="52">
        <f>SUM(D45:D50)</f>
        <v>598.31675822191255</v>
      </c>
      <c r="E51" s="52">
        <f>SUM(E45:E50)</f>
        <v>292.1397089496636</v>
      </c>
      <c r="F51" s="52">
        <f>SUM(F45:F50)</f>
        <v>132.77393768532812</v>
      </c>
      <c r="G51" s="52">
        <f>SUM(G45:G50)</f>
        <v>57.499027588034565</v>
      </c>
      <c r="I51" s="54"/>
    </row>
    <row r="52" spans="2:9" s="53" customFormat="1" ht="15.75" thickBot="1" x14ac:dyDescent="0.3">
      <c r="B52" s="51" t="s">
        <v>31</v>
      </c>
      <c r="C52" s="60">
        <f>C51/C8</f>
        <v>0.13300162672540763</v>
      </c>
      <c r="D52" s="60">
        <f t="shared" ref="D52:G52" si="4">D51/D8</f>
        <v>0.12559072569687676</v>
      </c>
      <c r="E52" s="60">
        <f t="shared" si="4"/>
        <v>0.13872695476006944</v>
      </c>
      <c r="F52" s="60">
        <f t="shared" si="4"/>
        <v>0.15664845500342059</v>
      </c>
      <c r="G52" s="60">
        <f t="shared" si="4"/>
        <v>0.20285301067994138</v>
      </c>
      <c r="I52" s="54"/>
    </row>
    <row r="53" spans="2:9" s="58" customFormat="1" x14ac:dyDescent="0.25"/>
    <row r="54" spans="2:9" x14ac:dyDescent="0.25">
      <c r="C54" s="50"/>
      <c r="D54" s="50"/>
      <c r="E54" s="50"/>
      <c r="F54" s="50"/>
      <c r="G54" s="50"/>
    </row>
  </sheetData>
  <mergeCells count="12">
    <mergeCell ref="B2:G2"/>
    <mergeCell ref="G42:G43"/>
    <mergeCell ref="D4:G4"/>
    <mergeCell ref="B5:B6"/>
    <mergeCell ref="I6:J6"/>
    <mergeCell ref="B39:G39"/>
    <mergeCell ref="B41:G41"/>
    <mergeCell ref="B42:B44"/>
    <mergeCell ref="C42:C43"/>
    <mergeCell ref="D42:D43"/>
    <mergeCell ref="E42:E43"/>
    <mergeCell ref="F42:F43"/>
  </mergeCells>
  <pageMargins left="0.511811024" right="0.511811024" top="0.78740157499999996" bottom="0.78740157499999996" header="0.31496062000000002" footer="0.31496062000000002"/>
  <ignoredErrors>
    <ignoredError sqref="C10 D10:G10" formulaRange="1"/>
    <ignoredError sqref="C47"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2C68-2A87-43F9-B042-BFFFEA88C973}">
  <dimension ref="B2:J54"/>
  <sheetViews>
    <sheetView showGridLines="0" topLeftCell="A37" workbookViewId="0">
      <selection activeCell="B4" sqref="B4"/>
    </sheetView>
  </sheetViews>
  <sheetFormatPr defaultRowHeight="15" x14ac:dyDescent="0.25"/>
  <cols>
    <col min="1" max="1" width="2.42578125" style="1" customWidth="1"/>
    <col min="2" max="2" width="44.85546875"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9.140625" style="1"/>
    <col min="11" max="11" width="19.28515625" style="1" bestFit="1" customWidth="1"/>
    <col min="12" max="12" width="19.140625" style="1" bestFit="1" customWidth="1"/>
    <col min="13" max="16384" width="9.140625" style="1"/>
  </cols>
  <sheetData>
    <row r="2" spans="2:10" ht="71.25" customHeight="1" x14ac:dyDescent="0.25">
      <c r="B2" s="82" t="s">
        <v>55</v>
      </c>
      <c r="C2" s="83"/>
      <c r="D2" s="83"/>
      <c r="E2" s="83"/>
      <c r="F2" s="83"/>
      <c r="G2" s="84"/>
    </row>
    <row r="3" spans="2:10" ht="15.75" thickBot="1" x14ac:dyDescent="0.3">
      <c r="B3" s="2"/>
    </row>
    <row r="4" spans="2:10" ht="15.75" thickBot="1" x14ac:dyDescent="0.3">
      <c r="C4" s="3"/>
      <c r="D4" s="72" t="s">
        <v>24</v>
      </c>
      <c r="E4" s="72"/>
      <c r="F4" s="72"/>
      <c r="G4" s="72"/>
      <c r="H4" s="62"/>
    </row>
    <row r="5" spans="2:10" ht="18" thickBot="1" x14ac:dyDescent="0.3">
      <c r="B5" s="73" t="s">
        <v>0</v>
      </c>
      <c r="C5" s="6" t="s">
        <v>43</v>
      </c>
      <c r="D5" s="6" t="s">
        <v>44</v>
      </c>
      <c r="E5" s="6" t="s">
        <v>45</v>
      </c>
      <c r="F5" s="7" t="s">
        <v>1</v>
      </c>
      <c r="G5" s="6" t="s">
        <v>2</v>
      </c>
      <c r="H5" s="62"/>
    </row>
    <row r="6" spans="2:10" ht="15.75" thickBot="1" x14ac:dyDescent="0.3">
      <c r="B6" s="74"/>
      <c r="C6" s="8" t="s">
        <v>34</v>
      </c>
      <c r="D6" s="8" t="s">
        <v>34</v>
      </c>
      <c r="E6" s="8" t="s">
        <v>34</v>
      </c>
      <c r="F6" s="8" t="s">
        <v>34</v>
      </c>
      <c r="G6" s="7" t="s">
        <v>34</v>
      </c>
      <c r="H6" s="62"/>
      <c r="I6" s="81"/>
      <c r="J6" s="81"/>
    </row>
    <row r="7" spans="2:10" ht="15.75" thickBot="1" x14ac:dyDescent="0.3">
      <c r="B7" s="9" t="s">
        <v>4</v>
      </c>
      <c r="C7" s="10">
        <v>10428.279565667448</v>
      </c>
      <c r="D7" s="10">
        <v>6353.112318143887</v>
      </c>
      <c r="E7" s="10">
        <v>2485.7054477510601</v>
      </c>
      <c r="F7" s="10">
        <v>1258.7999626021231</v>
      </c>
      <c r="G7" s="10">
        <v>330.66183717037916</v>
      </c>
      <c r="H7" s="62"/>
      <c r="I7" s="11"/>
      <c r="J7" s="64"/>
    </row>
    <row r="8" spans="2:10" ht="15.75" thickBot="1" x14ac:dyDescent="0.3">
      <c r="B8" s="13" t="s">
        <v>5</v>
      </c>
      <c r="C8" s="14">
        <v>7911.2733791756109</v>
      </c>
      <c r="D8" s="14">
        <v>4697.8388212698028</v>
      </c>
      <c r="E8" s="14">
        <v>2006.3412569366176</v>
      </c>
      <c r="F8" s="14">
        <v>911.68446052556465</v>
      </c>
      <c r="G8" s="14">
        <v>295.40884044362582</v>
      </c>
      <c r="H8" s="62"/>
      <c r="I8" s="11"/>
      <c r="J8" s="64"/>
    </row>
    <row r="9" spans="2:10" ht="15.75" thickBot="1" x14ac:dyDescent="0.3">
      <c r="B9" s="15" t="s">
        <v>6</v>
      </c>
      <c r="C9" s="10">
        <v>-2855.0413660978966</v>
      </c>
      <c r="D9" s="10">
        <v>-1780.6925808831943</v>
      </c>
      <c r="E9" s="10">
        <v>-831.47174103655129</v>
      </c>
      <c r="F9" s="10">
        <v>-215.71813821613597</v>
      </c>
      <c r="G9" s="10">
        <v>-27.158905962014462</v>
      </c>
      <c r="H9" s="62"/>
      <c r="I9" s="11"/>
      <c r="J9" s="64"/>
    </row>
    <row r="10" spans="2:10" ht="15.75" thickBot="1" x14ac:dyDescent="0.3">
      <c r="B10" s="13" t="s">
        <v>7</v>
      </c>
      <c r="C10" s="14">
        <f>SUM(C8:C9)</f>
        <v>5056.2320130777143</v>
      </c>
      <c r="D10" s="14">
        <f>SUM(D8:D9)</f>
        <v>2917.1462403866085</v>
      </c>
      <c r="E10" s="14">
        <f>SUM(E8:E9)</f>
        <v>1174.8695159000663</v>
      </c>
      <c r="F10" s="14">
        <f>SUM(F8:F9)</f>
        <v>695.96632230942873</v>
      </c>
      <c r="G10" s="14">
        <f>SUM(G8:G9)</f>
        <v>268.24993448161138</v>
      </c>
      <c r="H10" s="62"/>
      <c r="I10" s="11"/>
      <c r="J10" s="64"/>
    </row>
    <row r="11" spans="2:10" x14ac:dyDescent="0.25">
      <c r="B11" s="16" t="s">
        <v>8</v>
      </c>
      <c r="C11" s="17">
        <v>-3357.0802596263288</v>
      </c>
      <c r="D11" s="17">
        <v>-1898.6847110673809</v>
      </c>
      <c r="E11" s="17">
        <v>-789.84692359108669</v>
      </c>
      <c r="F11" s="17">
        <v>-509.19483432827536</v>
      </c>
      <c r="G11" s="17">
        <v>-159.35379063958592</v>
      </c>
      <c r="H11" s="62"/>
      <c r="I11" s="11"/>
      <c r="J11" s="64"/>
    </row>
    <row r="12" spans="2:10" x14ac:dyDescent="0.25">
      <c r="B12" s="18" t="s">
        <v>9</v>
      </c>
      <c r="C12" s="17">
        <v>-1013.9391678279693</v>
      </c>
      <c r="D12" s="17">
        <v>-581.34857000536181</v>
      </c>
      <c r="E12" s="17">
        <v>-187.44597586553724</v>
      </c>
      <c r="F12" s="17">
        <v>-157.26777118286836</v>
      </c>
      <c r="G12" s="17">
        <v>-87.876850774201927</v>
      </c>
      <c r="H12" s="62"/>
      <c r="I12" s="11"/>
      <c r="J12" s="64"/>
    </row>
    <row r="13" spans="2:10" ht="17.25" x14ac:dyDescent="0.25">
      <c r="B13" s="19" t="s">
        <v>46</v>
      </c>
      <c r="C13" s="20">
        <v>-68.411106810143195</v>
      </c>
      <c r="D13" s="20">
        <v>-19.507519885911869</v>
      </c>
      <c r="E13" s="20">
        <v>-16.098949114088132</v>
      </c>
      <c r="F13" s="20">
        <v>0</v>
      </c>
      <c r="G13" s="20">
        <v>0</v>
      </c>
      <c r="H13" s="62"/>
      <c r="I13" s="11"/>
      <c r="J13" s="64"/>
    </row>
    <row r="14" spans="2:10" x14ac:dyDescent="0.25">
      <c r="B14" s="16" t="s">
        <v>10</v>
      </c>
      <c r="C14" s="17">
        <v>269.91308540878106</v>
      </c>
      <c r="D14" s="17">
        <v>273.26837068976289</v>
      </c>
      <c r="E14" s="17">
        <v>-4.5724225270466263</v>
      </c>
      <c r="F14" s="17">
        <v>0.60242440117631801</v>
      </c>
      <c r="G14" s="17">
        <v>0.614712844888476</v>
      </c>
      <c r="H14" s="62"/>
      <c r="I14" s="11"/>
      <c r="J14" s="64"/>
    </row>
    <row r="15" spans="2:10" ht="17.25" x14ac:dyDescent="0.25">
      <c r="B15" s="16" t="s">
        <v>47</v>
      </c>
      <c r="C15" s="17">
        <v>-96.419026542086087</v>
      </c>
      <c r="D15" s="17">
        <v>0</v>
      </c>
      <c r="E15" s="17">
        <v>-64.446815999999998</v>
      </c>
      <c r="F15" s="17">
        <v>0</v>
      </c>
      <c r="G15" s="17">
        <v>0</v>
      </c>
      <c r="H15" s="62"/>
      <c r="I15" s="11"/>
      <c r="J15" s="64"/>
    </row>
    <row r="16" spans="2:10" x14ac:dyDescent="0.25">
      <c r="B16" s="15" t="s">
        <v>23</v>
      </c>
      <c r="C16" s="17">
        <v>-75.884958710452707</v>
      </c>
      <c r="D16" s="17">
        <v>-19.64358</v>
      </c>
      <c r="E16" s="17">
        <v>-49.803420000000003</v>
      </c>
      <c r="F16" s="17">
        <v>-6.4379587104526994</v>
      </c>
      <c r="G16" s="17">
        <v>0</v>
      </c>
      <c r="H16" s="62"/>
      <c r="I16" s="11"/>
      <c r="J16" s="64"/>
    </row>
    <row r="17" spans="2:10" ht="15.75" thickBot="1" x14ac:dyDescent="0.3">
      <c r="B17" s="15" t="s">
        <v>11</v>
      </c>
      <c r="C17" s="17">
        <v>383.03311165020421</v>
      </c>
      <c r="D17" s="17">
        <v>143.87608649594904</v>
      </c>
      <c r="E17" s="17">
        <v>50.915166600676763</v>
      </c>
      <c r="F17" s="17">
        <v>140.1822340380705</v>
      </c>
      <c r="G17" s="17">
        <v>48.059624515507863</v>
      </c>
      <c r="H17" s="62"/>
      <c r="I17" s="11"/>
      <c r="J17" s="64"/>
    </row>
    <row r="18" spans="2:10" ht="15.75" thickBot="1" x14ac:dyDescent="0.3">
      <c r="B18" s="13" t="s">
        <v>12</v>
      </c>
      <c r="C18" s="14">
        <f>SUM(C10:C17)</f>
        <v>1097.4436906197195</v>
      </c>
      <c r="D18" s="14">
        <f>SUM(D10:D17)</f>
        <v>815.10631661366585</v>
      </c>
      <c r="E18" s="14">
        <f>SUM(E10:E17)</f>
        <v>113.57017540298438</v>
      </c>
      <c r="F18" s="14">
        <f>SUM(F10:F17)</f>
        <v>163.85041652707912</v>
      </c>
      <c r="G18" s="14">
        <f>SUM(G10:G17)</f>
        <v>69.693630428219862</v>
      </c>
      <c r="H18" s="62"/>
      <c r="I18" s="11"/>
      <c r="J18" s="65"/>
    </row>
    <row r="19" spans="2:10" x14ac:dyDescent="0.25">
      <c r="B19" s="22"/>
      <c r="C19" s="23"/>
      <c r="D19" s="23"/>
      <c r="E19" s="23"/>
      <c r="F19" s="24"/>
      <c r="G19" s="25"/>
      <c r="H19" s="62"/>
    </row>
    <row r="20" spans="2:10" x14ac:dyDescent="0.25">
      <c r="B20" s="15" t="s">
        <v>11</v>
      </c>
      <c r="C20" s="26">
        <v>-383.03311165020415</v>
      </c>
      <c r="D20" s="26"/>
      <c r="E20" s="27"/>
      <c r="F20" s="27"/>
      <c r="G20" s="26"/>
      <c r="H20" s="28"/>
    </row>
    <row r="21" spans="2:10" ht="15.75" thickBot="1" x14ac:dyDescent="0.3">
      <c r="B21" s="15" t="s">
        <v>13</v>
      </c>
      <c r="C21" s="63">
        <v>-153.19298224875797</v>
      </c>
      <c r="D21" s="26"/>
      <c r="E21" s="27"/>
      <c r="F21" s="27"/>
      <c r="G21" s="26"/>
      <c r="H21" s="29"/>
    </row>
    <row r="22" spans="2:10" ht="15.75" thickBot="1" x14ac:dyDescent="0.3">
      <c r="B22" s="13" t="s">
        <v>14</v>
      </c>
      <c r="C22" s="14">
        <f>SUM(C18:C21)</f>
        <v>561.21759672075746</v>
      </c>
      <c r="D22" s="30"/>
      <c r="E22" s="30"/>
      <c r="F22" s="30"/>
      <c r="G22" s="30"/>
      <c r="H22" s="31"/>
    </row>
    <row r="23" spans="2:10" x14ac:dyDescent="0.25">
      <c r="B23" s="32" t="s">
        <v>40</v>
      </c>
      <c r="C23" s="17">
        <v>0</v>
      </c>
      <c r="D23" s="26"/>
      <c r="E23" s="27"/>
      <c r="F23" s="27"/>
      <c r="G23" s="26"/>
      <c r="H23" s="33"/>
    </row>
    <row r="24" spans="2:10" ht="15.75" thickBot="1" x14ac:dyDescent="0.3">
      <c r="B24" s="15" t="s">
        <v>15</v>
      </c>
      <c r="C24" s="26">
        <v>-184.37272171200206</v>
      </c>
      <c r="D24" s="26"/>
      <c r="E24" s="27"/>
      <c r="F24" s="27"/>
      <c r="G24" s="26"/>
      <c r="H24" s="33"/>
    </row>
    <row r="25" spans="2:10" ht="15.75" thickBot="1" x14ac:dyDescent="0.3">
      <c r="B25" s="13" t="s">
        <v>16</v>
      </c>
      <c r="C25" s="14">
        <f>SUM(C22:C24)</f>
        <v>376.84487500875537</v>
      </c>
      <c r="D25" s="30"/>
      <c r="E25" s="30"/>
      <c r="F25" s="30"/>
      <c r="G25" s="30"/>
      <c r="H25" s="31"/>
    </row>
    <row r="26" spans="2:10" x14ac:dyDescent="0.25">
      <c r="B26" s="34"/>
      <c r="C26" s="35"/>
      <c r="D26" s="35"/>
      <c r="E26" s="36"/>
      <c r="F26" s="36"/>
      <c r="G26" s="37"/>
      <c r="H26" s="36"/>
    </row>
    <row r="27" spans="2:10" x14ac:dyDescent="0.25">
      <c r="B27" s="38" t="s">
        <v>17</v>
      </c>
      <c r="C27" s="39">
        <f t="shared" ref="C27:G27" si="0">C10/C$8</f>
        <v>0.6391173418917544</v>
      </c>
      <c r="D27" s="39">
        <f t="shared" si="0"/>
        <v>0.62095494361769488</v>
      </c>
      <c r="E27" s="39">
        <f t="shared" si="0"/>
        <v>0.58557810733250637</v>
      </c>
      <c r="F27" s="39">
        <f t="shared" si="0"/>
        <v>0.76338508820060458</v>
      </c>
      <c r="G27" s="39">
        <f t="shared" si="0"/>
        <v>0.90806332701069825</v>
      </c>
      <c r="H27" s="4"/>
    </row>
    <row r="28" spans="2:10" x14ac:dyDescent="0.25">
      <c r="B28" s="40" t="s">
        <v>18</v>
      </c>
      <c r="C28" s="41">
        <f t="shared" ref="C28:G28" si="1">-C11/C8</f>
        <v>0.42434132897783278</v>
      </c>
      <c r="D28" s="41">
        <f t="shared" si="1"/>
        <v>0.40416131402187522</v>
      </c>
      <c r="E28" s="41">
        <f t="shared" si="1"/>
        <v>0.39367526379688</v>
      </c>
      <c r="F28" s="41">
        <f t="shared" si="1"/>
        <v>0.55852090978356317</v>
      </c>
      <c r="G28" s="41">
        <f t="shared" si="1"/>
        <v>0.53943473864992919</v>
      </c>
      <c r="H28" s="4"/>
    </row>
    <row r="29" spans="2:10" x14ac:dyDescent="0.25">
      <c r="B29" s="42" t="s">
        <v>19</v>
      </c>
      <c r="C29" s="41">
        <f t="shared" ref="C29:G29" si="2">-C12/C8</f>
        <v>0.12816383902203443</v>
      </c>
      <c r="D29" s="41">
        <f t="shared" si="2"/>
        <v>0.12374808760429676</v>
      </c>
      <c r="E29" s="41">
        <f t="shared" si="2"/>
        <v>9.34267663676214E-2</v>
      </c>
      <c r="F29" s="41">
        <f t="shared" si="2"/>
        <v>0.17250241502658409</v>
      </c>
      <c r="G29" s="41">
        <f t="shared" si="2"/>
        <v>0.29747535870028186</v>
      </c>
      <c r="H29" s="4"/>
    </row>
    <row r="30" spans="2:10" x14ac:dyDescent="0.25">
      <c r="B30" s="40" t="s">
        <v>20</v>
      </c>
      <c r="C30" s="41">
        <f t="shared" ref="C30:G30" si="3">C18/C8</f>
        <v>0.13871896950350082</v>
      </c>
      <c r="D30" s="41">
        <f t="shared" si="3"/>
        <v>0.17350665861996231</v>
      </c>
      <c r="E30" s="41">
        <f t="shared" si="3"/>
        <v>5.6605612335555028E-2</v>
      </c>
      <c r="F30" s="41">
        <f t="shared" si="3"/>
        <v>0.17972272603245118</v>
      </c>
      <c r="G30" s="41">
        <f t="shared" si="3"/>
        <v>0.23592262954473026</v>
      </c>
      <c r="H30" s="4"/>
    </row>
    <row r="31" spans="2:10" ht="15.75" thickBot="1" x14ac:dyDescent="0.3">
      <c r="B31" s="43" t="s">
        <v>21</v>
      </c>
      <c r="C31" s="44">
        <f>C25/C8</f>
        <v>4.7633908847177803E-2</v>
      </c>
      <c r="D31" s="45" t="s">
        <v>22</v>
      </c>
      <c r="E31" s="45" t="s">
        <v>22</v>
      </c>
      <c r="F31" s="45" t="s">
        <v>22</v>
      </c>
      <c r="G31" s="45" t="s">
        <v>22</v>
      </c>
      <c r="H31" s="4"/>
    </row>
    <row r="32" spans="2:10" ht="15.75" thickTop="1" x14ac:dyDescent="0.25">
      <c r="B32" s="46"/>
      <c r="H32" s="4"/>
    </row>
    <row r="33" spans="2:9" ht="17.25" x14ac:dyDescent="0.25">
      <c r="B33" s="47" t="s">
        <v>53</v>
      </c>
      <c r="H33" s="4"/>
    </row>
    <row r="34" spans="2:9" ht="17.25" x14ac:dyDescent="0.25">
      <c r="B34" s="47" t="s">
        <v>52</v>
      </c>
      <c r="C34" s="48"/>
      <c r="D34" s="48"/>
      <c r="E34" s="48"/>
      <c r="H34" s="4"/>
    </row>
    <row r="35" spans="2:9" ht="17.25" x14ac:dyDescent="0.25">
      <c r="B35" s="47" t="s">
        <v>49</v>
      </c>
      <c r="C35" s="49"/>
      <c r="G35" s="50"/>
      <c r="H35" s="4"/>
    </row>
    <row r="36" spans="2:9" ht="17.25" x14ac:dyDescent="0.25">
      <c r="B36" s="47" t="s">
        <v>50</v>
      </c>
      <c r="H36" s="4"/>
    </row>
    <row r="37" spans="2:9" ht="17.25" x14ac:dyDescent="0.25">
      <c r="B37" s="47" t="s">
        <v>51</v>
      </c>
      <c r="H37" s="4"/>
    </row>
    <row r="39" spans="2:9" x14ac:dyDescent="0.25">
      <c r="B39" s="80"/>
      <c r="C39" s="80"/>
      <c r="D39" s="80"/>
      <c r="E39" s="80"/>
      <c r="F39" s="80"/>
      <c r="G39" s="80"/>
      <c r="H39" s="4"/>
    </row>
    <row r="40" spans="2:9" ht="15.75" thickBot="1" x14ac:dyDescent="0.3"/>
    <row r="41" spans="2:9" ht="15.75" thickBot="1" x14ac:dyDescent="0.3">
      <c r="B41" s="77" t="s">
        <v>32</v>
      </c>
      <c r="C41" s="78"/>
      <c r="D41" s="78"/>
      <c r="E41" s="78"/>
      <c r="F41" s="78"/>
      <c r="G41" s="79"/>
    </row>
    <row r="42" spans="2:9" ht="15.75" thickBot="1" x14ac:dyDescent="0.3">
      <c r="B42" s="71" t="s">
        <v>0</v>
      </c>
      <c r="C42" s="70" t="s">
        <v>25</v>
      </c>
      <c r="D42" s="70" t="s">
        <v>41</v>
      </c>
      <c r="E42" s="70" t="s">
        <v>26</v>
      </c>
      <c r="F42" s="70" t="s">
        <v>1</v>
      </c>
      <c r="G42" s="70" t="s">
        <v>2</v>
      </c>
    </row>
    <row r="43" spans="2:9" ht="15.75" thickBot="1" x14ac:dyDescent="0.3">
      <c r="B43" s="71"/>
      <c r="C43" s="70" t="s">
        <v>3</v>
      </c>
      <c r="D43" s="70" t="s">
        <v>3</v>
      </c>
      <c r="E43" s="70" t="s">
        <v>3</v>
      </c>
      <c r="F43" s="70" t="s">
        <v>27</v>
      </c>
      <c r="G43" s="70" t="s">
        <v>27</v>
      </c>
    </row>
    <row r="44" spans="2:9" ht="15.75" thickBot="1" x14ac:dyDescent="0.3">
      <c r="B44" s="71"/>
      <c r="C44" s="8" t="s">
        <v>34</v>
      </c>
      <c r="D44" s="8" t="s">
        <v>34</v>
      </c>
      <c r="E44" s="8" t="s">
        <v>34</v>
      </c>
      <c r="F44" s="8" t="s">
        <v>34</v>
      </c>
      <c r="G44" s="8" t="s">
        <v>34</v>
      </c>
    </row>
    <row r="45" spans="2:9" s="53" customFormat="1" ht="15.75" thickBot="1" x14ac:dyDescent="0.3">
      <c r="B45" s="51" t="s">
        <v>12</v>
      </c>
      <c r="C45" s="52">
        <f>C18</f>
        <v>1097.4436906197195</v>
      </c>
      <c r="D45" s="52">
        <f>D18</f>
        <v>815.10631661366585</v>
      </c>
      <c r="E45" s="52">
        <f>E18</f>
        <v>113.57017540298438</v>
      </c>
      <c r="F45" s="52">
        <f>F18</f>
        <v>163.85041652707912</v>
      </c>
      <c r="G45" s="52">
        <f>G18</f>
        <v>69.693630428219862</v>
      </c>
      <c r="I45" s="54"/>
    </row>
    <row r="46" spans="2:9" s="53" customFormat="1" ht="15.75" thickBot="1" x14ac:dyDescent="0.3">
      <c r="B46" s="59" t="s">
        <v>36</v>
      </c>
      <c r="C46" s="57">
        <f>SUM(D46:G46)</f>
        <v>-268.58131200000003</v>
      </c>
      <c r="D46" s="57">
        <v>-268.58131200000003</v>
      </c>
      <c r="E46" s="57">
        <v>0</v>
      </c>
      <c r="F46" s="57">
        <v>0</v>
      </c>
      <c r="G46" s="57">
        <v>0</v>
      </c>
      <c r="I46" s="54"/>
    </row>
    <row r="47" spans="2:9" s="58" customFormat="1" ht="15.75" thickBot="1" x14ac:dyDescent="0.3">
      <c r="B47" s="59" t="s">
        <v>38</v>
      </c>
      <c r="C47" s="57">
        <f>SUM(D47:G47)+31.97</f>
        <v>96.416815999999997</v>
      </c>
      <c r="D47" s="57">
        <v>0</v>
      </c>
      <c r="E47" s="57">
        <v>64.446815999999998</v>
      </c>
      <c r="F47" s="57">
        <v>0</v>
      </c>
      <c r="G47" s="57">
        <v>0</v>
      </c>
      <c r="I47" s="20"/>
    </row>
    <row r="48" spans="2:9" s="58" customFormat="1" ht="15.75" thickBot="1" x14ac:dyDescent="0.3">
      <c r="B48" s="59" t="s">
        <v>28</v>
      </c>
      <c r="C48" s="57">
        <f>SUM(D48:G48)</f>
        <v>75.884958710452707</v>
      </c>
      <c r="D48" s="57">
        <v>19.64358</v>
      </c>
      <c r="E48" s="57">
        <v>49.803420000000003</v>
      </c>
      <c r="F48" s="57">
        <v>6.4379587104526994</v>
      </c>
      <c r="G48" s="57">
        <v>0</v>
      </c>
      <c r="I48" s="20"/>
    </row>
    <row r="49" spans="2:9" s="58" customFormat="1" ht="15.75" thickBot="1" x14ac:dyDescent="0.3">
      <c r="B49" s="56" t="s">
        <v>56</v>
      </c>
      <c r="C49" s="57">
        <f>SUM(D49:G49)</f>
        <v>-106.3999999710027</v>
      </c>
      <c r="D49" s="57">
        <v>-59.340955284285485</v>
      </c>
      <c r="E49" s="57">
        <v>-47.059044686717222</v>
      </c>
      <c r="F49" s="57">
        <v>0</v>
      </c>
      <c r="G49" s="57">
        <v>0</v>
      </c>
      <c r="I49" s="20"/>
    </row>
    <row r="50" spans="2:9" s="58" customFormat="1" ht="15.75" thickBot="1" x14ac:dyDescent="0.3">
      <c r="B50" s="59" t="s">
        <v>42</v>
      </c>
      <c r="C50" s="57">
        <f>SUM(D50:G50)</f>
        <v>12</v>
      </c>
      <c r="D50" s="57">
        <v>4.5999999999999996</v>
      </c>
      <c r="E50" s="57">
        <v>7.4</v>
      </c>
      <c r="F50" s="57">
        <v>0</v>
      </c>
      <c r="G50" s="57">
        <v>0</v>
      </c>
      <c r="I50" s="20"/>
    </row>
    <row r="51" spans="2:9" s="53" customFormat="1" ht="15.75" thickBot="1" x14ac:dyDescent="0.3">
      <c r="B51" s="51" t="s">
        <v>30</v>
      </c>
      <c r="C51" s="52">
        <f>SUM(C45:C50)</f>
        <v>906.76415335916954</v>
      </c>
      <c r="D51" s="52">
        <f>SUM(D45:D50)</f>
        <v>511.42762932938041</v>
      </c>
      <c r="E51" s="52">
        <f>SUM(E45:E50)</f>
        <v>188.1613667162672</v>
      </c>
      <c r="F51" s="52">
        <f>SUM(F45:F50)</f>
        <v>170.28837523753182</v>
      </c>
      <c r="G51" s="52">
        <f>SUM(G45:G50)</f>
        <v>69.693630428219862</v>
      </c>
      <c r="I51" s="54"/>
    </row>
    <row r="52" spans="2:9" s="53" customFormat="1" ht="15.75" thickBot="1" x14ac:dyDescent="0.3">
      <c r="B52" s="51" t="s">
        <v>31</v>
      </c>
      <c r="C52" s="60">
        <f>C51/C8</f>
        <v>0.11461671337840411</v>
      </c>
      <c r="D52" s="60">
        <f>D51/D8</f>
        <v>0.10886444784224079</v>
      </c>
      <c r="E52" s="60">
        <f>E51/E8</f>
        <v>9.3783331258193534E-2</v>
      </c>
      <c r="F52" s="60">
        <f>F51/F8</f>
        <v>0.18678433450468662</v>
      </c>
      <c r="G52" s="60">
        <f>G51/G8</f>
        <v>0.23592262954473026</v>
      </c>
      <c r="I52" s="54"/>
    </row>
    <row r="53" spans="2:9" s="58" customFormat="1" x14ac:dyDescent="0.25"/>
    <row r="54" spans="2:9" x14ac:dyDescent="0.25">
      <c r="C54" s="66"/>
      <c r="D54" s="50"/>
      <c r="E54" s="50"/>
      <c r="F54" s="50"/>
      <c r="G54" s="50"/>
    </row>
  </sheetData>
  <mergeCells count="12">
    <mergeCell ref="B2:G2"/>
    <mergeCell ref="G42:G43"/>
    <mergeCell ref="D4:G4"/>
    <mergeCell ref="B5:B6"/>
    <mergeCell ref="I6:J6"/>
    <mergeCell ref="B39:G39"/>
    <mergeCell ref="B41:G41"/>
    <mergeCell ref="B42:B44"/>
    <mergeCell ref="C42:C43"/>
    <mergeCell ref="D42:D43"/>
    <mergeCell ref="E42:E43"/>
    <mergeCell ref="F42:F43"/>
  </mergeCells>
  <pageMargins left="0.511811024" right="0.511811024" top="0.78740157499999996" bottom="0.78740157499999996" header="0.31496062000000002" footer="0.31496062000000002"/>
  <ignoredErrors>
    <ignoredError sqref="C10:G10" formulaRange="1"/>
    <ignoredError sqref="C47"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372E3-78CD-4AC6-8DC3-C989B6B7DC1F}">
  <dimension ref="B2:J52"/>
  <sheetViews>
    <sheetView showGridLines="0" topLeftCell="A34" workbookViewId="0">
      <selection activeCell="B2" sqref="B2:G2"/>
    </sheetView>
  </sheetViews>
  <sheetFormatPr defaultRowHeight="12.95" customHeight="1" x14ac:dyDescent="0.25"/>
  <cols>
    <col min="1" max="1" width="2.42578125" style="1" customWidth="1"/>
    <col min="2" max="2" width="43.42578125" style="1" customWidth="1"/>
    <col min="3" max="3" width="22" style="1" customWidth="1"/>
    <col min="4" max="5" width="21.7109375" style="1" customWidth="1"/>
    <col min="6" max="6" width="18.140625" style="1" customWidth="1"/>
    <col min="7" max="7" width="16.5703125" style="1" customWidth="1"/>
    <col min="8" max="8" width="4.140625" style="1" customWidth="1"/>
    <col min="9" max="9" width="9.7109375" style="1" bestFit="1" customWidth="1"/>
    <col min="10" max="10" width="9.140625" style="1"/>
    <col min="11" max="11" width="19.28515625" style="1" bestFit="1" customWidth="1"/>
    <col min="12" max="12" width="19.140625" style="1" bestFit="1" customWidth="1"/>
    <col min="13" max="16384" width="9.140625" style="1"/>
  </cols>
  <sheetData>
    <row r="2" spans="2:10" s="69" customFormat="1" ht="71.25" customHeight="1" x14ac:dyDescent="0.2">
      <c r="B2" s="82" t="s">
        <v>55</v>
      </c>
      <c r="C2" s="83"/>
      <c r="D2" s="83"/>
      <c r="E2" s="83"/>
      <c r="F2" s="83"/>
      <c r="G2" s="84"/>
    </row>
    <row r="3" spans="2:10" ht="12.95" customHeight="1" thickBot="1" x14ac:dyDescent="0.3">
      <c r="B3" s="2"/>
    </row>
    <row r="4" spans="2:10" ht="20.25" customHeight="1" thickBot="1" x14ac:dyDescent="0.3">
      <c r="C4" s="3"/>
      <c r="D4" s="72" t="s">
        <v>24</v>
      </c>
      <c r="E4" s="72"/>
      <c r="F4" s="72"/>
      <c r="G4" s="72"/>
      <c r="H4" s="62"/>
    </row>
    <row r="5" spans="2:10" ht="21.75" customHeight="1" thickBot="1" x14ac:dyDescent="0.3">
      <c r="B5" s="73" t="s">
        <v>0</v>
      </c>
      <c r="C5" s="6" t="s">
        <v>43</v>
      </c>
      <c r="D5" s="6" t="s">
        <v>44</v>
      </c>
      <c r="E5" s="6" t="s">
        <v>45</v>
      </c>
      <c r="F5" s="7" t="s">
        <v>1</v>
      </c>
      <c r="G5" s="6" t="s">
        <v>2</v>
      </c>
      <c r="H5" s="62"/>
    </row>
    <row r="6" spans="2:10" ht="15.75" thickBot="1" x14ac:dyDescent="0.3">
      <c r="B6" s="74"/>
      <c r="C6" s="8" t="s">
        <v>35</v>
      </c>
      <c r="D6" s="8" t="s">
        <v>35</v>
      </c>
      <c r="E6" s="8" t="s">
        <v>35</v>
      </c>
      <c r="F6" s="8" t="s">
        <v>35</v>
      </c>
      <c r="G6" s="7" t="s">
        <v>35</v>
      </c>
      <c r="H6" s="62"/>
      <c r="I6" s="81"/>
      <c r="J6" s="81"/>
    </row>
    <row r="7" spans="2:10" ht="12.95" customHeight="1" thickBot="1" x14ac:dyDescent="0.3">
      <c r="B7" s="9" t="s">
        <v>4</v>
      </c>
      <c r="C7" s="10">
        <v>12863.490725888314</v>
      </c>
      <c r="D7" s="10">
        <v>7117.5092107768851</v>
      </c>
      <c r="E7" s="10">
        <v>3151.0434987869539</v>
      </c>
      <c r="F7" s="10">
        <v>2094.4070841845287</v>
      </c>
      <c r="G7" s="10">
        <v>500.53093213994691</v>
      </c>
      <c r="H7" s="62"/>
      <c r="I7" s="11"/>
      <c r="J7" s="64"/>
    </row>
    <row r="8" spans="2:10" ht="12.95" customHeight="1" thickBot="1" x14ac:dyDescent="0.3">
      <c r="B8" s="13" t="s">
        <v>5</v>
      </c>
      <c r="C8" s="14">
        <v>9654.5370194627176</v>
      </c>
      <c r="D8" s="14">
        <v>5244.8152127956237</v>
      </c>
      <c r="E8" s="14">
        <v>2558.7630284716051</v>
      </c>
      <c r="F8" s="14">
        <v>1399.152160584601</v>
      </c>
      <c r="G8" s="14">
        <v>451.80661761088857</v>
      </c>
      <c r="H8" s="62"/>
      <c r="I8" s="11"/>
      <c r="J8" s="64"/>
    </row>
    <row r="9" spans="2:10" ht="12.95" customHeight="1" thickBot="1" x14ac:dyDescent="0.3">
      <c r="B9" s="15" t="s">
        <v>6</v>
      </c>
      <c r="C9" s="10">
        <v>-3450.9054987955942</v>
      </c>
      <c r="D9" s="10">
        <v>-2013.5709456413117</v>
      </c>
      <c r="E9" s="10">
        <v>-1076.0033596965077</v>
      </c>
      <c r="F9" s="10">
        <v>-316.85697377333497</v>
      </c>
      <c r="G9" s="10">
        <v>-44.474219684440172</v>
      </c>
      <c r="H9" s="62"/>
      <c r="I9" s="11"/>
      <c r="J9" s="64"/>
    </row>
    <row r="10" spans="2:10" ht="12.95" customHeight="1" thickBot="1" x14ac:dyDescent="0.3">
      <c r="B10" s="13" t="s">
        <v>7</v>
      </c>
      <c r="C10" s="14">
        <f>SUM(C8:C9)</f>
        <v>6203.6315206671234</v>
      </c>
      <c r="D10" s="14">
        <f>SUM(D8:D9)</f>
        <v>3231.2442671543122</v>
      </c>
      <c r="E10" s="14">
        <f>SUM(E8:E9)</f>
        <v>1482.7596687750975</v>
      </c>
      <c r="F10" s="14">
        <f>SUM(F8:F9)</f>
        <v>1082.2951868112659</v>
      </c>
      <c r="G10" s="14">
        <f>SUM(G8:G9)</f>
        <v>407.33239792644838</v>
      </c>
      <c r="H10" s="62"/>
      <c r="I10" s="11"/>
      <c r="J10" s="64"/>
    </row>
    <row r="11" spans="2:10" ht="15" x14ac:dyDescent="0.25">
      <c r="B11" s="16" t="s">
        <v>8</v>
      </c>
      <c r="C11" s="17">
        <v>-3916.2200909031067</v>
      </c>
      <c r="D11" s="17">
        <v>-2065.611647959226</v>
      </c>
      <c r="E11" s="17">
        <v>-975.81274134141893</v>
      </c>
      <c r="F11" s="17">
        <v>-664.97532471414092</v>
      </c>
      <c r="G11" s="17">
        <v>-209.82037688832088</v>
      </c>
      <c r="H11" s="62"/>
      <c r="I11" s="11"/>
      <c r="J11" s="64"/>
    </row>
    <row r="12" spans="2:10" ht="15" x14ac:dyDescent="0.25">
      <c r="B12" s="18" t="s">
        <v>9</v>
      </c>
      <c r="C12" s="17">
        <v>-1312.1335870915873</v>
      </c>
      <c r="D12" s="17">
        <v>-748.30781326655529</v>
      </c>
      <c r="E12" s="17">
        <v>-299.36693338544723</v>
      </c>
      <c r="F12" s="17">
        <v>-176.7655230962888</v>
      </c>
      <c r="G12" s="17">
        <v>-87.693317343295789</v>
      </c>
      <c r="H12" s="62"/>
      <c r="I12" s="11"/>
      <c r="J12" s="64"/>
    </row>
    <row r="13" spans="2:10" ht="13.5" customHeight="1" x14ac:dyDescent="0.25">
      <c r="B13" s="19" t="s">
        <v>46</v>
      </c>
      <c r="C13" s="20">
        <v>-75.811668022695102</v>
      </c>
      <c r="D13" s="20">
        <v>-18.069987466871083</v>
      </c>
      <c r="E13" s="20">
        <v>-18.930532283128894</v>
      </c>
      <c r="F13" s="20">
        <v>0</v>
      </c>
      <c r="G13" s="20">
        <v>0</v>
      </c>
      <c r="H13" s="62"/>
      <c r="I13" s="11"/>
      <c r="J13" s="64"/>
    </row>
    <row r="14" spans="2:10" ht="14.25" customHeight="1" x14ac:dyDescent="0.25">
      <c r="B14" s="16" t="s">
        <v>10</v>
      </c>
      <c r="C14" s="17">
        <v>-39.162100655163421</v>
      </c>
      <c r="D14" s="67">
        <v>20.251979434162742</v>
      </c>
      <c r="E14" s="67">
        <v>-40.100586676283598</v>
      </c>
      <c r="F14" s="67">
        <v>-18.411330938762006</v>
      </c>
      <c r="G14" s="67">
        <v>-0.90216247427993934</v>
      </c>
      <c r="H14" s="62"/>
      <c r="I14" s="11"/>
      <c r="J14" s="64"/>
    </row>
    <row r="15" spans="2:10" ht="13.5" customHeight="1" x14ac:dyDescent="0.25">
      <c r="B15" s="16" t="s">
        <v>47</v>
      </c>
      <c r="C15" s="17">
        <v>-105.92250238715765</v>
      </c>
      <c r="D15" s="17">
        <v>0</v>
      </c>
      <c r="E15" s="17">
        <v>-68.453220236489884</v>
      </c>
      <c r="F15" s="17">
        <v>0</v>
      </c>
      <c r="G15" s="17">
        <v>0</v>
      </c>
      <c r="H15" s="62"/>
      <c r="I15" s="11"/>
      <c r="J15" s="64"/>
    </row>
    <row r="16" spans="2:10" ht="13.5" customHeight="1" x14ac:dyDescent="0.25">
      <c r="B16" s="15" t="s">
        <v>23</v>
      </c>
      <c r="C16" s="17">
        <v>-124.13787140340948</v>
      </c>
      <c r="D16" s="17">
        <v>-11.441924</v>
      </c>
      <c r="E16" s="17">
        <v>-93.988468999999995</v>
      </c>
      <c r="F16" s="17">
        <v>-18.707478403409482</v>
      </c>
      <c r="G16" s="17">
        <v>0</v>
      </c>
      <c r="H16" s="62"/>
      <c r="I16" s="11"/>
      <c r="J16" s="64"/>
    </row>
    <row r="17" spans="2:10" ht="13.5" customHeight="1" thickBot="1" x14ac:dyDescent="0.3">
      <c r="B17" s="15" t="s">
        <v>11</v>
      </c>
      <c r="C17" s="17">
        <v>403.7811876119066</v>
      </c>
      <c r="D17" s="17">
        <v>159.69453990062848</v>
      </c>
      <c r="E17" s="17">
        <v>55.906099570798808</v>
      </c>
      <c r="F17" s="17">
        <v>133.59777013219752</v>
      </c>
      <c r="G17" s="17">
        <v>54.582778008281799</v>
      </c>
      <c r="H17" s="62"/>
      <c r="I17" s="11"/>
      <c r="J17" s="64"/>
    </row>
    <row r="18" spans="2:10" ht="12.95" customHeight="1" thickBot="1" x14ac:dyDescent="0.3">
      <c r="B18" s="13" t="s">
        <v>12</v>
      </c>
      <c r="C18" s="14">
        <f>SUM(C10:C17)</f>
        <v>1034.0248878159105</v>
      </c>
      <c r="D18" s="14">
        <f>SUM(D10:D17)</f>
        <v>567.75941379645099</v>
      </c>
      <c r="E18" s="14">
        <f>SUM(E10:E17)</f>
        <v>42.013285423127748</v>
      </c>
      <c r="F18" s="14">
        <f>SUM(F10:F17)</f>
        <v>337.0332997908622</v>
      </c>
      <c r="G18" s="14">
        <f>SUM(G10:G17)</f>
        <v>163.49931922883357</v>
      </c>
      <c r="H18" s="62"/>
      <c r="I18" s="11"/>
      <c r="J18" s="65"/>
    </row>
    <row r="19" spans="2:10" ht="12.95" customHeight="1" x14ac:dyDescent="0.25">
      <c r="B19" s="22"/>
      <c r="C19" s="23"/>
      <c r="D19" s="23"/>
      <c r="E19" s="23"/>
      <c r="F19" s="24"/>
      <c r="G19" s="25"/>
      <c r="H19" s="62"/>
    </row>
    <row r="20" spans="2:10" ht="12.95" customHeight="1" x14ac:dyDescent="0.25">
      <c r="B20" s="15" t="s">
        <v>11</v>
      </c>
      <c r="C20" s="26">
        <v>-403.78118761190672</v>
      </c>
      <c r="D20" s="26"/>
      <c r="E20" s="27"/>
      <c r="F20" s="27"/>
      <c r="G20" s="26"/>
      <c r="H20" s="68"/>
    </row>
    <row r="21" spans="2:10" ht="12.95" customHeight="1" thickBot="1" x14ac:dyDescent="0.3">
      <c r="B21" s="15" t="s">
        <v>13</v>
      </c>
      <c r="C21" s="63">
        <v>-390.1843265744144</v>
      </c>
      <c r="D21" s="26"/>
      <c r="E21" s="27"/>
      <c r="F21" s="27"/>
      <c r="G21" s="26"/>
      <c r="H21" s="29"/>
    </row>
    <row r="22" spans="2:10" ht="12.95" customHeight="1" thickBot="1" x14ac:dyDescent="0.3">
      <c r="B22" s="13" t="s">
        <v>14</v>
      </c>
      <c r="C22" s="14">
        <f>SUM(C18:C21)</f>
        <v>240.05937362958935</v>
      </c>
      <c r="D22" s="30"/>
      <c r="E22" s="30"/>
      <c r="F22" s="30"/>
      <c r="G22" s="30"/>
      <c r="H22" s="31"/>
    </row>
    <row r="23" spans="2:10" ht="12.95" customHeight="1" x14ac:dyDescent="0.25">
      <c r="B23" s="32" t="s">
        <v>40</v>
      </c>
      <c r="C23" s="17">
        <v>-206.59200000000001</v>
      </c>
      <c r="D23" s="26"/>
      <c r="E23" s="27"/>
      <c r="F23" s="27"/>
      <c r="G23" s="26"/>
      <c r="H23" s="33"/>
    </row>
    <row r="24" spans="2:10" ht="12.95" customHeight="1" thickBot="1" x14ac:dyDescent="0.3">
      <c r="B24" s="15" t="s">
        <v>15</v>
      </c>
      <c r="C24" s="26">
        <v>-209.55273080900386</v>
      </c>
      <c r="D24" s="26"/>
      <c r="E24" s="27"/>
      <c r="F24" s="27"/>
      <c r="G24" s="26"/>
      <c r="H24" s="33"/>
    </row>
    <row r="25" spans="2:10" ht="12.75" customHeight="1" thickBot="1" x14ac:dyDescent="0.3">
      <c r="B25" s="13" t="s">
        <v>16</v>
      </c>
      <c r="C25" s="14">
        <f>SUM(C22:C24)</f>
        <v>-176.08535717941453</v>
      </c>
      <c r="D25" s="30"/>
      <c r="E25" s="30"/>
      <c r="F25" s="30"/>
      <c r="G25" s="30"/>
      <c r="H25" s="31"/>
    </row>
    <row r="26" spans="2:10" ht="8.25" customHeight="1" x14ac:dyDescent="0.25">
      <c r="B26" s="34"/>
      <c r="C26" s="35"/>
      <c r="D26" s="35"/>
      <c r="E26" s="36"/>
      <c r="F26" s="36"/>
      <c r="G26" s="37"/>
      <c r="H26" s="36"/>
    </row>
    <row r="27" spans="2:10" ht="12.95" customHeight="1" x14ac:dyDescent="0.25">
      <c r="B27" s="38" t="s">
        <v>17</v>
      </c>
      <c r="C27" s="39">
        <f t="shared" ref="C27:G27" si="0">C10/C$8</f>
        <v>0.64256126504679978</v>
      </c>
      <c r="D27" s="39">
        <f t="shared" si="0"/>
        <v>0.61608352936270072</v>
      </c>
      <c r="E27" s="39">
        <f t="shared" si="0"/>
        <v>0.57948299716553908</v>
      </c>
      <c r="F27" s="39">
        <f t="shared" si="0"/>
        <v>0.77353644392691057</v>
      </c>
      <c r="G27" s="39">
        <f t="shared" si="0"/>
        <v>0.90156359391189145</v>
      </c>
      <c r="H27" s="4"/>
    </row>
    <row r="28" spans="2:10" ht="12.95" customHeight="1" x14ac:dyDescent="0.25">
      <c r="B28" s="40" t="s">
        <v>18</v>
      </c>
      <c r="C28" s="41">
        <f t="shared" ref="C28:G28" si="1">-C11/C8</f>
        <v>0.40563520373979023</v>
      </c>
      <c r="D28" s="41">
        <f t="shared" si="1"/>
        <v>0.3938387844284415</v>
      </c>
      <c r="E28" s="41">
        <f t="shared" si="1"/>
        <v>0.38136112273135714</v>
      </c>
      <c r="F28" s="41">
        <f t="shared" si="1"/>
        <v>0.47527019822940308</v>
      </c>
      <c r="G28" s="41">
        <f t="shared" si="1"/>
        <v>0.46440306252668795</v>
      </c>
      <c r="H28" s="4"/>
    </row>
    <row r="29" spans="2:10" ht="12.95" customHeight="1" x14ac:dyDescent="0.25">
      <c r="B29" s="42" t="s">
        <v>19</v>
      </c>
      <c r="C29" s="41">
        <f t="shared" ref="C29:G29" si="2">-C12/C8</f>
        <v>0.13590849405273797</v>
      </c>
      <c r="D29" s="41">
        <f t="shared" si="2"/>
        <v>0.14267572505527562</v>
      </c>
      <c r="E29" s="41">
        <f t="shared" si="2"/>
        <v>0.11699674024298547</v>
      </c>
      <c r="F29" s="41">
        <f t="shared" si="2"/>
        <v>0.12633759792246735</v>
      </c>
      <c r="G29" s="41">
        <f t="shared" si="2"/>
        <v>0.19409480500088713</v>
      </c>
      <c r="H29" s="4"/>
    </row>
    <row r="30" spans="2:10" ht="12.95" customHeight="1" x14ac:dyDescent="0.25">
      <c r="B30" s="40" t="s">
        <v>20</v>
      </c>
      <c r="C30" s="41">
        <f t="shared" ref="C30:G30" si="3">C18/C8</f>
        <v>0.10710248308452337</v>
      </c>
      <c r="D30" s="41">
        <f t="shared" si="3"/>
        <v>0.1082515571590215</v>
      </c>
      <c r="E30" s="41">
        <f t="shared" si="3"/>
        <v>1.6419373328300367E-2</v>
      </c>
      <c r="F30" s="41">
        <f t="shared" si="3"/>
        <v>0.24088395049902306</v>
      </c>
      <c r="G30" s="41">
        <f t="shared" si="3"/>
        <v>0.36187898285643266</v>
      </c>
      <c r="H30" s="4"/>
    </row>
    <row r="31" spans="2:10" ht="12.95" customHeight="1" thickBot="1" x14ac:dyDescent="0.3">
      <c r="B31" s="43" t="s">
        <v>21</v>
      </c>
      <c r="C31" s="44">
        <f>C25/C8</f>
        <v>-1.8238612252917109E-2</v>
      </c>
      <c r="D31" s="45" t="s">
        <v>22</v>
      </c>
      <c r="E31" s="45" t="s">
        <v>22</v>
      </c>
      <c r="F31" s="45" t="s">
        <v>22</v>
      </c>
      <c r="G31" s="45" t="s">
        <v>22</v>
      </c>
      <c r="H31" s="4"/>
    </row>
    <row r="32" spans="2:10" ht="3.75" customHeight="1" thickTop="1" x14ac:dyDescent="0.25">
      <c r="B32" s="46"/>
      <c r="H32" s="4"/>
    </row>
    <row r="33" spans="2:9" ht="17.25" x14ac:dyDescent="0.25">
      <c r="B33" s="47" t="s">
        <v>53</v>
      </c>
      <c r="H33" s="4"/>
    </row>
    <row r="34" spans="2:9" ht="17.25" x14ac:dyDescent="0.25">
      <c r="B34" s="47" t="s">
        <v>52</v>
      </c>
      <c r="C34" s="48"/>
      <c r="D34" s="48"/>
      <c r="E34" s="48"/>
      <c r="H34" s="4"/>
    </row>
    <row r="35" spans="2:9" ht="12.95" customHeight="1" x14ac:dyDescent="0.25">
      <c r="B35" s="47" t="s">
        <v>49</v>
      </c>
      <c r="C35" s="49"/>
      <c r="G35" s="50"/>
      <c r="H35" s="4"/>
    </row>
    <row r="36" spans="2:9" ht="17.25" x14ac:dyDescent="0.25">
      <c r="B36" s="47" t="s">
        <v>50</v>
      </c>
      <c r="H36" s="4"/>
    </row>
    <row r="37" spans="2:9" ht="12.95" customHeight="1" x14ac:dyDescent="0.25">
      <c r="B37" s="47" t="s">
        <v>51</v>
      </c>
      <c r="H37" s="4"/>
    </row>
    <row r="39" spans="2:9" ht="12.95" customHeight="1" x14ac:dyDescent="0.25">
      <c r="B39" s="80"/>
      <c r="C39" s="80"/>
      <c r="D39" s="80"/>
      <c r="E39" s="80"/>
      <c r="F39" s="80"/>
      <c r="G39" s="80"/>
      <c r="H39" s="4"/>
    </row>
    <row r="40" spans="2:9" ht="12.95" customHeight="1" thickBot="1" x14ac:dyDescent="0.3"/>
    <row r="41" spans="2:9" ht="16.5" customHeight="1" thickBot="1" x14ac:dyDescent="0.3">
      <c r="B41" s="77" t="s">
        <v>32</v>
      </c>
      <c r="C41" s="78"/>
      <c r="D41" s="78"/>
      <c r="E41" s="78"/>
      <c r="F41" s="78"/>
      <c r="G41" s="79"/>
    </row>
    <row r="42" spans="2:9" ht="12.95" customHeight="1" thickBot="1" x14ac:dyDescent="0.3">
      <c r="B42" s="71" t="s">
        <v>0</v>
      </c>
      <c r="C42" s="70" t="s">
        <v>25</v>
      </c>
      <c r="D42" s="70" t="s">
        <v>41</v>
      </c>
      <c r="E42" s="70" t="s">
        <v>26</v>
      </c>
      <c r="F42" s="70" t="s">
        <v>1</v>
      </c>
      <c r="G42" s="70" t="s">
        <v>2</v>
      </c>
    </row>
    <row r="43" spans="2:9" ht="12.95" customHeight="1" thickBot="1" x14ac:dyDescent="0.3">
      <c r="B43" s="71"/>
      <c r="C43" s="70" t="s">
        <v>3</v>
      </c>
      <c r="D43" s="70" t="s">
        <v>3</v>
      </c>
      <c r="E43" s="70" t="s">
        <v>3</v>
      </c>
      <c r="F43" s="70" t="s">
        <v>27</v>
      </c>
      <c r="G43" s="70" t="s">
        <v>27</v>
      </c>
    </row>
    <row r="44" spans="2:9" ht="15.75" thickBot="1" x14ac:dyDescent="0.3">
      <c r="B44" s="71"/>
      <c r="C44" s="8" t="s">
        <v>35</v>
      </c>
      <c r="D44" s="8" t="s">
        <v>35</v>
      </c>
      <c r="E44" s="8" t="s">
        <v>35</v>
      </c>
      <c r="F44" s="8" t="s">
        <v>35</v>
      </c>
      <c r="G44" s="8" t="s">
        <v>35</v>
      </c>
    </row>
    <row r="45" spans="2:9" s="53" customFormat="1" ht="12.95" customHeight="1" thickBot="1" x14ac:dyDescent="0.3">
      <c r="B45" s="51" t="s">
        <v>12</v>
      </c>
      <c r="C45" s="52">
        <f>C18</f>
        <v>1034.0248878159105</v>
      </c>
      <c r="D45" s="52">
        <f>D18</f>
        <v>567.75941379645099</v>
      </c>
      <c r="E45" s="52">
        <f>E18</f>
        <v>42.013285423127748</v>
      </c>
      <c r="F45" s="52">
        <f>F18</f>
        <v>337.0332997908622</v>
      </c>
      <c r="G45" s="52">
        <f>G18</f>
        <v>163.49931922883357</v>
      </c>
      <c r="I45" s="54"/>
    </row>
    <row r="46" spans="2:9" s="58" customFormat="1" ht="12.95" customHeight="1" thickBot="1" x14ac:dyDescent="0.3">
      <c r="B46" s="59" t="s">
        <v>38</v>
      </c>
      <c r="C46" s="57">
        <f>SUM(D46:G46)+37.4</f>
        <v>105.85322023648988</v>
      </c>
      <c r="D46" s="57">
        <v>0</v>
      </c>
      <c r="E46" s="57">
        <v>68.453220236489884</v>
      </c>
      <c r="F46" s="57">
        <v>0</v>
      </c>
      <c r="G46" s="57">
        <v>0</v>
      </c>
      <c r="I46" s="20"/>
    </row>
    <row r="47" spans="2:9" s="58" customFormat="1" ht="12.95" customHeight="1" thickBot="1" x14ac:dyDescent="0.3">
      <c r="B47" s="59" t="s">
        <v>28</v>
      </c>
      <c r="C47" s="57">
        <f>SUM(D47:G47)</f>
        <v>124.13787140340948</v>
      </c>
      <c r="D47" s="57">
        <v>11.441924</v>
      </c>
      <c r="E47" s="57">
        <v>93.988468999999995</v>
      </c>
      <c r="F47" s="57">
        <v>18.707478403409482</v>
      </c>
      <c r="G47" s="57">
        <v>0</v>
      </c>
      <c r="I47" s="20"/>
    </row>
    <row r="48" spans="2:9" s="58" customFormat="1" ht="12.95" customHeight="1" thickBot="1" x14ac:dyDescent="0.3">
      <c r="B48" s="59" t="s">
        <v>42</v>
      </c>
      <c r="C48" s="57">
        <f>SUM(D48:G48)</f>
        <v>58.873060309243996</v>
      </c>
      <c r="D48" s="57">
        <v>0</v>
      </c>
      <c r="E48" s="57">
        <v>42.973060309243998</v>
      </c>
      <c r="F48" s="57">
        <v>15.9</v>
      </c>
      <c r="G48" s="57">
        <v>0</v>
      </c>
      <c r="I48" s="20"/>
    </row>
    <row r="49" spans="2:9" s="53" customFormat="1" ht="12.95" customHeight="1" thickBot="1" x14ac:dyDescent="0.3">
      <c r="B49" s="51" t="s">
        <v>30</v>
      </c>
      <c r="C49" s="52">
        <f>SUM(C45:C48)</f>
        <v>1322.8890397650539</v>
      </c>
      <c r="D49" s="52">
        <f>SUM(D45:D48)</f>
        <v>579.20133779645096</v>
      </c>
      <c r="E49" s="52">
        <f>SUM(E45:E48)</f>
        <v>247.42803496886162</v>
      </c>
      <c r="F49" s="52">
        <f>SUM(F45:F48)</f>
        <v>371.64077819427166</v>
      </c>
      <c r="G49" s="52">
        <f>SUM(G45:G48)</f>
        <v>163.49931922883357</v>
      </c>
      <c r="I49" s="54"/>
    </row>
    <row r="50" spans="2:9" s="53" customFormat="1" ht="15.75" thickBot="1" x14ac:dyDescent="0.3">
      <c r="B50" s="51" t="s">
        <v>31</v>
      </c>
      <c r="C50" s="60">
        <f>C49/C8</f>
        <v>0.13702252496398565</v>
      </c>
      <c r="D50" s="60">
        <f>D49/D8</f>
        <v>0.11043312572450413</v>
      </c>
      <c r="E50" s="60">
        <f>E49/E8</f>
        <v>9.6698300005004692E-2</v>
      </c>
      <c r="F50" s="60">
        <f>F49/F8</f>
        <v>0.26561855719751792</v>
      </c>
      <c r="G50" s="60">
        <f>G49/G8</f>
        <v>0.36187898285643266</v>
      </c>
      <c r="I50" s="54"/>
    </row>
    <row r="51" spans="2:9" s="58" customFormat="1" ht="12.95" customHeight="1" x14ac:dyDescent="0.25"/>
    <row r="52" spans="2:9" ht="12.95" customHeight="1" x14ac:dyDescent="0.25">
      <c r="C52" s="50"/>
      <c r="D52" s="50"/>
      <c r="E52" s="50"/>
      <c r="F52" s="50"/>
      <c r="G52" s="50"/>
    </row>
  </sheetData>
  <mergeCells count="12">
    <mergeCell ref="B2:G2"/>
    <mergeCell ref="G42:G43"/>
    <mergeCell ref="D4:G4"/>
    <mergeCell ref="B5:B6"/>
    <mergeCell ref="I6:J6"/>
    <mergeCell ref="B39:G39"/>
    <mergeCell ref="B41:G41"/>
    <mergeCell ref="B42:B44"/>
    <mergeCell ref="C42:C43"/>
    <mergeCell ref="D42:D43"/>
    <mergeCell ref="E42:E43"/>
    <mergeCell ref="F42:F43"/>
  </mergeCells>
  <pageMargins left="0.511811024" right="0.511811024" top="0.78740157499999996" bottom="0.78740157499999996" header="0.31496062000000002" footer="0.31496062000000002"/>
  <ignoredErrors>
    <ignoredError sqref="C10:G10" formulaRange="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sta" ma:contentTypeID="0x012000FBBBC9C2FBAF1044B9178F2BAD1B9F6C" ma:contentTypeVersion="0" ma:contentTypeDescription="Crie uma nova pasta." ma:contentTypeScope="" ma:versionID="f2ea8927995d7fac5a74dae9331ea9f0">
  <xsd:schema xmlns:xsd="http://www.w3.org/2001/XMLSchema" xmlns:xs="http://www.w3.org/2001/XMLSchema" xmlns:p="http://schemas.microsoft.com/office/2006/metadata/properties" xmlns:ns1="http://schemas.microsoft.com/sharepoint/v3" targetNamespace="http://schemas.microsoft.com/office/2006/metadata/properties" ma:root="true" ma:fieldsID="9ceae06c93b83b44ce5ec9c260e78d74"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Contagem de Itens Filhos" ma:hidden="true" ma:list="Docs" ma:internalName="ItemChildCount" ma:readOnly="true" ma:showField="ItemChildCount">
      <xsd:simpleType>
        <xsd:restriction base="dms:Lookup"/>
      </xsd:simpleType>
    </xsd:element>
    <xsd:element name="FolderChildCount" ma:index="4" nillable="true" ma:displayName="Contagem de Elementos Filho da Pasta"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ListForm</Display>
  <Edit>ListForm</Edit>
  <New>ListForm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824534-9E54-4EE4-BE06-51E4B4EBB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93709C-EE53-4580-8DAF-5B139DBADA8C}">
  <ds:schemaRefs>
    <ds:schemaRef ds:uri="http://schemas.microsoft.com/sharepoint/v3/contenttype/forms"/>
  </ds:schemaRefs>
</ds:datastoreItem>
</file>

<file path=customXml/itemProps3.xml><?xml version="1.0" encoding="utf-8"?>
<ds:datastoreItem xmlns:ds="http://schemas.openxmlformats.org/officeDocument/2006/customXml" ds:itemID="{C3899F66-6F23-49F0-83CD-459C67C52402}">
  <ds:schemaRef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FY 2019</vt:lpstr>
      <vt:lpstr>Q1-19</vt:lpstr>
      <vt:lpstr>Q2-19</vt:lpstr>
      <vt:lpstr>Q3-19</vt:lpstr>
      <vt:lpstr>Q4-19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Tamires Parini</dc:creator>
  <cp:lastModifiedBy>Luiz GuilhermePalhares</cp:lastModifiedBy>
  <dcterms:created xsi:type="dcterms:W3CDTF">2020-04-22T14:46:19Z</dcterms:created>
  <dcterms:modified xsi:type="dcterms:W3CDTF">2020-11-11T19:14:13Z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0x012000FBBBC9C2FBAF1044B9178F2BAD1B9F6C</vt:lpwstr>
  </property>
</Properties>
</file>