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namedSheetViews/namedSheetView1.xml" ContentType="application/vnd.ms-excel.namedsheetview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largoresources-my.sharepoint.com/personal/manoela_oliveira_largoinc_com/Documents/Manoela LGO/ESG/Sustainability Report/2024 SR/Content to Red Rocket - Wrting and Pictures/Writing Content/"/>
    </mc:Choice>
  </mc:AlternateContent>
  <xr:revisionPtr revIDLastSave="2159" documentId="8_{69D274D4-01FE-4F2B-9D8B-237566512BF0}" xr6:coauthVersionLast="47" xr6:coauthVersionMax="47" xr10:uidLastSave="{B050588F-B94C-4E7D-BC56-A10C7EC00D28}"/>
  <bookViews>
    <workbookView xWindow="-110" yWindow="-110" windowWidth="19420" windowHeight="10300" tabRatio="770" firstSheet="1" activeTab="2" xr2:uid="{A7528A91-8A25-47F4-B344-606509E06D45}"/>
  </bookViews>
  <sheets>
    <sheet name="Cover Page" sheetId="16" r:id="rId1"/>
    <sheet name="Table of Contents" sheetId="22" r:id="rId2"/>
    <sheet name="General Disclosures" sheetId="13" r:id="rId3"/>
    <sheet name="Economic Procurement" sheetId="2" r:id="rId4"/>
    <sheet name="Environment" sheetId="7" r:id="rId5"/>
    <sheet name="Social" sheetId="3" r:id="rId6"/>
    <sheet name="Subsidiaries" sheetId="17" r:id="rId7"/>
  </sheets>
  <externalReferences>
    <externalReference r:id="rId8"/>
  </externalReferences>
  <definedNames>
    <definedName name="_Toc75154678" localSheetId="2">'General Disclosures'!#REF!</definedName>
    <definedName name="_Toc75154678" localSheetId="5">Social!#REF!</definedName>
    <definedName name="_Toc75154678" localSheetId="6">Subsidiaries!#REF!</definedName>
    <definedName name="_xlnm.Print_Area" localSheetId="4">Environment!$A$1:$DS$309</definedName>
    <definedName name="gwp_CH4">#REF!</definedName>
    <definedName name="gwp_CO2">#REF!</definedName>
    <definedName name="gwp_HFC125">#REF!</definedName>
    <definedName name="gwp_HFC134">'[1]Fatores de Emissão'!$E$502</definedName>
    <definedName name="gwp_HFC134a">#REF!</definedName>
    <definedName name="gwp_HFC143">#REF!</definedName>
    <definedName name="gwp_HFC143a">#REF!</definedName>
    <definedName name="gwp_HFC152">#REF!</definedName>
    <definedName name="gwp_HFC152a">#REF!</definedName>
    <definedName name="gwp_HFC161">#REF!</definedName>
    <definedName name="gwp_HFC227ea">'[1]Fatores de Emissão'!$E$509</definedName>
    <definedName name="gwp_HFC23">#REF!</definedName>
    <definedName name="gwp_HFC236cb">#REF!</definedName>
    <definedName name="gwp_HFC236ea">#REF!</definedName>
    <definedName name="gwp_HFC236fa">#REF!</definedName>
    <definedName name="gwp_HFC245ca">#REF!</definedName>
    <definedName name="gwp_HFC245fa">#REF!</definedName>
    <definedName name="gwp_HFC32">#REF!</definedName>
    <definedName name="gwp_HFC365mfc">#REF!</definedName>
    <definedName name="gwp_HFC41">#REF!</definedName>
    <definedName name="gwp_HFC4310mee">#REF!</definedName>
    <definedName name="gwp_N2O">#REF!</definedName>
    <definedName name="gwp_NF3">#REF!</definedName>
    <definedName name="gwp_perfluorociclopropano">#REF!</definedName>
    <definedName name="gwp_PFC116">#REF!</definedName>
    <definedName name="gwp_PFC14">'[1]Fatores de Emissão'!$E$519</definedName>
    <definedName name="gwp_PFC218">#REF!</definedName>
    <definedName name="gwp_PFC3110">#REF!</definedName>
    <definedName name="gwp_PFC318">#REF!</definedName>
    <definedName name="gwp_PFC4112">#REF!</definedName>
    <definedName name="gwp_PFC5114">#REF!</definedName>
    <definedName name="gwp_PFC9118">#REF!</definedName>
    <definedName name="gwp_SF6">#REF!</definedName>
    <definedName name="gwp_trifluorometil">#REF!</definedName>
    <definedName name="processos_industriais_remocao">#REF!</definedName>
    <definedName name="total_AA_biomassa">#REF!</definedName>
    <definedName name="total_AA_CH4">#REF!</definedName>
    <definedName name="total_AA_CO2">#REF!</definedName>
    <definedName name="total_AA_N2O">#REF!</definedName>
    <definedName name="total_CED_biomassa">#REF!</definedName>
    <definedName name="total_CED_CH4">#REF!</definedName>
    <definedName name="total_CED_CH4_biomassa">#REF!</definedName>
    <definedName name="total_CED_CO2">#REF!</definedName>
    <definedName name="total_CED_extra_CH4">#REF!</definedName>
    <definedName name="total_CED_extra_CO2">#REF!</definedName>
    <definedName name="total_CED_extra_N2O">#REF!</definedName>
    <definedName name="total_CED_N2O">#REF!</definedName>
    <definedName name="total_CED_N2O_biomassa">#REF!</definedName>
    <definedName name="total_CM_aero_CH4">#REF!</definedName>
    <definedName name="total_CM_aero_CO2">#REF!</definedName>
    <definedName name="total_CM_aero_CO2e">Environment!$O$837</definedName>
    <definedName name="total_CM_aero_N2O">#REF!</definedName>
    <definedName name="total_CM_biomassa">#REF!</definedName>
    <definedName name="total_CM_extra">Environment!$H$900</definedName>
    <definedName name="total_CM_extra_CH4">#REF!</definedName>
    <definedName name="total_CM_extra_CO2">'[1]Combustão móvel'!$D$817</definedName>
    <definedName name="total_CM_extra_CO2bio">Environment!$G$899</definedName>
    <definedName name="total_CM_extra_N2O">#REF!</definedName>
    <definedName name="total_CM_ferro_CH4">#REF!</definedName>
    <definedName name="total_CM_ferro_CO2">#REF!</definedName>
    <definedName name="total_CM_ferro_CO2bio">Environment!$BF$698</definedName>
    <definedName name="total_CM_ferro_CO2e">Environment!$BE$699</definedName>
    <definedName name="total_CM_ferro_N2O">#REF!</definedName>
    <definedName name="total_CM_hidro_CH4">#REF!</definedName>
    <definedName name="total_CM_hidro_CO2">#REF!</definedName>
    <definedName name="total_CM_hidro_CO2bio">Environment!$BF$768</definedName>
    <definedName name="total_CM_hidro_CO2e">Environment!$BE$769</definedName>
    <definedName name="total_CM_hidro_N2O">#REF!</definedName>
    <definedName name="total_CM_rod_opcao1_CH4">#REF!</definedName>
    <definedName name="total_CM_rod_opcao1_CO2">#REF!</definedName>
    <definedName name="total_CM_rod_opcao1_CO2bio">Environment!$BD$269</definedName>
    <definedName name="total_CM_rod_opcao1_CO2e">Environment!$BC$270</definedName>
    <definedName name="total_CM_rod_opcao1_N2O">#REF!</definedName>
    <definedName name="total_CM_rod_opcao2_CH4">#REF!</definedName>
    <definedName name="total_CM_rod_opcao2_CO2">#REF!</definedName>
    <definedName name="total_CM_rod_opcao2_CO2bio">Environment!$BF$465</definedName>
    <definedName name="total_CM_rod_opcao2_CO2e">Environment!$BE$466</definedName>
    <definedName name="total_CM_rod_opcao2_N2O">#REF!</definedName>
    <definedName name="total_CM_rod_opcao3_CH4">#REF!</definedName>
    <definedName name="total_CM_rod_opcao3_CO2">#REF!</definedName>
    <definedName name="total_CM_rod_opcao3_CO2bio">Environment!$BS$628</definedName>
    <definedName name="total_CM_rod_opcao3_CO2e">Environment!$BR$629</definedName>
    <definedName name="total_CM_rod_opcao3_N2O">#REF!</definedName>
    <definedName name="total_CV_biomassa">#REF!</definedName>
    <definedName name="total_CV_CH4">#REF!</definedName>
    <definedName name="total_CV_CH4_biomassa">#REF!</definedName>
    <definedName name="total_CV_CO2">#REF!</definedName>
    <definedName name="total_CV_N2O">#REF!</definedName>
    <definedName name="total_CV_N2O_biomassa">#REF!</definedName>
    <definedName name="total_ee_compra_CH4">#REF!</definedName>
    <definedName name="total_ee_compra_CO2">#REF!</definedName>
    <definedName name="total_ee_compra_CO2_residual">#REF!</definedName>
    <definedName name="total_ee_compra_CO2biog">#REF!</definedName>
    <definedName name="total_ee_compra_N2O">#REF!</definedName>
    <definedName name="total_ee_localizacao_biogenico_escopo2">#REF!</definedName>
    <definedName name="total_ee_localizacao_CH4_outras">#REF!</definedName>
    <definedName name="total_ee_localizacao_CO2_outras">#REF!</definedName>
    <definedName name="total_ee_localizacao_CO2_sin">#REF!</definedName>
    <definedName name="total_ee_localizacao_N2O_outras">#REF!</definedName>
    <definedName name="total_EFL_biomassa_E1">#REF!</definedName>
    <definedName name="total_EFL_CH4">#REF!</definedName>
    <definedName name="total_EFL_N2O">#REF!</definedName>
    <definedName name="total_EFL_outras_CH4">#REF!</definedName>
    <definedName name="total_EFL_outras_CO2">#REF!</definedName>
    <definedName name="total_EFL_outras_N2O">#REF!</definedName>
    <definedName name="total_fugitiva_CH4">#REF!</definedName>
    <definedName name="total_fugitiva_CO2">#REF!</definedName>
    <definedName name="total_fugitiva_extra_143a">#REF!</definedName>
    <definedName name="total_fugitiva_extra_CH4">#REF!</definedName>
    <definedName name="total_fugitiva_extra_CO2">#REF!</definedName>
    <definedName name="total_fugitiva_extra_HFC125">#REF!</definedName>
    <definedName name="total_fugitiva_extra_HFC134">#REF!</definedName>
    <definedName name="total_fugitiva_extra_HFC134a">#REF!</definedName>
    <definedName name="total_fugitiva_extra_HFC143">#REF!</definedName>
    <definedName name="total_fugitiva_extra_HFC152">'[1]Emissões fugitivas'!$O$339</definedName>
    <definedName name="total_fugitiva_extra_HFC152a">#REF!</definedName>
    <definedName name="total_fugitiva_extra_HFC161">#REF!</definedName>
    <definedName name="total_fugitiva_extra_HFC227ea">#REF!</definedName>
    <definedName name="total_fugitiva_extra_HFC23">#REF!</definedName>
    <definedName name="total_fugitiva_extra_HFC236cb">#REF!</definedName>
    <definedName name="total_fugitiva_extra_HFC236ea">#REF!</definedName>
    <definedName name="total_fugitiva_extra_HFC236fa">#REF!</definedName>
    <definedName name="total_fugitiva_extra_HFC245ca">#REF!</definedName>
    <definedName name="total_fugitiva_extra_HFC245fa">#REF!</definedName>
    <definedName name="total_fugitiva_extra_HFC32">#REF!</definedName>
    <definedName name="total_fugitiva_extra_HFC365mfc">#REF!</definedName>
    <definedName name="total_fugitiva_extra_HFC41">#REF!</definedName>
    <definedName name="total_fugitiva_extra_HFC4310mee">#REF!</definedName>
    <definedName name="total_fugitiva_extra_N2O">#REF!</definedName>
    <definedName name="total_fugitiva_extra_NF3">#REF!</definedName>
    <definedName name="total_fugitiva_extra_perfluorociclopropano">#REF!</definedName>
    <definedName name="total_fugitiva_extra_PFC116">#REF!</definedName>
    <definedName name="total_fugitiva_extra_PFC14">#REF!</definedName>
    <definedName name="total_fugitiva_extra_PFC218">#REF!</definedName>
    <definedName name="total_fugitiva_extra_PFC3110">#REF!</definedName>
    <definedName name="total_fugitiva_extra_PFC318">#REF!</definedName>
    <definedName name="total_fugitiva_extra_PFC4112">#REF!</definedName>
    <definedName name="total_fugitiva_extra_PFC5114">#REF!</definedName>
    <definedName name="total_fugitiva_extra_PFC9118">#REF!</definedName>
    <definedName name="total_fugitiva_extra_SF6">#REF!</definedName>
    <definedName name="total_fugitiva_extra_trifluorometil">#REF!</definedName>
    <definedName name="total_fugitiva_HFC125">#REF!</definedName>
    <definedName name="total_fugitiva_HFC134">#REF!</definedName>
    <definedName name="total_fugitiva_HFC134a">#REF!</definedName>
    <definedName name="total_fugitiva_HFC143">#REF!</definedName>
    <definedName name="total_fugitiva_HFC143a">#REF!</definedName>
    <definedName name="total_fugitiva_HFC152">#REF!</definedName>
    <definedName name="total_fugitiva_HFC152a">#REF!</definedName>
    <definedName name="total_fugitiva_HFC161">#REF!</definedName>
    <definedName name="total_fugitiva_HFC227ea">#REF!</definedName>
    <definedName name="total_fugitiva_HFC23">#REF!</definedName>
    <definedName name="total_fugitiva_HFC236cb">#REF!</definedName>
    <definedName name="total_fugitiva_HFC236ea">#REF!</definedName>
    <definedName name="total_fugitiva_HFC236fa">#REF!</definedName>
    <definedName name="total_fugitiva_HFC245ca">#REF!</definedName>
    <definedName name="total_fugitiva_HFC245fa">#REF!</definedName>
    <definedName name="total_fugitiva_HFC32">#REF!</definedName>
    <definedName name="total_fugitiva_HFC365mfc">#REF!</definedName>
    <definedName name="total_fugitiva_HFC41">#REF!</definedName>
    <definedName name="total_fugitiva_HFC4310mee">#REF!</definedName>
    <definedName name="total_fugitiva_N2O">#REF!</definedName>
    <definedName name="total_fugitiva_NF3">#REF!</definedName>
    <definedName name="total_fugitiva_perfluorociclopropano">#REF!</definedName>
    <definedName name="total_fugitiva_PFC116">#REF!</definedName>
    <definedName name="total_fugitiva_PFC14">#REF!</definedName>
    <definedName name="total_fugitiva_PFC218">#REF!</definedName>
    <definedName name="total_fugitiva_PFC3110">#REF!</definedName>
    <definedName name="total_fugitiva_PFC318">#REF!</definedName>
    <definedName name="total_fugitiva_PFC4112">#REF!</definedName>
    <definedName name="total_fugitiva_PFC5114">#REF!</definedName>
    <definedName name="total_fugitiva_PFC9118">#REF!</definedName>
    <definedName name="total_fugitiva_SF6">#REF!</definedName>
    <definedName name="total_fugitiva_trifluorometil">#REF!</definedName>
    <definedName name="total_Mud_solo_biomassa">#REF!</definedName>
    <definedName name="total_Mud_solo_CH4">#REF!</definedName>
    <definedName name="total_Mud_solo_CO2">#REF!</definedName>
    <definedName name="total_Mud_solo_N2O">#REF!</definedName>
    <definedName name="total_perda_compra_biog_escopo2">#REF!</definedName>
    <definedName name="total_perda_compra_CH4">#REF!</definedName>
    <definedName name="total_perda_compra_CO2">#REF!</definedName>
    <definedName name="total_perda_compra_CO2_residual">#REF!</definedName>
    <definedName name="total_perda_compra_N2O">#REF!</definedName>
    <definedName name="total_perda_localizacao_biogenico_escopo2">#REF!</definedName>
    <definedName name="total_perda_localizacao_CH4_outras">#REF!</definedName>
    <definedName name="total_perda_localizacao_CO2_outras">#REF!</definedName>
    <definedName name="total_perda_localizacao_CO2_sin">#REF!</definedName>
    <definedName name="total_perda_localizacao_N2O_outras">#REF!</definedName>
    <definedName name="total_PI_biomassa">#REF!</definedName>
    <definedName name="total_processos_CH4">#REF!</definedName>
    <definedName name="total_processos_CO2">#REF!</definedName>
    <definedName name="total_processos_HFC125">#REF!</definedName>
    <definedName name="total_processos_HFC134">#REF!</definedName>
    <definedName name="total_processos_HFC134a">#REF!</definedName>
    <definedName name="total_processos_HFC143">#REF!</definedName>
    <definedName name="total_processos_HFC143a">#REF!</definedName>
    <definedName name="total_processos_HFC152">#REF!</definedName>
    <definedName name="total_processos_HFC152a">#REF!</definedName>
    <definedName name="total_processos_HFC161">#REF!</definedName>
    <definedName name="total_processos_HFC227ea">#REF!</definedName>
    <definedName name="total_processos_HFC23">#REF!</definedName>
    <definedName name="total_processos_HFC236cb">#REF!</definedName>
    <definedName name="total_processos_HFC236ea">#REF!</definedName>
    <definedName name="total_processos_HFC236fa">#REF!</definedName>
    <definedName name="total_processos_HFC245ca">#REF!</definedName>
    <definedName name="total_processos_HFC245fa">#REF!</definedName>
    <definedName name="total_processos_HFC32">#REF!</definedName>
    <definedName name="total_processos_HFC365mfc">#REF!</definedName>
    <definedName name="total_processos_HFC41">#REF!</definedName>
    <definedName name="total_processos_HFC4310mee">#REF!</definedName>
    <definedName name="total_processos_N2O">#REF!</definedName>
    <definedName name="total_processos_NF3">#REF!</definedName>
    <definedName name="total_processos_perfluorciclopropano">#REF!</definedName>
    <definedName name="total_processos_PFC116">#REF!</definedName>
    <definedName name="total_processos_PFC14">#REF!</definedName>
    <definedName name="total_processos_PFC218">#REF!</definedName>
    <definedName name="total_processos_PFC3110">#REF!</definedName>
    <definedName name="total_processos_PFC318">#REF!</definedName>
    <definedName name="total_processos_PFC4112">#REF!</definedName>
    <definedName name="total_processos_PFC5114">#REF!</definedName>
    <definedName name="total_processos_PFC9118">#REF!</definedName>
    <definedName name="total_processos_SF6">#REF!</definedName>
    <definedName name="total_processos_trifluormetil">#REF!</definedName>
    <definedName name="total_remoçao_agricolas">#REF!</definedName>
    <definedName name="total_RS_aterro_CH4">#REF!</definedName>
    <definedName name="total_RS_biomassa">#REF!</definedName>
    <definedName name="total_RS_compost_CH4">#REF!</definedName>
    <definedName name="total_RS_compost_N2O">#REF!</definedName>
    <definedName name="total_RS_incin_CH4">#REF!</definedName>
    <definedName name="total_RS_incin_CO2">#REF!</definedName>
    <definedName name="total_RS_incin_N2O">#REF!</definedName>
    <definedName name="total_RS_outras_CH4">#REF!</definedName>
    <definedName name="total_RS_outras_CO2">#REF!</definedName>
    <definedName name="total_RS_outras_N2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9" i="7" l="1"/>
  <c r="E89" i="7"/>
  <c r="D89" i="7"/>
  <c r="F63" i="3"/>
  <c r="G172" i="7"/>
  <c r="D179" i="7"/>
  <c r="G179" i="7" s="1"/>
  <c r="I161" i="7"/>
  <c r="I159" i="7"/>
  <c r="I152" i="7"/>
  <c r="I155" i="7"/>
  <c r="I154" i="7"/>
  <c r="I153" i="7"/>
  <c r="F141" i="7"/>
  <c r="F206" i="7" s="1"/>
  <c r="F208" i="7" s="1"/>
  <c r="E67" i="7"/>
  <c r="F67" i="7" s="1"/>
  <c r="E66" i="7"/>
  <c r="F66" i="7" s="1"/>
  <c r="F38" i="7" l="1"/>
  <c r="E38" i="7"/>
  <c r="D38" i="7"/>
  <c r="D208" i="7" l="1"/>
  <c r="F40" i="3"/>
  <c r="F39" i="3"/>
  <c r="E202" i="3"/>
  <c r="D202" i="3"/>
  <c r="F214" i="3" l="1"/>
  <c r="G214" i="3" s="1"/>
  <c r="F213" i="3"/>
  <c r="G213" i="3" s="1"/>
  <c r="F212" i="3"/>
  <c r="F211" i="3"/>
  <c r="G211" i="3" s="1"/>
  <c r="F210" i="3"/>
  <c r="G210" i="3" s="1"/>
  <c r="F209" i="3"/>
  <c r="F150" i="3"/>
  <c r="F149" i="3"/>
  <c r="D151" i="3"/>
  <c r="E151" i="3"/>
  <c r="D136" i="3"/>
  <c r="F136" i="3"/>
  <c r="E136" i="3"/>
  <c r="O263" i="7"/>
  <c r="N263" i="7"/>
  <c r="M263" i="7"/>
  <c r="L263" i="7"/>
  <c r="K263" i="7"/>
  <c r="J263" i="7"/>
  <c r="I263" i="7"/>
  <c r="H263" i="7"/>
  <c r="G263" i="7"/>
  <c r="F263" i="7"/>
  <c r="E263" i="7"/>
  <c r="D263" i="7"/>
  <c r="O251" i="7"/>
  <c r="N251" i="7"/>
  <c r="M251" i="7"/>
  <c r="L251" i="7"/>
  <c r="K251" i="7"/>
  <c r="J251" i="7"/>
  <c r="I251" i="7"/>
  <c r="H251" i="7"/>
  <c r="G251" i="7"/>
  <c r="F251" i="7"/>
  <c r="E251" i="7"/>
  <c r="D251" i="7"/>
  <c r="D53" i="3"/>
  <c r="E34" i="3"/>
  <c r="D34" i="3"/>
  <c r="F33" i="3"/>
  <c r="F32" i="3"/>
  <c r="F31" i="3"/>
  <c r="F46" i="2"/>
  <c r="E46" i="2"/>
  <c r="D46" i="2"/>
  <c r="I280" i="7"/>
  <c r="H280" i="7"/>
  <c r="G280" i="7"/>
  <c r="E75" i="2"/>
  <c r="G113" i="7"/>
  <c r="I264" i="7" l="1"/>
  <c r="F151" i="3"/>
  <c r="F34" i="3"/>
  <c r="E35" i="3" s="1"/>
  <c r="J264" i="7"/>
  <c r="J265" i="7" s="1"/>
  <c r="K264" i="7"/>
  <c r="D264" i="7"/>
  <c r="L264" i="7"/>
  <c r="E264" i="7"/>
  <c r="E265" i="7" s="1"/>
  <c r="M264" i="7"/>
  <c r="O264" i="7"/>
  <c r="H264" i="7"/>
  <c r="F264" i="7"/>
  <c r="N264" i="7"/>
  <c r="G264" i="7"/>
  <c r="E77" i="2"/>
  <c r="E76" i="2"/>
  <c r="E66" i="2"/>
  <c r="K265" i="7" l="1"/>
  <c r="N265" i="7"/>
  <c r="G265" i="7"/>
  <c r="F265" i="7"/>
  <c r="M265" i="7"/>
  <c r="I265" i="7"/>
  <c r="D35" i="3"/>
  <c r="F35" i="3" s="1"/>
  <c r="O265" i="7"/>
  <c r="F96" i="7"/>
  <c r="E96" i="7"/>
  <c r="F43" i="7"/>
  <c r="E43" i="7"/>
  <c r="F57" i="13" l="1"/>
  <c r="F58" i="13"/>
  <c r="F59" i="13"/>
  <c r="F60" i="13"/>
  <c r="F56" i="13"/>
  <c r="E61" i="13"/>
  <c r="D61" i="13"/>
  <c r="F61" i="13" l="1"/>
  <c r="G59" i="13" s="1" a="1"/>
  <c r="G59" i="13" s="1"/>
  <c r="E55" i="2"/>
  <c r="F187" i="3"/>
  <c r="H187" i="3" s="1"/>
  <c r="F188" i="3"/>
  <c r="H188" i="3" s="1"/>
  <c r="G63" i="3"/>
  <c r="F14" i="3"/>
  <c r="F15" i="3"/>
  <c r="F16" i="3"/>
  <c r="D141" i="7"/>
  <c r="E141" i="7"/>
  <c r="E206" i="7" s="1"/>
  <c r="E208" i="7" s="1"/>
  <c r="D143" i="7"/>
  <c r="F49" i="7"/>
  <c r="F113" i="7"/>
  <c r="D49" i="7"/>
  <c r="E49" i="7"/>
  <c r="F54" i="7" l="1"/>
  <c r="D54" i="7"/>
  <c r="G56" i="13" a="1"/>
  <c r="G56" i="13" s="1"/>
  <c r="G57" i="13" a="1"/>
  <c r="G57" i="13" s="1"/>
  <c r="G60" i="13" a="1"/>
  <c r="G60" i="13" s="1"/>
  <c r="G58" i="13" a="1"/>
  <c r="G58" i="13" s="1"/>
  <c r="E54" i="7"/>
  <c r="D87" i="13"/>
  <c r="D68" i="13"/>
  <c r="E42" i="13"/>
  <c r="D42" i="13"/>
  <c r="F41" i="13"/>
  <c r="F40" i="13"/>
  <c r="F39" i="13"/>
  <c r="E36" i="13"/>
  <c r="D36" i="13"/>
  <c r="F35" i="13"/>
  <c r="F34" i="13"/>
  <c r="F33" i="13"/>
  <c r="F23" i="3"/>
  <c r="E80" i="7"/>
  <c r="D80" i="7"/>
  <c r="E77" i="7"/>
  <c r="D68" i="7" s="1"/>
  <c r="E68" i="7" s="1"/>
  <c r="D77" i="7"/>
  <c r="D55" i="2"/>
  <c r="F54" i="2" s="1"/>
  <c r="J280" i="7"/>
  <c r="E25" i="3"/>
  <c r="E38" i="3" s="1"/>
  <c r="D25" i="3"/>
  <c r="D38" i="3" s="1"/>
  <c r="E17" i="3"/>
  <c r="D17" i="3"/>
  <c r="G65" i="2"/>
  <c r="D66" i="2"/>
  <c r="F63" i="2" s="1"/>
  <c r="G209" i="3"/>
  <c r="K192" i="3"/>
  <c r="J192" i="3"/>
  <c r="I192" i="3"/>
  <c r="F191" i="3"/>
  <c r="H191" i="3" s="1"/>
  <c r="F190" i="3"/>
  <c r="H190" i="3" s="1"/>
  <c r="F189" i="3"/>
  <c r="H189" i="3" s="1"/>
  <c r="F186" i="3"/>
  <c r="H186" i="3" s="1"/>
  <c r="F185" i="3"/>
  <c r="H185" i="3" s="1"/>
  <c r="F184" i="3"/>
  <c r="H184" i="3" s="1"/>
  <c r="E192" i="3"/>
  <c r="G187" i="3" s="1"/>
  <c r="D192" i="3"/>
  <c r="E215" i="3"/>
  <c r="D215" i="3"/>
  <c r="F24" i="3"/>
  <c r="F22" i="3"/>
  <c r="F42" i="13" l="1"/>
  <c r="E43" i="13" s="1"/>
  <c r="D42" i="3"/>
  <c r="D41" i="3"/>
  <c r="E42" i="3"/>
  <c r="E41" i="3"/>
  <c r="F36" i="13"/>
  <c r="D37" i="13" s="1"/>
  <c r="F38" i="3"/>
  <c r="F17" i="3"/>
  <c r="E18" i="3" s="1"/>
  <c r="F25" i="3"/>
  <c r="D26" i="3" s="1"/>
  <c r="G61" i="13"/>
  <c r="G38" i="7"/>
  <c r="G52" i="7"/>
  <c r="G43" i="7"/>
  <c r="G49" i="7"/>
  <c r="F68" i="7"/>
  <c r="F69" i="7" s="1"/>
  <c r="F70" i="7" s="1"/>
  <c r="F51" i="2"/>
  <c r="F52" i="2"/>
  <c r="F50" i="2"/>
  <c r="F53" i="2"/>
  <c r="G64" i="2"/>
  <c r="F64" i="2"/>
  <c r="F66" i="2" s="1"/>
  <c r="F65" i="2"/>
  <c r="G185" i="3"/>
  <c r="G186" i="3"/>
  <c r="G189" i="3"/>
  <c r="G188" i="3"/>
  <c r="G184" i="3"/>
  <c r="G190" i="3"/>
  <c r="G191" i="3"/>
  <c r="F215" i="3"/>
  <c r="D173" i="3"/>
  <c r="E172" i="3" s="1"/>
  <c r="F192" i="3"/>
  <c r="F198" i="3" s="1"/>
  <c r="G63" i="2"/>
  <c r="G66" i="2" s="1"/>
  <c r="E67" i="13"/>
  <c r="E66" i="13"/>
  <c r="E65" i="13"/>
  <c r="F42" i="3" l="1"/>
  <c r="F41" i="3"/>
  <c r="F201" i="3"/>
  <c r="F200" i="3"/>
  <c r="F55" i="2"/>
  <c r="E69" i="7"/>
  <c r="E70" i="7" s="1"/>
  <c r="F199" i="3"/>
  <c r="F204" i="3"/>
  <c r="E37" i="13"/>
  <c r="F37" i="13" s="1"/>
  <c r="E171" i="3"/>
  <c r="E26" i="3"/>
  <c r="F26" i="3" s="1"/>
  <c r="D43" i="13"/>
  <c r="F43" i="13" s="1"/>
  <c r="E68" i="13"/>
  <c r="D18" i="3"/>
  <c r="F18" i="3" s="1"/>
  <c r="D193" i="3"/>
  <c r="I193" i="3"/>
  <c r="K193" i="3"/>
  <c r="E193" i="3"/>
  <c r="J193" i="3"/>
  <c r="D96" i="7"/>
  <c r="F202" i="3" l="1"/>
  <c r="F19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<sst xmlns="http://schemas.openxmlformats.org/spreadsheetml/2006/main" count="1165" uniqueCount="902">
  <si>
    <t>Environment</t>
  </si>
  <si>
    <t>GENERAL DISCLOSURES</t>
  </si>
  <si>
    <t>GRI 2-6</t>
  </si>
  <si>
    <t>Activities, value chain and other business relationships</t>
  </si>
  <si>
    <t>SASB EM-MM-000.A</t>
  </si>
  <si>
    <t xml:space="preserve">Production of (1) metal ores and (2) finished metal products </t>
  </si>
  <si>
    <r>
      <t>Total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equivalent sales (t)</t>
    </r>
  </si>
  <si>
    <r>
      <t>Total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equivalent production (t)</t>
    </r>
  </si>
  <si>
    <t>GRI 2-7</t>
  </si>
  <si>
    <t>Employees</t>
  </si>
  <si>
    <t>SASB EM-MM-000.B</t>
  </si>
  <si>
    <t xml:space="preserve">Total number of employees, percentage contractors </t>
  </si>
  <si>
    <t>Type of employee</t>
  </si>
  <si>
    <t>M</t>
  </si>
  <si>
    <t>F</t>
  </si>
  <si>
    <t>Total</t>
  </si>
  <si>
    <t>Permanent</t>
  </si>
  <si>
    <t>Temporary (apprenticeship)</t>
  </si>
  <si>
    <t>Temporary (set contract)</t>
  </si>
  <si>
    <t>Percentages</t>
  </si>
  <si>
    <t>Full time</t>
  </si>
  <si>
    <t>Part time – others</t>
  </si>
  <si>
    <t>GRI 2-8</t>
  </si>
  <si>
    <t>Workers who are not employees (contractors)</t>
  </si>
  <si>
    <t>Contractors</t>
  </si>
  <si>
    <t>GRI 2-30</t>
  </si>
  <si>
    <t>Collective bargaining agreements</t>
  </si>
  <si>
    <t>SASB EM-MM-310a.1.</t>
  </si>
  <si>
    <t>Percentage of active workforce covered under collective 
bargaining agreements</t>
  </si>
  <si>
    <t>Employees covered by a collective bargaining agreement in Brazil.</t>
  </si>
  <si>
    <t>ECONOMIC PERFORMANCE</t>
  </si>
  <si>
    <t>GRI 201-1</t>
  </si>
  <si>
    <t>Direct economic value generated and distributed</t>
  </si>
  <si>
    <t>Largo VMSA</t>
  </si>
  <si>
    <t>$ million</t>
  </si>
  <si>
    <t xml:space="preserve">Employee wages and benefits </t>
  </si>
  <si>
    <t>Taxes &amp; royalties paid in Brazil</t>
  </si>
  <si>
    <t>Community investment</t>
  </si>
  <si>
    <t>Expenditures with national suppliers</t>
  </si>
  <si>
    <t>Largo Inc.</t>
  </si>
  <si>
    <t>Operating Costs</t>
  </si>
  <si>
    <t>MARKET PRESENCE</t>
  </si>
  <si>
    <t>GRI 202-1</t>
  </si>
  <si>
    <t>Ratios of standard entry level wage by gender compared to local community</t>
  </si>
  <si>
    <t>For both men and women</t>
  </si>
  <si>
    <t>51% above the minimum wage</t>
  </si>
  <si>
    <t>45% above the minimum wage</t>
  </si>
  <si>
    <t>GRI 202-2</t>
  </si>
  <si>
    <t>Proportion of senior management hired from the local community</t>
  </si>
  <si>
    <t>INDIRECT ECONOMIC IMPACTS</t>
  </si>
  <si>
    <t>GRI 203-1</t>
  </si>
  <si>
    <t>Infrastructure investments and services supported</t>
  </si>
  <si>
    <t>Through its own water pipeline, Largo provides and donates water to the community of Água Branca on a continuous basis.</t>
  </si>
  <si>
    <t>Strategic pillar</t>
  </si>
  <si>
    <t>$</t>
  </si>
  <si>
    <t>Employment and income</t>
  </si>
  <si>
    <t>Education</t>
  </si>
  <si>
    <t>Environmental Awareness</t>
  </si>
  <si>
    <t>Culture, leisure and sports</t>
  </si>
  <si>
    <t>Health</t>
  </si>
  <si>
    <t>Other</t>
  </si>
  <si>
    <t>GRI 203-2</t>
  </si>
  <si>
    <t>Significant indirect economic impacts</t>
  </si>
  <si>
    <t>Hiring breakdown by location</t>
  </si>
  <si>
    <t>Maracás Area</t>
  </si>
  <si>
    <t>Regional - Bahia (excluding Maracás area)</t>
  </si>
  <si>
    <t>Minas Gerais</t>
  </si>
  <si>
    <t>Goiás</t>
  </si>
  <si>
    <t xml:space="preserve">Other states </t>
  </si>
  <si>
    <t>Taxes paid by Largo's supply chain in Brazil due to Largo's business ($ million)</t>
  </si>
  <si>
    <t>PROCUREMENT PRACTICES</t>
  </si>
  <si>
    <t>GRI 204-1</t>
  </si>
  <si>
    <t>Proportion of spending on local suppliers</t>
  </si>
  <si>
    <t>Geographic area</t>
  </si>
  <si>
    <t>Total Suppliers</t>
  </si>
  <si>
    <t>Total spend 
( $ million)</t>
  </si>
  <si>
    <t>% suppliers</t>
  </si>
  <si>
    <t>% spend</t>
  </si>
  <si>
    <t>Local - Maracás Area</t>
  </si>
  <si>
    <t>Regional - Bahia State (excluding Maracás Area)</t>
  </si>
  <si>
    <t>Other states in Brazil</t>
  </si>
  <si>
    <t>GRI 308-1</t>
  </si>
  <si>
    <t>New suppliers that were screened using environmental criteria</t>
  </si>
  <si>
    <t>GRI 414-1</t>
  </si>
  <si>
    <t>New suppliers that were screened using social criteria</t>
  </si>
  <si>
    <t>Number of suppliers</t>
  </si>
  <si>
    <t>%</t>
  </si>
  <si>
    <t>Acknowledged Largo's policies</t>
  </si>
  <si>
    <t>Acknowledged Largo's Code of Business Conduct</t>
  </si>
  <si>
    <t>Prioritized for auditing</t>
  </si>
  <si>
    <t>BUSINESS BEHAVIOUR</t>
  </si>
  <si>
    <t>GRI 205-1</t>
  </si>
  <si>
    <t xml:space="preserve">Operations assessed for risks related to corruption </t>
  </si>
  <si>
    <t>Largo Vanádio de Maracás S.A. (LVMSA)</t>
  </si>
  <si>
    <t>GRI 205-3</t>
  </si>
  <si>
    <t>Confirmed incidents of corruption and actions taken</t>
  </si>
  <si>
    <t>GRI 206-1</t>
  </si>
  <si>
    <t>Legal actions for anti-competitive behavior, anti-trust, and monopoly practices</t>
  </si>
  <si>
    <t>Largo has not been identified as a participant on any legal action pending or complete during the reporting period, regarding anti-competitive behaviour and violations of anti-trust and monopoly legislation.</t>
  </si>
  <si>
    <t>MATERIALS</t>
  </si>
  <si>
    <t>GRI 301-1</t>
  </si>
  <si>
    <t>Materials used by weight or volume</t>
  </si>
  <si>
    <t>Key raw materials consumption</t>
  </si>
  <si>
    <t>Material</t>
  </si>
  <si>
    <t>consumption (t)</t>
  </si>
  <si>
    <r>
      <t>Na</t>
    </r>
    <r>
      <rPr>
        <vertAlign val="subscript"/>
        <sz val="11"/>
        <color theme="1"/>
        <rFont val="Calibri"/>
        <family val="2"/>
        <scheme val="minor"/>
      </rPr>
      <t>2</t>
    </r>
    <r>
      <rPr>
        <sz val="11"/>
        <color theme="1"/>
        <rFont val="Calibri"/>
        <family val="2"/>
        <scheme val="minor"/>
      </rPr>
      <t>CO</t>
    </r>
    <r>
      <rPr>
        <vertAlign val="subscript"/>
        <sz val="11"/>
        <color theme="1"/>
        <rFont val="Calibri"/>
        <family val="2"/>
        <scheme val="minor"/>
      </rPr>
      <t>3</t>
    </r>
    <r>
      <rPr>
        <sz val="11"/>
        <color theme="1"/>
        <rFont val="Calibri"/>
        <family val="2"/>
        <scheme val="minor"/>
      </rPr>
      <t xml:space="preserve"> - Sodium Carbonate</t>
    </r>
  </si>
  <si>
    <r>
      <t>(NH</t>
    </r>
    <r>
      <rPr>
        <vertAlign val="subscript"/>
        <sz val="11"/>
        <color theme="1"/>
        <rFont val="Calibri"/>
        <family val="2"/>
        <scheme val="minor"/>
      </rPr>
      <t>4</t>
    </r>
    <r>
      <rPr>
        <sz val="11"/>
        <color theme="1"/>
        <rFont val="Calibri"/>
        <family val="2"/>
        <scheme val="minor"/>
      </rPr>
      <t>)</t>
    </r>
    <r>
      <rPr>
        <vertAlign val="subscript"/>
        <sz val="10"/>
        <color theme="1"/>
        <rFont val="Calibri"/>
        <family val="2"/>
        <scheme val="minor"/>
      </rPr>
      <t>2</t>
    </r>
    <r>
      <rPr>
        <sz val="11"/>
        <color theme="1"/>
        <rFont val="Calibri"/>
        <family val="2"/>
        <scheme val="minor"/>
      </rPr>
      <t>SO</t>
    </r>
    <r>
      <rPr>
        <vertAlign val="subscript"/>
        <sz val="10"/>
        <color theme="1"/>
        <rFont val="Calibri"/>
        <family val="2"/>
        <scheme val="minor"/>
      </rPr>
      <t>4</t>
    </r>
    <r>
      <rPr>
        <sz val="10"/>
        <color theme="1"/>
        <rFont val="Calibri"/>
        <family val="2"/>
        <scheme val="minor"/>
      </rPr>
      <t xml:space="preserve"> - </t>
    </r>
    <r>
      <rPr>
        <sz val="11"/>
        <rFont val="Calibri"/>
        <family val="2"/>
        <scheme val="minor"/>
      </rPr>
      <t>Ammonium</t>
    </r>
    <r>
      <rPr>
        <sz val="11"/>
        <color theme="1"/>
        <rFont val="Calibri"/>
        <family val="2"/>
        <scheme val="minor"/>
      </rPr>
      <t xml:space="preserve"> Sulfate</t>
    </r>
  </si>
  <si>
    <t>GRI 301-2</t>
  </si>
  <si>
    <t>Recycled input materials used</t>
  </si>
  <si>
    <r>
      <t>The processing circuit includes the recovery of approximately 8% (NH</t>
    </r>
    <r>
      <rPr>
        <vertAlign val="subscript"/>
        <sz val="11"/>
        <color theme="1"/>
        <rFont val="Calibri"/>
        <family val="2"/>
        <scheme val="minor"/>
      </rPr>
      <t>4</t>
    </r>
    <r>
      <rPr>
        <sz val="11"/>
        <color theme="1"/>
        <rFont val="Calibri"/>
        <family val="2"/>
        <scheme val="minor"/>
      </rPr>
      <t>)</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r>
      <rPr>
        <sz val="11"/>
        <color theme="1"/>
        <rFont val="Calibri"/>
        <family val="2"/>
        <scheme val="minor"/>
      </rPr>
      <t xml:space="preserve"> for reuse. Due to technical specifications, there is an excess of saline mix (ammonium sulfate and chlorides) that cannot be reused. </t>
    </r>
  </si>
  <si>
    <t>ENERGY</t>
  </si>
  <si>
    <t>GRI 302-1</t>
  </si>
  <si>
    <t>Energy consumption within the organization</t>
  </si>
  <si>
    <t>SASB EM-MM-130a.1</t>
  </si>
  <si>
    <t>(1) Total energy consumed, (2) percentage grid electricity, (3) percentage renewable</t>
  </si>
  <si>
    <t>Type</t>
  </si>
  <si>
    <t>GigaJoules (GJ)</t>
  </si>
  <si>
    <t>% of total energy consumption</t>
  </si>
  <si>
    <t>Stationary Combustion</t>
  </si>
  <si>
    <t xml:space="preserve">Heavy Fuel Oil </t>
  </si>
  <si>
    <t>Liquefied Petroleum Gas</t>
  </si>
  <si>
    <t>Acetylene</t>
  </si>
  <si>
    <t>*</t>
  </si>
  <si>
    <t>Total Stationary Combustion</t>
  </si>
  <si>
    <t>Mobile Combustion</t>
  </si>
  <si>
    <t>Diesel S10 (contains biodiesel)</t>
  </si>
  <si>
    <t>Gasoline (contains ethanol)</t>
  </si>
  <si>
    <t>Total Mobile combustion</t>
  </si>
  <si>
    <t>Electricity</t>
  </si>
  <si>
    <t>Energy sold</t>
  </si>
  <si>
    <t>TOTAL ENERGY CONSUMPTION</t>
  </si>
  <si>
    <t>Energy consumption by renewable vs non-renewable</t>
  </si>
  <si>
    <t>Energy source</t>
  </si>
  <si>
    <t>% renewable</t>
  </si>
  <si>
    <t>renewable (GJ)</t>
  </si>
  <si>
    <t>non-renewable (GJ)</t>
  </si>
  <si>
    <t>TOTAL (GJ)</t>
  </si>
  <si>
    <t>TOTAL (%)</t>
  </si>
  <si>
    <t>Energy Source</t>
  </si>
  <si>
    <t>Hydroelectric</t>
  </si>
  <si>
    <t>Wind</t>
  </si>
  <si>
    <t>Solar</t>
  </si>
  <si>
    <t>Total renewable component</t>
  </si>
  <si>
    <t>Thermal</t>
  </si>
  <si>
    <t>Nuclear</t>
  </si>
  <si>
    <t>Total non-renewable component</t>
  </si>
  <si>
    <t xml:space="preserve"> </t>
  </si>
  <si>
    <t>GRI 302-3</t>
  </si>
  <si>
    <t>Energy intensity</t>
  </si>
  <si>
    <r>
      <t>Total Energy Consumption/V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production (GJ/tV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t>
    </r>
  </si>
  <si>
    <t>WATER AND EFFLUENTS</t>
  </si>
  <si>
    <t>SASB EM-MM-140a.1</t>
  </si>
  <si>
    <t>(1) Total fresh water withdrawn, (2) total fresh water consumed, percentage of each in regions with High or Extremely High Baseline Water Stress</t>
  </si>
  <si>
    <t>2022 (Ml)</t>
  </si>
  <si>
    <t>2023 (Ml)</t>
  </si>
  <si>
    <t>GRI 303-3</t>
  </si>
  <si>
    <t>Water withdrawal</t>
  </si>
  <si>
    <t>Surface water from the Pedra Reservoir – water stressed region</t>
  </si>
  <si>
    <t>GRI 303-4</t>
  </si>
  <si>
    <t>Water discharge</t>
  </si>
  <si>
    <t xml:space="preserve">GRI 303-5 </t>
  </si>
  <si>
    <t>Water consumption</t>
  </si>
  <si>
    <t>Donated to the village of Água Branca</t>
  </si>
  <si>
    <r>
      <t>Operational Site Consumption</t>
    </r>
    <r>
      <rPr>
        <sz val="8"/>
        <color theme="1"/>
        <rFont val="Calibri"/>
        <family val="2"/>
        <scheme val="minor"/>
      </rPr>
      <t> </t>
    </r>
  </si>
  <si>
    <t>SASB EM-MM-140a.2</t>
  </si>
  <si>
    <t>Number of incidents of non-compliance associated with water quality permits, standards, and regulations</t>
  </si>
  <si>
    <t>Zero</t>
  </si>
  <si>
    <t>BIODIVERSITY</t>
  </si>
  <si>
    <t>Habitats protected or restored</t>
  </si>
  <si>
    <t>2022 (ha)</t>
  </si>
  <si>
    <t>2023 (ha)</t>
  </si>
  <si>
    <t>Total surface area under long-term agreements</t>
  </si>
  <si>
    <t>Operations footprint</t>
  </si>
  <si>
    <t xml:space="preserve">Protected areas - São Conrado &amp; San Conrado Legal Reserve </t>
  </si>
  <si>
    <t>Maintained in natural state</t>
  </si>
  <si>
    <t>Areas seeded</t>
  </si>
  <si>
    <t>Native vegetation removed</t>
  </si>
  <si>
    <t>SASB EM-MM-160a.3</t>
  </si>
  <si>
    <t>Percentage of (1) proved and (2) probable 
reserves in or near sites with protected 
conservation status or endangered species 
habitat</t>
  </si>
  <si>
    <t>Largo has no proved or probable reserves in or near sites with protected conservation status, as indicated by the Integrated Biodiversity Assessment Tool (IBAT).</t>
  </si>
  <si>
    <t>GRI 304-4</t>
  </si>
  <si>
    <t>IUCN Red List species and national conservation list species with habitats in areas affected by operations</t>
  </si>
  <si>
    <t>Least concern</t>
  </si>
  <si>
    <t>Near threatened</t>
  </si>
  <si>
    <t>Vulnerable</t>
  </si>
  <si>
    <t>Endangered</t>
  </si>
  <si>
    <t>Protected Species</t>
  </si>
  <si>
    <t>Birds+</t>
  </si>
  <si>
    <t>Amphibians</t>
  </si>
  <si>
    <t>EMISSIONS</t>
  </si>
  <si>
    <t>GRI 305-1</t>
  </si>
  <si>
    <t>Direct (Scope 1) GHG emissions</t>
  </si>
  <si>
    <t>SASB EM-MM-110a.1.</t>
  </si>
  <si>
    <t xml:space="preserve">Gross Scope 1 emissions - LVMSA only </t>
  </si>
  <si>
    <t>Emission Source Category</t>
  </si>
  <si>
    <r>
      <t>Emissions (tCO</t>
    </r>
    <r>
      <rPr>
        <vertAlign val="subscript"/>
        <sz val="11"/>
        <color theme="0"/>
        <rFont val="Calibri"/>
        <family val="2"/>
        <scheme val="minor"/>
      </rPr>
      <t>2</t>
    </r>
    <r>
      <rPr>
        <sz val="11"/>
        <color theme="0"/>
        <rFont val="Calibri"/>
        <family val="2"/>
        <scheme val="minor"/>
      </rPr>
      <t>e)
2023</t>
    </r>
  </si>
  <si>
    <t>Stationary combustion</t>
  </si>
  <si>
    <t>Mobile combustion</t>
  </si>
  <si>
    <t>Process emissions</t>
  </si>
  <si>
    <t>Fugitive emissions</t>
  </si>
  <si>
    <t>Scope 1 Total</t>
  </si>
  <si>
    <t>GRI 305-2</t>
  </si>
  <si>
    <t>Indirect (Scope 2) GHG emissions</t>
  </si>
  <si>
    <r>
      <t>Emissions (tCO</t>
    </r>
    <r>
      <rPr>
        <vertAlign val="subscript"/>
        <sz val="11"/>
        <color theme="0"/>
        <rFont val="Calibri"/>
        <family val="2"/>
        <scheme val="minor"/>
      </rPr>
      <t>2</t>
    </r>
    <r>
      <rPr>
        <sz val="11"/>
        <color theme="0"/>
        <rFont val="Calibri"/>
        <family val="2"/>
        <scheme val="minor"/>
      </rPr>
      <t>e)
2023</t>
    </r>
    <r>
      <rPr>
        <sz val="11"/>
        <color theme="1"/>
        <rFont val="Calibri"/>
        <family val="2"/>
        <scheme val="minor"/>
      </rPr>
      <t/>
    </r>
  </si>
  <si>
    <t>GRI 305-3</t>
  </si>
  <si>
    <t>Category</t>
  </si>
  <si>
    <t>Subsidiaries included</t>
  </si>
  <si>
    <t>Comments</t>
  </si>
  <si>
    <t>6 Business travel</t>
  </si>
  <si>
    <t>Data provided by the travel agency.</t>
  </si>
  <si>
    <t>7 Employee commuting</t>
  </si>
  <si>
    <t>LVMSA only</t>
  </si>
  <si>
    <t>Based on fuel consumed by buses used to transport employees to the site and back.</t>
  </si>
  <si>
    <t>9 Downstream transportation and distribution</t>
  </si>
  <si>
    <t>Consolidated for Largo Inc.</t>
  </si>
  <si>
    <t>GRI 305-4</t>
  </si>
  <si>
    <r>
      <t>Scope 1 and 2 emissions (tCO</t>
    </r>
    <r>
      <rPr>
        <vertAlign val="subscript"/>
        <sz val="11"/>
        <color rgb="FF000000"/>
        <rFont val="Calibri"/>
        <family val="2"/>
        <scheme val="minor"/>
      </rPr>
      <t>2</t>
    </r>
    <r>
      <rPr>
        <sz val="11"/>
        <color rgb="FF000000"/>
        <rFont val="Calibri"/>
        <family val="2"/>
        <scheme val="minor"/>
      </rPr>
      <t>e)</t>
    </r>
  </si>
  <si>
    <r>
      <t>GHG emissions intensity (tCO</t>
    </r>
    <r>
      <rPr>
        <vertAlign val="subscript"/>
        <sz val="11"/>
        <color rgb="FF000000"/>
        <rFont val="Calibri"/>
        <family val="2"/>
        <scheme val="minor"/>
      </rPr>
      <t>2</t>
    </r>
    <r>
      <rPr>
        <sz val="11"/>
        <color rgb="FF000000"/>
        <rFont val="Calibri"/>
        <family val="2"/>
        <scheme val="minor"/>
      </rPr>
      <t>e/tV</t>
    </r>
    <r>
      <rPr>
        <vertAlign val="subscript"/>
        <sz val="11"/>
        <color rgb="FF000000"/>
        <rFont val="Calibri"/>
        <family val="2"/>
        <scheme val="minor"/>
      </rPr>
      <t>2</t>
    </r>
    <r>
      <rPr>
        <sz val="11"/>
        <color rgb="FF000000"/>
        <rFont val="Calibri"/>
        <family val="2"/>
        <scheme val="minor"/>
      </rPr>
      <t>O</t>
    </r>
    <r>
      <rPr>
        <vertAlign val="subscript"/>
        <sz val="11"/>
        <color rgb="FF000000"/>
        <rFont val="Calibri"/>
        <family val="2"/>
        <scheme val="minor"/>
      </rPr>
      <t>5</t>
    </r>
    <r>
      <rPr>
        <sz val="11"/>
        <color rgb="FF000000"/>
        <rFont val="Calibri"/>
        <family val="2"/>
        <scheme val="minor"/>
      </rPr>
      <t>)</t>
    </r>
  </si>
  <si>
    <t>GRI 305-6</t>
  </si>
  <si>
    <t>Emissions of ozone-depleting substances (ODS)</t>
  </si>
  <si>
    <t>Equipment</t>
  </si>
  <si>
    <t>Kyoto Protocol</t>
  </si>
  <si>
    <t>Commercial Air Conditioning</t>
  </si>
  <si>
    <t>HFC R-410A</t>
  </si>
  <si>
    <t>Circuit breakers</t>
  </si>
  <si>
    <t>SF6</t>
  </si>
  <si>
    <t>Montreal Protocol</t>
  </si>
  <si>
    <t>HCFC-22 (R22)</t>
  </si>
  <si>
    <t>GRI 305-7</t>
  </si>
  <si>
    <t>Nitrogen oxides (NOx), sulfur oxides (SOx), and other significant air emissions</t>
  </si>
  <si>
    <t>SASB EM-MM-120a.1.</t>
  </si>
  <si>
    <t>Air emissions of significant pollutants</t>
  </si>
  <si>
    <t>PM</t>
  </si>
  <si>
    <t xml:space="preserve">SOx </t>
  </si>
  <si>
    <t>NOx</t>
  </si>
  <si>
    <r>
      <t>NH</t>
    </r>
    <r>
      <rPr>
        <vertAlign val="subscript"/>
        <sz val="11"/>
        <color theme="1"/>
        <rFont val="Calibri"/>
        <family val="2"/>
        <scheme val="minor"/>
      </rPr>
      <t>3</t>
    </r>
  </si>
  <si>
    <t>WASTE</t>
  </si>
  <si>
    <t>GRI 306-3</t>
  </si>
  <si>
    <t>Waste generated</t>
  </si>
  <si>
    <t xml:space="preserve">GRI 306-4 </t>
  </si>
  <si>
    <t>Waste diverted from disposal</t>
  </si>
  <si>
    <t xml:space="preserve">GRI 306-5 </t>
  </si>
  <si>
    <t>Waste directed to disposal</t>
  </si>
  <si>
    <t>SASB EM-MM-150a.4</t>
  </si>
  <si>
    <t>Total weight of non-mineral waste generated</t>
  </si>
  <si>
    <t>SASB EM-MM-150a.7</t>
  </si>
  <si>
    <t xml:space="preserve">Total weight of hazardous waste generated </t>
  </si>
  <si>
    <t>SASB EM-MM-150a.8</t>
  </si>
  <si>
    <t xml:space="preserve">Total weight of hazardous waste recycled </t>
  </si>
  <si>
    <t>Waste composition</t>
  </si>
  <si>
    <t>Waste generated (t)</t>
  </si>
  <si>
    <t>Waste directed to disposal (t)</t>
  </si>
  <si>
    <t>Waste directed to disposal (t) - incinerated without energy recovery</t>
  </si>
  <si>
    <t>Materials contaminated with oil or chemical products – industrial disposal</t>
  </si>
  <si>
    <t>Lubricant oils recycled</t>
  </si>
  <si>
    <t>Lubricant oils packaging e.g. drums</t>
  </si>
  <si>
    <t>Waste from the Primary care clinic on site – incinerated and disposed</t>
  </si>
  <si>
    <t>Lithium batteries</t>
  </si>
  <si>
    <t>Lead batteries</t>
  </si>
  <si>
    <t>-</t>
  </si>
  <si>
    <t>Sub-total Hazardous waste</t>
  </si>
  <si>
    <t>Regular waste - landfill disposal</t>
  </si>
  <si>
    <t>Metal</t>
  </si>
  <si>
    <t>Rubber</t>
  </si>
  <si>
    <t>Plastic</t>
  </si>
  <si>
    <t>Cardboard</t>
  </si>
  <si>
    <t>Compostable organic material</t>
  </si>
  <si>
    <t>Electronics waste</t>
  </si>
  <si>
    <t>Tires</t>
  </si>
  <si>
    <t>Wood</t>
  </si>
  <si>
    <t>Cooking oil</t>
  </si>
  <si>
    <t>Sub-total non-Hazardous waste</t>
  </si>
  <si>
    <t>TOTAL WASTE</t>
  </si>
  <si>
    <t>WASTE ROCK AND TAILINGS GENERATED</t>
  </si>
  <si>
    <t>SASB EM-MM-150a.5</t>
  </si>
  <si>
    <t xml:space="preserve">Total weight of tailings produced </t>
  </si>
  <si>
    <t>SASB EM-MM-150a.6</t>
  </si>
  <si>
    <t>Total weight of waste rock generated</t>
  </si>
  <si>
    <t>Waste</t>
  </si>
  <si>
    <t>Generated (t)</t>
  </si>
  <si>
    <t>Waste rock – stored in piles</t>
  </si>
  <si>
    <t>Solid</t>
  </si>
  <si>
    <t>Drymag waste – stored in piles</t>
  </si>
  <si>
    <t>Tailings</t>
  </si>
  <si>
    <t>Wet mix</t>
  </si>
  <si>
    <t>Iron rich – drystacked in lined facilities</t>
  </si>
  <si>
    <t>Chloride salts – stored in lined facilities</t>
  </si>
  <si>
    <t>Saline Mix</t>
  </si>
  <si>
    <t>SASB EM-MM-150a.9</t>
  </si>
  <si>
    <t>Number of significant incidents associated 
with hazardous materials and waste 
management</t>
  </si>
  <si>
    <t>TAILINGS STORAGE FACILITIES</t>
  </si>
  <si>
    <t>SASB EM-MM-540a.1</t>
  </si>
  <si>
    <t>Tailings storage facility inventory table</t>
  </si>
  <si>
    <t>Facility name</t>
  </si>
  <si>
    <t>Type of material</t>
  </si>
  <si>
    <t>Location</t>
  </si>
  <si>
    <t>Ownership Status</t>
  </si>
  <si>
    <t>Operational Status</t>
  </si>
  <si>
    <t>Construction Method</t>
  </si>
  <si>
    <t>Maximum Permitted Storage Capacity (m³)</t>
  </si>
  <si>
    <t>Most Recent Independent Technical Review</t>
  </si>
  <si>
    <t>Any Material Findings?</t>
  </si>
  <si>
    <t>Mitigation Measures</t>
  </si>
  <si>
    <t>silica cakes and iron rich material, dry stacked</t>
  </si>
  <si>
    <t>Maracás, Bahia, Brazil</t>
  </si>
  <si>
    <t>Owned by LVMSA</t>
  </si>
  <si>
    <t>Active</t>
  </si>
  <si>
    <t>Other - stable, small, shallow sedimentation basins built within waste rock piles, and lined with 2 layers of impermeable geotextile</t>
  </si>
  <si>
    <t>Not Applicable</t>
  </si>
  <si>
    <t>BCL (Bacia de Cloretado) 1.2</t>
  </si>
  <si>
    <t>saline mix, low evaporation</t>
  </si>
  <si>
    <t>BCL (Bacia de Cloretado) 3</t>
  </si>
  <si>
    <t>BNM (Bacia de Não Magnético) 2</t>
  </si>
  <si>
    <t>wet mix, water is pumped for reuse in processing</t>
  </si>
  <si>
    <t>BNM (Bacia de Não Magnético) 3</t>
  </si>
  <si>
    <t>BNM (Bacia de Não Magnético) 4</t>
  </si>
  <si>
    <t>CLOSURE PLAN</t>
  </si>
  <si>
    <t>Number and percentage of operations with closure plans</t>
  </si>
  <si>
    <t>EMPLOYMENT</t>
  </si>
  <si>
    <t>GRI 401-1</t>
  </si>
  <si>
    <t>New employee hires and employee turnover</t>
  </si>
  <si>
    <t>Age</t>
  </si>
  <si>
    <t>New hires</t>
  </si>
  <si>
    <t>&lt;30</t>
  </si>
  <si>
    <t>30-50</t>
  </si>
  <si>
    <t>50+</t>
  </si>
  <si>
    <t>TOTAL</t>
  </si>
  <si>
    <t>Percentages by gender</t>
  </si>
  <si>
    <t>Voluntary resignations</t>
  </si>
  <si>
    <t>Dismissals</t>
  </si>
  <si>
    <t>Absenteeism</t>
  </si>
  <si>
    <t>Due to Covid</t>
  </si>
  <si>
    <t>Other reasons</t>
  </si>
  <si>
    <t>Average</t>
  </si>
  <si>
    <t>GRI 401-2</t>
  </si>
  <si>
    <t>Benefits provided to full-time employees that are not provided to temporary or part-time employees</t>
  </si>
  <si>
    <t>Temporary and part-time employees receive the same benefits as full-time employees.</t>
  </si>
  <si>
    <t>GRI 401-3</t>
  </si>
  <si>
    <t>Parental leave</t>
  </si>
  <si>
    <t>Total number of employees entitled to parental leave (100%)</t>
  </si>
  <si>
    <t>Total number of employees that took parental leave</t>
  </si>
  <si>
    <t>Total number of employees that returned to work in the reporting period after parental leave ended</t>
  </si>
  <si>
    <t>Total number of employees that returned to work after parental leave ended that were still employed 12 months after their return to work</t>
  </si>
  <si>
    <t>Return to work and retention rates of employees that took parental leave</t>
  </si>
  <si>
    <t>LABOUR/MANAGEMENT RELATIONS</t>
  </si>
  <si>
    <t>GRI 402-1</t>
  </si>
  <si>
    <t>Minimum notice periods regarding
operational changes</t>
  </si>
  <si>
    <t>The minimum notice period for employees is 30 days.</t>
  </si>
  <si>
    <t>SASB EM-MM-310a.2.</t>
  </si>
  <si>
    <t xml:space="preserve">Number and duration of strikes and lockouts </t>
  </si>
  <si>
    <t>OCCUPATIONAL HEALTH AND SAFETY</t>
  </si>
  <si>
    <t xml:space="preserve">GRI 403-5 </t>
  </si>
  <si>
    <t>Worker training on occupational health and safety</t>
  </si>
  <si>
    <t>SASB EM-MM-320a.1</t>
  </si>
  <si>
    <t>Training in health, safety and emergency response</t>
  </si>
  <si>
    <t>Total hours of safety training</t>
  </si>
  <si>
    <t xml:space="preserve">GRI 403-8 </t>
  </si>
  <si>
    <t>Workers covered by an occupational health and safety management system</t>
  </si>
  <si>
    <t>Covered by Plan Do Check Act system</t>
  </si>
  <si>
    <t>Audited or certified by third party</t>
  </si>
  <si>
    <t xml:space="preserve">GRI 403-9 </t>
  </si>
  <si>
    <t>Work-related injuries</t>
  </si>
  <si>
    <t>Fatalities and incidents rates</t>
  </si>
  <si>
    <t>Fatalities</t>
  </si>
  <si>
    <t>Injuries with more than 6 months lost time</t>
  </si>
  <si>
    <t>Reportable incidents - Lost time injuries</t>
  </si>
  <si>
    <t>Type of injury</t>
  </si>
  <si>
    <t>Number of hours worked</t>
  </si>
  <si>
    <t>Other Safety Metrics</t>
  </si>
  <si>
    <t>High potential incidents including near misses</t>
  </si>
  <si>
    <t>Total injuries including First Aid incidents</t>
  </si>
  <si>
    <t>Total - LTI + RWC + MTC</t>
  </si>
  <si>
    <t>Lost Time Injuries (LTI)</t>
  </si>
  <si>
    <t>Injuries with over 6 months of lost-time</t>
  </si>
  <si>
    <t>Total work hours per year</t>
  </si>
  <si>
    <t>LTI – Lost time incident - RWC – Restricted Work Case - MTC – Medical Treatment Case</t>
  </si>
  <si>
    <t>Leading Indicators</t>
  </si>
  <si>
    <t>Daily Safety Dialogues</t>
  </si>
  <si>
    <t>Approximately 2,400</t>
  </si>
  <si>
    <t>Approximately 1,400</t>
  </si>
  <si>
    <t>Management Inspections</t>
  </si>
  <si>
    <t>100% completed with average score 85%</t>
  </si>
  <si>
    <t>Internal Audits</t>
  </si>
  <si>
    <t>Permit to Work Audits completed</t>
  </si>
  <si>
    <t>Included in Management Inspections</t>
  </si>
  <si>
    <t>Audits of Daily Safety Dialogues</t>
  </si>
  <si>
    <t>Cross-inspections</t>
  </si>
  <si>
    <t>GRI 403-10</t>
  </si>
  <si>
    <t>Work-related ill health</t>
  </si>
  <si>
    <t>Fatalities resulting from work-related ill health</t>
  </si>
  <si>
    <t>Recordable work-related ill health</t>
  </si>
  <si>
    <t>Non- work related</t>
  </si>
  <si>
    <t>Medical Exams (Employees only)</t>
  </si>
  <si>
    <t>Type of exam</t>
  </si>
  <si>
    <t>AD – upon hiring</t>
  </si>
  <si>
    <t>PR – periodic</t>
  </si>
  <si>
    <t>DE – when leaving</t>
  </si>
  <si>
    <t>MF – change of function</t>
  </si>
  <si>
    <t>RT – back to work</t>
  </si>
  <si>
    <t>Vanadium Concentration Exams (employees only)</t>
  </si>
  <si>
    <t>Number of tests</t>
  </si>
  <si>
    <t>Blood</t>
  </si>
  <si>
    <t>674 (N) 13 (O)</t>
  </si>
  <si>
    <t>659 (N) 10 (O)</t>
  </si>
  <si>
    <t>Urine</t>
  </si>
  <si>
    <t>497 (N) 3 (O)</t>
  </si>
  <si>
    <t>491 (N) 0 (O)</t>
  </si>
  <si>
    <t>TRAINING AND EDUCATION</t>
  </si>
  <si>
    <t>GRI 404-1</t>
  </si>
  <si>
    <t>Average hours of training per year per employee</t>
  </si>
  <si>
    <t>Mandatory - Quality Management System</t>
  </si>
  <si>
    <t>Development</t>
  </si>
  <si>
    <t>Mandatory - Safety</t>
  </si>
  <si>
    <t>GRI 404-2</t>
  </si>
  <si>
    <t>Programs for upgrading employee skills and transition assistance programs</t>
  </si>
  <si>
    <t>Largo's scholarship program</t>
  </si>
  <si>
    <t>Women</t>
  </si>
  <si>
    <t>Men</t>
  </si>
  <si>
    <t>DIVERSITY AND EQUAL OPPORTUNITY</t>
  </si>
  <si>
    <t>GRI 405-1</t>
  </si>
  <si>
    <t>Board of Directors</t>
  </si>
  <si>
    <t>LGBTQ+</t>
  </si>
  <si>
    <t>Underrepresented individual in Home Country Jurisdiction</t>
  </si>
  <si>
    <t>Chair</t>
  </si>
  <si>
    <t>Directors</t>
  </si>
  <si>
    <t>Largo - Brazil - Functions</t>
  </si>
  <si>
    <t>% women total workforce</t>
  </si>
  <si>
    <t>% women within function</t>
  </si>
  <si>
    <t>&lt;30 years</t>
  </si>
  <si>
    <t>30-50 years</t>
  </si>
  <si>
    <t>Manager</t>
  </si>
  <si>
    <t>Supervisor</t>
  </si>
  <si>
    <t>University level roles</t>
  </si>
  <si>
    <t>Operational</t>
  </si>
  <si>
    <t>Student paid Intern</t>
  </si>
  <si>
    <t>Promotions by gender and function</t>
  </si>
  <si>
    <t>Function</t>
  </si>
  <si>
    <t>% women promoted by function</t>
  </si>
  <si>
    <t>GRI 405-2</t>
  </si>
  <si>
    <t>Average salary and remuneration by function - Ratio women:men</t>
  </si>
  <si>
    <t>90:100</t>
  </si>
  <si>
    <t>92:100</t>
  </si>
  <si>
    <t>99:100</t>
  </si>
  <si>
    <t>96:100</t>
  </si>
  <si>
    <t>University level functions</t>
  </si>
  <si>
    <t>100:100</t>
  </si>
  <si>
    <t>109:100</t>
  </si>
  <si>
    <t>Student Trainee</t>
  </si>
  <si>
    <t>NON DISCRIMINATION</t>
  </si>
  <si>
    <t>GRI 406-1</t>
  </si>
  <si>
    <t>Type of misconduct reported</t>
  </si>
  <si>
    <t>Total number of concerns reported</t>
  </si>
  <si>
    <t>Unfounded</t>
  </si>
  <si>
    <t>Discrimination</t>
  </si>
  <si>
    <t> 1</t>
  </si>
  <si>
    <t>FREEDOM OF ASSOCIATION AND COLLECTIVE BARGAINING</t>
  </si>
  <si>
    <t>GRI 407-1</t>
  </si>
  <si>
    <t xml:space="preserve">Operations and suppliers in which the right to freedom of association and collective bargaining may be at risk </t>
  </si>
  <si>
    <t>No operations or suppliers at risk have been identified.</t>
  </si>
  <si>
    <t>CHILD LABOUR</t>
  </si>
  <si>
    <t>GRI 408-1</t>
  </si>
  <si>
    <t>Operations and suppliers at significant risk for incidents of child labour</t>
  </si>
  <si>
    <t>FORCED OR COMPULSORY LABOUR</t>
  </si>
  <si>
    <t>GRI 409-1</t>
  </si>
  <si>
    <r>
      <t xml:space="preserve">Operations and suppliers at significant risk for incidents of </t>
    </r>
    <r>
      <rPr>
        <b/>
        <sz val="11"/>
        <rFont val="Calibri"/>
        <family val="2"/>
        <scheme val="minor"/>
      </rPr>
      <t>forced</t>
    </r>
    <r>
      <rPr>
        <b/>
        <sz val="11"/>
        <color theme="1"/>
        <rFont val="Calibri"/>
        <family val="2"/>
        <scheme val="minor"/>
      </rPr>
      <t xml:space="preserve"> labour</t>
    </r>
  </si>
  <si>
    <t>GRI 410-1</t>
  </si>
  <si>
    <t>Security personnel trained in human rights policies or procedures</t>
  </si>
  <si>
    <t>SASB EM-MM-210a.1.</t>
  </si>
  <si>
    <t xml:space="preserve">Percentage of (1) proved and (2) probable reserves in or near 
areas of conflict </t>
  </si>
  <si>
    <t>Largo has no proved or probable reserves in or near areas of conflict.</t>
  </si>
  <si>
    <t>SASB EM-MM-210b.2</t>
  </si>
  <si>
    <t>Number and duration of non-technical delays</t>
  </si>
  <si>
    <t>GRI 411-1</t>
  </si>
  <si>
    <t>Incidents of violations involving rights of indigenous peoples</t>
  </si>
  <si>
    <t>No incidents. There are no indigenous peoples in or near our operational site.</t>
  </si>
  <si>
    <t>GRI 413-2</t>
  </si>
  <si>
    <t>Operations with significant actual and potential negative impacts on local communities</t>
  </si>
  <si>
    <t>Largo has no operations with significant actual or potential negative impacts on local communities</t>
  </si>
  <si>
    <t>SASB EM-MM-210a.2.</t>
  </si>
  <si>
    <t>Percentage of (1) proved and (2) probable reserves in or near 
indigenous land</t>
  </si>
  <si>
    <t>Largo has no proved or probable reserves in or near indigenous land.</t>
  </si>
  <si>
    <t>There are no artisanal or small-scale mining on or adjacent to Largo's operational site.</t>
  </si>
  <si>
    <t>IMPACTS ON CUSTOMERS</t>
  </si>
  <si>
    <t>GRI 416-1</t>
  </si>
  <si>
    <t>Assessment of the health and safety impacts of product and service categories</t>
  </si>
  <si>
    <t>Largo's products are certified under the European Union's Registration, Evaluation, Authorisation and Restriction of Chemicals (REACH) regulation.</t>
  </si>
  <si>
    <t>GRI 416-2</t>
  </si>
  <si>
    <t>Incidents of non-compliance concerning the health and safety impacts of products and services</t>
  </si>
  <si>
    <t>There were no incidents of non-compliance concerning the health and safety impacts of products.</t>
  </si>
  <si>
    <t>GRI 417-1</t>
  </si>
  <si>
    <t>Requirements for product and service information and labeling</t>
  </si>
  <si>
    <t>Compliance with REACH chemical regulations in the UK and EU.</t>
  </si>
  <si>
    <t>Compliance with the Globally Harmonized System of Classification and Labelling of Chemicals (GHS).</t>
  </si>
  <si>
    <t>GRI 417-2</t>
  </si>
  <si>
    <t>Incidents of non-compliance concerning product and service information and labeling</t>
  </si>
  <si>
    <t>No incidents of non-compliance concerning product information and labelling.</t>
  </si>
  <si>
    <t>GRI 417-3</t>
  </si>
  <si>
    <t>Incidents of non-compliance concerning marketing communications</t>
  </si>
  <si>
    <t>No incidents of non-compliance concerning marketing communications.</t>
  </si>
  <si>
    <t>% National</t>
  </si>
  <si>
    <t>Operations with local community engagement, impact assessments, and development programs</t>
  </si>
  <si>
    <t>GRI 413-1</t>
  </si>
  <si>
    <t>GRI 2-27</t>
  </si>
  <si>
    <t>VOC</t>
  </si>
  <si>
    <t>VOx</t>
  </si>
  <si>
    <t>Compliance with laws and regulations</t>
  </si>
  <si>
    <t>Land use change</t>
  </si>
  <si>
    <t>GRI 2-26</t>
  </si>
  <si>
    <t>Founded or partially founded</t>
  </si>
  <si>
    <t>Not Conclusive</t>
  </si>
  <si>
    <t>Under investigation</t>
  </si>
  <si>
    <t>Insufficient data</t>
  </si>
  <si>
    <t>Outside the scope of the ethical hotline</t>
  </si>
  <si>
    <t>Part time – paid student interns</t>
  </si>
  <si>
    <t>Corporate and LVMSA</t>
  </si>
  <si>
    <t>GRI 2-16</t>
  </si>
  <si>
    <t>GRI 201-3</t>
  </si>
  <si>
    <t>Financial assistance received from government</t>
  </si>
  <si>
    <t>GRI 201-4</t>
  </si>
  <si>
    <t>*not reported</t>
  </si>
  <si>
    <t>2022 (t) 13 chimneys</t>
  </si>
  <si>
    <t>2023 (t) 12 chimneys</t>
  </si>
  <si>
    <t xml:space="preserve">1 Purchased goods and services </t>
  </si>
  <si>
    <t>2 Capital goods</t>
  </si>
  <si>
    <t>3 Fuel and energy-related activities</t>
  </si>
  <si>
    <t>4 Upstream transportation and distribution</t>
  </si>
  <si>
    <t>5 Waste generated in operations - Only waste treatment in facilities owned or operated by third parties</t>
  </si>
  <si>
    <t>8 Upstream leased assets</t>
  </si>
  <si>
    <t>10 Processing of sold products</t>
  </si>
  <si>
    <t>11 Use of sold products</t>
  </si>
  <si>
    <t>12 End-of-life treatment of sold products</t>
  </si>
  <si>
    <t>13 Downstream leased assets</t>
  </si>
  <si>
    <t>14 Franchises</t>
  </si>
  <si>
    <t>15 Investments</t>
  </si>
  <si>
    <t>N/A</t>
  </si>
  <si>
    <t>Not relevant</t>
  </si>
  <si>
    <t>Relevant, not calculated yet.</t>
  </si>
  <si>
    <t>Not applicable. Largo doesn’t have any franchises.</t>
  </si>
  <si>
    <t>Not applicable. Largo doesn’t own any assets that are leased to other entities.</t>
  </si>
  <si>
    <t>Not applicable. Largo doesn’t have financial investments that generate GHG emissions other than its own subsidiaries and operations.</t>
  </si>
  <si>
    <t>Not relevant. Vanadium is a key transition metal used in greener steel and energy storage applications. The use of vanadium-bearing high-strength steel allows for the use of less steel, which can reduce the carbon footprint of the entire infrastructure project.</t>
  </si>
  <si>
    <t>Not relevant. High strength steel and master alloys containing vanadium are recyclable. Steel scrap is a key raw material for steel production, contributing to the reduction of overall GHG emissions.
Vanadium electrolyte used in long duration energy storage never degrades, offering a reusable long-term solution for renewable energy partners.</t>
  </si>
  <si>
    <t xml:space="preserve">SASB EM-MM-510a.2 </t>
  </si>
  <si>
    <t>Production in countries that have the 20 lowest rankings in Transparency International’s Corruption Perception Index</t>
  </si>
  <si>
    <t>No production in countries that have the 20 lowest ranking.</t>
  </si>
  <si>
    <t>GRI 2-4</t>
  </si>
  <si>
    <t>Restatements of Information</t>
  </si>
  <si>
    <t>Waste diverted from disposal (t) - RECYCLED</t>
  </si>
  <si>
    <t>2022†</t>
  </si>
  <si>
    <r>
      <t>Emissions (tCO</t>
    </r>
    <r>
      <rPr>
        <vertAlign val="subscript"/>
        <sz val="11"/>
        <color theme="0"/>
        <rFont val="Calibri"/>
        <family val="2"/>
        <scheme val="minor"/>
      </rPr>
      <t>2</t>
    </r>
    <r>
      <rPr>
        <sz val="11"/>
        <color theme="0"/>
        <rFont val="Calibri"/>
        <family val="2"/>
        <scheme val="minor"/>
      </rPr>
      <t>e)
2022†</t>
    </r>
  </si>
  <si>
    <t>112†</t>
  </si>
  <si>
    <t>One mining and processing operation - 100%.</t>
  </si>
  <si>
    <t>Defined benefit plan 
obligations and other retirement plans</t>
  </si>
  <si>
    <t>Largo continues to improve its data and information collection and review processes. Restatements of information are indicated with the symbol †.</t>
  </si>
  <si>
    <t>These restatements are not anticipated to have any major effects.</t>
  </si>
  <si>
    <t>Largo does not produce any products that are banned on any markets or are the subject of stakeholder questions or public debate.</t>
  </si>
  <si>
    <t>†Restated data</t>
  </si>
  <si>
    <t>In the scope of LVMSA the majority of the employees work at the operational site and less than 20 work at the office location in Salvador. Several employees travel on a regular basis between the locations. The differences are not significant enough to merit the separation in regions and separate analysis.</t>
  </si>
  <si>
    <t>Largo only uses temporary employees for short-term projects, such as expansion projects. To attract these employees, financial support for housing may be offered.</t>
  </si>
  <si>
    <t>Largo doesn’t have non-guaranteed hours employees. There are no significant fluctuations during or between reporting periods.</t>
  </si>
  <si>
    <t>Total contractors</t>
  </si>
  <si>
    <t>The employees of our largest on-site service providers are also covered by collective agreements.</t>
  </si>
  <si>
    <t>Contractors must complete mandatory training including safety training and medical exams before working on the site.</t>
  </si>
  <si>
    <t>The number of contractors only fluctuates if there are expansion/construction projects.</t>
  </si>
  <si>
    <t>Ethics Hotline - Response and investigation status</t>
  </si>
  <si>
    <t>There were no fines related to any other environmental (e.g. water withdrawal limits, spills, exceedances on quality or quantity of effluents, air emissions, noise) laws and regulations. There were no fines related to social (e.g. human resources, labour, occupational health and safety) laws and regulations.</t>
  </si>
  <si>
    <r>
      <t>Largo has benefitted from tax incentives in</t>
    </r>
    <r>
      <rPr>
        <sz val="11"/>
        <rFont val="Calibri"/>
        <family val="2"/>
        <scheme val="minor"/>
      </rPr>
      <t xml:space="preserve"> Brazil in previous years.</t>
    </r>
  </si>
  <si>
    <t>†Restated data - no significant impact</t>
  </si>
  <si>
    <r>
      <t>CO</t>
    </r>
    <r>
      <rPr>
        <vertAlign val="subscript"/>
        <sz val="12"/>
        <rFont val="Calibri Light"/>
        <family val="2"/>
      </rPr>
      <t>2</t>
    </r>
    <r>
      <rPr>
        <sz val="12"/>
        <rFont val="Calibri Light"/>
        <family val="2"/>
      </rPr>
      <t xml:space="preserve"> (t)</t>
    </r>
  </si>
  <si>
    <r>
      <t>CH</t>
    </r>
    <r>
      <rPr>
        <vertAlign val="subscript"/>
        <sz val="12"/>
        <rFont val="Calibri Light"/>
        <family val="2"/>
      </rPr>
      <t>4</t>
    </r>
    <r>
      <rPr>
        <sz val="12"/>
        <rFont val="Calibri Light"/>
        <family val="2"/>
      </rPr>
      <t xml:space="preserve"> (t)</t>
    </r>
  </si>
  <si>
    <r>
      <t>N</t>
    </r>
    <r>
      <rPr>
        <vertAlign val="subscript"/>
        <sz val="12"/>
        <rFont val="Calibri Light"/>
        <family val="2"/>
      </rPr>
      <t>2</t>
    </r>
    <r>
      <rPr>
        <sz val="12"/>
        <rFont val="Calibri Light"/>
        <family val="2"/>
      </rPr>
      <t>O (t)</t>
    </r>
  </si>
  <si>
    <t>HFC (t)</t>
  </si>
  <si>
    <t>PFC (t)</t>
  </si>
  <si>
    <r>
      <t>SF</t>
    </r>
    <r>
      <rPr>
        <vertAlign val="subscript"/>
        <sz val="12"/>
        <rFont val="Calibri Light"/>
        <family val="2"/>
      </rPr>
      <t xml:space="preserve">6 </t>
    </r>
    <r>
      <rPr>
        <sz val="12"/>
        <rFont val="Calibri Light"/>
        <family val="2"/>
      </rPr>
      <t>(t)</t>
    </r>
  </si>
  <si>
    <r>
      <t>NF</t>
    </r>
    <r>
      <rPr>
        <vertAlign val="subscript"/>
        <sz val="12"/>
        <rFont val="Calibri Light"/>
        <family val="2"/>
      </rPr>
      <t>3</t>
    </r>
    <r>
      <rPr>
        <sz val="12"/>
        <rFont val="Calibri Light"/>
        <family val="2"/>
      </rPr>
      <t xml:space="preserve"> (t)</t>
    </r>
  </si>
  <si>
    <t>Fugitive Emissions</t>
  </si>
  <si>
    <t>Industrial Processes
industriais</t>
  </si>
  <si>
    <t>Changes in Land Use</t>
  </si>
  <si>
    <t>Emissions of Biogenic CO2 (t)</t>
  </si>
  <si>
    <t>GHG</t>
  </si>
  <si>
    <r>
      <t>CO</t>
    </r>
    <r>
      <rPr>
        <b/>
        <vertAlign val="subscript"/>
        <sz val="12"/>
        <rFont val="Calibri Light"/>
        <family val="2"/>
      </rPr>
      <t>2</t>
    </r>
    <r>
      <rPr>
        <b/>
        <sz val="12"/>
        <rFont val="Calibri Light"/>
        <family val="2"/>
      </rPr>
      <t>e (t)</t>
    </r>
  </si>
  <si>
    <t>Largo reported Scope 1 and 2 emissions (2022) related to the Wilmington, MA, USA facility. For the leased R&amp;D facility near Salvador, BA in Brazil, electricity is included in the lease, therefore Largo doesn’t have operational control and is considered Scope 3. Based on estimates of electricity use, the emissions are not relevant.</t>
  </si>
  <si>
    <t>Other indirect (Scope 3) GHG emissions</t>
  </si>
  <si>
    <t>Scope 3 emissions for ferroalloys were considered immaterial by the Transition Pathway Initiative in their Carbon Performance Assessment in the 
Diversified Mining Sector: Methodology February 2021 Report, compared to other natural resources’ Scope 3 emissions.</t>
  </si>
  <si>
    <t>Scope 2 Emissions by type of GHG</t>
  </si>
  <si>
    <t>Losses due to transmission and distribution</t>
  </si>
  <si>
    <t>Location-based Method</t>
  </si>
  <si>
    <t>Purchase of electricity (location-based method)</t>
  </si>
  <si>
    <t>Purchases of heat or steam</t>
  </si>
  <si>
    <t xml:space="preserve">There have never been any significant incidents, including loss of containment, overspill of tailings facility, breach of tailings facility, or slope failure in a tailings facility. Largo's tailings storage facilities storages are built in basins. </t>
  </si>
  <si>
    <t>Subsidiary</t>
  </si>
  <si>
    <t>Material Topics</t>
  </si>
  <si>
    <t>Canada</t>
  </si>
  <si>
    <t>None</t>
  </si>
  <si>
    <t xml:space="preserve">Largo Physical Vanadium (British Columbia) </t>
  </si>
  <si>
    <t>Largo Resources (Yukon) Ltd. (Yukon)</t>
  </si>
  <si>
    <t>Largo Resources USA Inc. (Delaware)</t>
  </si>
  <si>
    <t>USA</t>
  </si>
  <si>
    <t>Brazil</t>
  </si>
  <si>
    <t>Scope of this report</t>
  </si>
  <si>
    <t>Largo Campo Alegre de Lourdes Ltda.</t>
  </si>
  <si>
    <t>Largo Mineraçäo Currais Novos Ltda.</t>
  </si>
  <si>
    <t>Largo Titânio Ltda.</t>
  </si>
  <si>
    <t>Largo Tech Ltda.</t>
  </si>
  <si>
    <t>Largo Clean Energy Corp. (Delaware)</t>
  </si>
  <si>
    <t xml:space="preserve">Largo Clean Energy España </t>
  </si>
  <si>
    <t>Spain</t>
  </si>
  <si>
    <t xml:space="preserve">Largo Commodities Holding Limited </t>
  </si>
  <si>
    <t>Ireland</t>
  </si>
  <si>
    <t xml:space="preserve">Largo Commodities Trading Limited </t>
  </si>
  <si>
    <t>Operations in high water stress areas</t>
  </si>
  <si>
    <t>GHG - Scope 1 &amp; 2</t>
  </si>
  <si>
    <t>Operations with air emissions in/near areas of dense population</t>
  </si>
  <si>
    <t>4,675†</t>
  </si>
  <si>
    <t>included</t>
  </si>
  <si>
    <t>Largo Inc. (Ontario) -  Corporate Office</t>
  </si>
  <si>
    <t>Significant spills</t>
  </si>
  <si>
    <t>There is no generation of VOCs in the production process. Occupational health risk assessments have not identified potential risk of hazardous emissions of VOCs except during vehicles fuel supply (gasoline and diesel). Regular tests of exposure levels through personal monitoring equipment are conducted as per legislation. Monitoring of VOCs is not a requirement for Largo's environmental permits.</t>
  </si>
  <si>
    <t>About the Performance Data</t>
  </si>
  <si>
    <r>
      <rPr>
        <b/>
        <sz val="11"/>
        <color theme="1"/>
        <rFont val="Calibri"/>
        <family val="2"/>
        <scheme val="minor"/>
      </rPr>
      <t>Scope</t>
    </r>
    <r>
      <rPr>
        <sz val="11"/>
        <color theme="1"/>
        <rFont val="Calibri"/>
        <family val="2"/>
        <scheme val="minor"/>
      </rPr>
      <t>: The performance data presented includes our Maracás Menchen Mine operations in Brazil exclusively. Refer to the full report for preliminary data from other subsidiaries.</t>
    </r>
  </si>
  <si>
    <r>
      <rPr>
        <b/>
        <sz val="11"/>
        <color theme="1"/>
        <rFont val="Calibri"/>
        <family val="2"/>
        <scheme val="minor"/>
      </rPr>
      <t>Structure</t>
    </r>
    <r>
      <rPr>
        <sz val="11"/>
        <color theme="1"/>
        <rFont val="Calibri"/>
        <family val="2"/>
        <scheme val="minor"/>
      </rPr>
      <t xml:space="preserve">: </t>
    </r>
  </si>
  <si>
    <t>General</t>
  </si>
  <si>
    <t>Economic including Procurement practices</t>
  </si>
  <si>
    <t>Social</t>
  </si>
  <si>
    <r>
      <rPr>
        <b/>
        <sz val="11"/>
        <color theme="1"/>
        <rFont val="Calibri"/>
        <family val="2"/>
        <scheme val="minor"/>
      </rPr>
      <t>Feedback</t>
    </r>
    <r>
      <rPr>
        <sz val="11"/>
        <color theme="1"/>
        <rFont val="Calibri"/>
        <family val="2"/>
        <scheme val="minor"/>
      </rPr>
      <t xml:space="preserve"> is always welcome.
Please email info@largoinc.com</t>
    </r>
  </si>
  <si>
    <t>Subsidiaries</t>
  </si>
  <si>
    <t>There are no retirement plans other than those offered by the Brazilian government. Contributions are paid by the employer and employees.</t>
  </si>
  <si>
    <t>Not calculated yet</t>
  </si>
  <si>
    <t>Harassment</t>
  </si>
  <si>
    <t>SUBSIDIARIES</t>
  </si>
  <si>
    <t>GRI 415-1</t>
  </si>
  <si>
    <t>PUBLIC POLICY</t>
  </si>
  <si>
    <t>SECURITY, HUMAN RIGHTS &amp; RIGHTS OF INDIGENOUS PEOPLES</t>
  </si>
  <si>
    <t>Political contributions</t>
  </si>
  <si>
    <t>Largo does not make political contributions in any country where it operates. In 2024, there were no lobbying expenditures in the USA or other countries.</t>
  </si>
  <si>
    <t>2024 Sustainability Performance Data</t>
  </si>
  <si>
    <r>
      <rPr>
        <b/>
        <sz val="11"/>
        <color theme="1"/>
        <rFont val="Calibri"/>
        <family val="2"/>
        <scheme val="minor"/>
      </rPr>
      <t>Financial figures</t>
    </r>
    <r>
      <rPr>
        <sz val="11"/>
        <color theme="1"/>
        <rFont val="Calibri"/>
        <family val="2"/>
        <scheme val="minor"/>
      </rPr>
      <t xml:space="preserve"> are in U.S. Dollars ($), using the conversion rates presented in the Annual Information Form (AIF) for the year ended 31 December 2024. </t>
    </r>
  </si>
  <si>
    <t>This performance data is a sub-set of our 2024 Sustainability Report, focusing on quantitative data only. Refer to the full report on our website for more disclosures.</t>
  </si>
  <si>
    <t xml:space="preserve">Data is presented using the GRI Standards, GRI 14: Mining Sector 2024 and SASB Mining and Metals Sector (2021) disclosures, organized in the following tabs: </t>
  </si>
  <si>
    <t>Total Electricity</t>
  </si>
  <si>
    <t>2024 (Ml)</t>
  </si>
  <si>
    <t>3,329†</t>
  </si>
  <si>
    <t>2024 (ha)</t>
  </si>
  <si>
    <t>Purchased Electricity – Brazilian National Integrated System (SIN) - Admin</t>
  </si>
  <si>
    <r>
      <t>Emissions (tCO</t>
    </r>
    <r>
      <rPr>
        <vertAlign val="subscript"/>
        <sz val="11"/>
        <color theme="0"/>
        <rFont val="Calibri"/>
        <family val="2"/>
        <scheme val="minor"/>
      </rPr>
      <t>2</t>
    </r>
    <r>
      <rPr>
        <sz val="11"/>
        <color theme="0"/>
        <rFont val="Calibri"/>
        <family val="2"/>
        <scheme val="minor"/>
      </rPr>
      <t>e)
2024</t>
    </r>
  </si>
  <si>
    <t>Ramp up of the Company’s ilmenite concentrate production remains ongoing.</t>
  </si>
  <si>
    <t>There were no strikes or lock-outs in Largo's operations in 2024.</t>
  </si>
  <si>
    <t>Diversity of governance bodies and employees (December 31, 2024)</t>
  </si>
  <si>
    <t>Specialist</t>
  </si>
  <si>
    <t>Diversity</t>
  </si>
  <si>
    <t>Indigenous</t>
  </si>
  <si>
    <t>% from total workforce</t>
  </si>
  <si>
    <t>Regional - Bahia (excluding Maracás)</t>
  </si>
  <si>
    <t>Based on head count methodology, on December 31, 2024.</t>
  </si>
  <si>
    <t>41% above the minimum wage</t>
  </si>
  <si>
    <t>Acre</t>
  </si>
  <si>
    <t>% location</t>
  </si>
  <si>
    <t>There were zero non-technical delays in 2024.</t>
  </si>
  <si>
    <t>Black</t>
  </si>
  <si>
    <t>Contractors by operational categories</t>
  </si>
  <si>
    <t>Administrative and Sustainability</t>
  </si>
  <si>
    <t>Industrial Operations</t>
  </si>
  <si>
    <t>Mining Operations</t>
  </si>
  <si>
    <r>
      <t>H</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r>
      <rPr>
        <sz val="11"/>
        <color theme="1"/>
        <rFont val="Calibri"/>
        <family val="2"/>
        <scheme val="minor"/>
      </rPr>
      <t xml:space="preserve"> - Sulphuric Acid</t>
    </r>
  </si>
  <si>
    <r>
      <t>H</t>
    </r>
    <r>
      <rPr>
        <vertAlign val="subscript"/>
        <sz val="11"/>
        <color theme="1"/>
        <rFont val="Calibri"/>
        <family val="2"/>
        <scheme val="minor"/>
      </rPr>
      <t>2</t>
    </r>
    <r>
      <rPr>
        <sz val="11"/>
        <color theme="1"/>
        <rFont val="Calibri"/>
        <family val="2"/>
        <scheme val="minor"/>
      </rPr>
      <t>SiF</t>
    </r>
    <r>
      <rPr>
        <vertAlign val="subscript"/>
        <sz val="11"/>
        <color theme="1"/>
        <rFont val="Calibri"/>
        <family val="2"/>
        <scheme val="minor"/>
      </rPr>
      <t>6</t>
    </r>
    <r>
      <rPr>
        <sz val="11"/>
        <color theme="1"/>
        <rFont val="Calibri"/>
        <family val="2"/>
        <scheme val="minor"/>
      </rPr>
      <t xml:space="preserve"> - Fluorosilicic Acid</t>
    </r>
  </si>
  <si>
    <t>Al₂(SO₄)₃ - Aluminum Sulfate</t>
  </si>
  <si>
    <t>Crude Petroleum Oil</t>
  </si>
  <si>
    <t>o</t>
  </si>
  <si>
    <t>Yes - Water and Effluents</t>
  </si>
  <si>
    <t>Yes - Emissions</t>
  </si>
  <si>
    <t>There were no confirmed incidents of corruption or bribery, money laundering, conflict of interest or insider trading in 2024.</t>
  </si>
  <si>
    <t>GRI 101-5</t>
  </si>
  <si>
    <t>2024 (t) 13 chimneys</t>
  </si>
  <si>
    <t>Total (t) 2024</t>
  </si>
  <si>
    <t>Scope 1 emissions by type of GHG - 2024</t>
  </si>
  <si>
    <t>Nose and ankle injuries</t>
  </si>
  <si>
    <t>5.48†</t>
  </si>
  <si>
    <t>As of early 2024, the company transitioned to an in-house maintenance team, replacing third-party contractors with direct employees to enhance operational efficiency and expertise.</t>
  </si>
  <si>
    <t xml:space="preserve">Revenues - Ilmenite </t>
  </si>
  <si>
    <t>* Not reported</t>
  </si>
  <si>
    <t>Diverted (recycled) (t)</t>
  </si>
  <si>
    <t>From ramp up to 2021</t>
  </si>
  <si>
    <t>September 2024</t>
  </si>
  <si>
    <t>Hight (m)</t>
  </si>
  <si>
    <t>Current Amount of Tailings Stored (Dec 2024)</t>
  </si>
  <si>
    <t>Potential Associated Damage (DPA) -Brazilian National Mining Agency (ANM) Risk Matrix for Dams</t>
  </si>
  <si>
    <t>Risk Category (CRI) - Brazilian National Mining Agency (ANM) Risk Matrix for Dams</t>
  </si>
  <si>
    <t>Critical concerns are reported to the executive team and escalated to the Board as needed. There were no concerns considered critical in 2024.</t>
  </si>
  <si>
    <t xml:space="preserve">In 2023 Largo incurred two fines related to uncontrolled seepage at a tailings storage facility. In 2024, a third fine related to the same incident was issued. Largo has filed a defense process, which is currently under review by the government agency. As of December 31, 2024, the updated fine amounts were $8k, $81 and $8k, respectively. </t>
  </si>
  <si>
    <t>No</t>
  </si>
  <si>
    <t>Medium</t>
  </si>
  <si>
    <t>Low</t>
  </si>
  <si>
    <t>Locations of operations and proven reserves where Indigenous Peoples are present and are or may be affected by the activities of the organization</t>
  </si>
  <si>
    <t>G14 14.11.3</t>
  </si>
  <si>
    <t>G14 14.12.2</t>
  </si>
  <si>
    <t>G14 14.12.3</t>
  </si>
  <si>
    <t>List the locations of operations where conflicts or violations of land and resource rights</t>
  </si>
  <si>
    <t>List the mine sites where involuntary resettlement is planned, ongoing, or has taken place</t>
  </si>
  <si>
    <t>List the mine sites where ASM occurs on or in close proximity to the site</t>
  </si>
  <si>
    <t>Report the total number and nature of incidents involving ASM and actions taken to address them.</t>
  </si>
  <si>
    <t>G14 14.13.2</t>
  </si>
  <si>
    <t>G14 14.13.3</t>
  </si>
  <si>
    <t>There were no disputes relating to land use, customary rights of local communities and indigenous peoples. Largo only operates one mining and ore processing site. When Largo started the project around 2011, no one lived in the area, which is very isolated. The land was owned by a bank and there were no economical activities. Largo negotiated long-term surface rights agreements with the owner. In summary, there were no resettlements, physical or economic, in the history of Largo's development of the Maracás Menchen Mine.</t>
  </si>
  <si>
    <t>Tailings facilities, name, location, ownership status</t>
  </si>
  <si>
    <t>G14 14.6.3</t>
  </si>
  <si>
    <t>Tailings disposal methods used by the organization</t>
  </si>
  <si>
    <t>G14 14.6.2</t>
  </si>
  <si>
    <t>G14 14.8.4</t>
  </si>
  <si>
    <t>Mammals</t>
  </si>
  <si>
    <t>Reptiles</t>
  </si>
  <si>
    <t>Biodiversity sampling  adheres to consistent methodologies established since the program’s inception, ensuring data reliability.  Observed variations in species are likely driven by ecoregional and biometeorological factors linked to seasonal rainfall patterns, which influence overall ecological dynamics.</t>
  </si>
  <si>
    <t>One mining and processing operational site - Maracás Menchen Mine - 100% of operations</t>
  </si>
  <si>
    <t>Product recalls - 02 ocurrances. A full report with investigation results were provided to the clients. One of them accepted the material, the other one is pending a response.</t>
  </si>
  <si>
    <t>† Data revised in 2023 during the verification process for the Brazilian GHG Protocol Program Gold Seal. Changes are not significant and have no impact.</t>
  </si>
  <si>
    <t>† Data revised in 2023 during the verification process for the Brazilian GHG Protocol Program Gold Seal. The revised data for mobile combustion did not include gasoline consumption. Changes are not significant and have no impact.</t>
  </si>
  <si>
    <t>† Data revised in 2023 during the audit process for the Brazilian GHG Protocol Program Gold Seal. Changes are not significant and there is no impact.</t>
  </si>
  <si>
    <t>Partial Total – only Scope 3 categories assessed to date</t>
  </si>
  <si>
    <t>† Data revised in 2023 during the audit process for the Brazilian GHG Protocol Program Gold Seal. Changes are not significant and have no impact.</t>
  </si>
  <si>
    <t>Median average - mg/m3</t>
  </si>
  <si>
    <t>Total leaves (voluntary and dismissals)</t>
  </si>
  <si>
    <t>Supplier qualification status</t>
  </si>
  <si>
    <t>Pending qualification (as of Dec 31, 2024)</t>
  </si>
  <si>
    <t>Qualified</t>
  </si>
  <si>
    <t>Did not qualify</t>
  </si>
  <si>
    <r>
      <t>Revenues -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equivalent </t>
    </r>
  </si>
  <si>
    <r>
      <t>Purchased Electricity – Brazilian National Integrated System (SIN) -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</si>
  <si>
    <r>
      <t>Relevant, not calculated yet. A majority of V</t>
    </r>
    <r>
      <rPr>
        <vertAlign val="subscript"/>
        <sz val="11"/>
        <rFont val="Calibri"/>
        <family val="2"/>
        <scheme val="minor"/>
      </rPr>
      <t>2</t>
    </r>
    <r>
      <rPr>
        <sz val="11"/>
        <rFont val="Calibri"/>
        <family val="2"/>
        <scheme val="minor"/>
      </rPr>
      <t>O</t>
    </r>
    <r>
      <rPr>
        <vertAlign val="subscript"/>
        <sz val="11"/>
        <rFont val="Calibri"/>
        <family val="2"/>
        <scheme val="minor"/>
      </rPr>
      <t xml:space="preserve">5 </t>
    </r>
    <r>
      <rPr>
        <sz val="11"/>
        <rFont val="Calibri"/>
        <family val="2"/>
        <scheme val="minor"/>
      </rPr>
      <t>produced is converted into FeV, which in
turn is added to steel to impart higher strength.</t>
    </r>
  </si>
  <si>
    <r>
      <t>Safety Data Sheet (SDS) provided to clients, warehouses and carriers. SDS recently revised to be complaint with REACH regulation for Europe deliveries of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Powder.</t>
    </r>
  </si>
  <si>
    <r>
      <t>Ferrovanadium (FeV) “converters” add iron to V</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r>
      <rPr>
        <sz val="11"/>
        <color theme="1"/>
        <rFont val="Calibri"/>
        <family val="2"/>
        <scheme val="minor"/>
      </rPr>
      <t xml:space="preserve"> to produce FeV (ferrovanadium), which is the alloy sold to the steel industry. In Largo’s value chain, “converters” can be both customers and service providers.</t>
    </r>
  </si>
  <si>
    <t>Total Energy sold</t>
  </si>
  <si>
    <t xml:space="preserve">The compilation of the GHG inventory was conducted by our Environment team, and independently verified by a third-party, the Totum Institute, following the GHG Protocol methodologies and emission factors identified by the GHG Protocol Brazilian Program. </t>
  </si>
  <si>
    <t>Gases included in the inventory include: CO₂, CH₄, HFC and N2O.  The presence of chemical reactions that would result in the emission of N₂O during the ore processing is not confirmed, therefore it was excluded from the calculation at this time. Any N2O emissions would be caused by process inefficiencies and their amount would not be significant. There were no emissions of PCFs, SF6 nor NF3.</t>
  </si>
  <si>
    <t>† Data restated, with no impact.</t>
  </si>
  <si>
    <t>Class: Hazardous</t>
  </si>
  <si>
    <t>Class: Non-hazardous</t>
  </si>
  <si>
    <t>Approximately 3,900</t>
  </si>
  <si>
    <t>100% completed with average score 82%</t>
  </si>
  <si>
    <t>2024</t>
  </si>
  <si>
    <t>2023</t>
  </si>
  <si>
    <t>2022</t>
  </si>
  <si>
    <t>385 (N) 0 (O)</t>
  </si>
  <si>
    <t>Total training hours</t>
  </si>
  <si>
    <t>Total employees</t>
  </si>
  <si>
    <t>Training hours per training category</t>
  </si>
  <si>
    <t>Hours</t>
  </si>
  <si>
    <t>Training hours per employee category</t>
  </si>
  <si>
    <t>Coordinator</t>
  </si>
  <si>
    <t>Training hours per year per employee</t>
  </si>
  <si>
    <t>4% of the workforce</t>
  </si>
  <si>
    <t>98:100</t>
  </si>
  <si>
    <t>97:100</t>
  </si>
  <si>
    <t>Reviewed by the organization</t>
  </si>
  <si>
    <t>Founded /Partially founded</t>
  </si>
  <si>
    <t>Remediation plans being implemented</t>
  </si>
  <si>
    <t xml:space="preserve"> Incident no longer subject to action / Completed</t>
  </si>
  <si>
    <t>Remediation plans implemented and outcomes reviewed through internal management processes</t>
  </si>
  <si>
    <t>White</t>
  </si>
  <si>
    <t>Brown</t>
  </si>
  <si>
    <t xml:space="preserve">Total new hires </t>
  </si>
  <si>
    <t>Total number of employees</t>
  </si>
  <si>
    <r>
      <t>Annual V</t>
    </r>
    <r>
      <rPr>
        <vertAlign val="subscript"/>
        <sz val="11"/>
        <color rgb="FF000000"/>
        <rFont val="Calibri"/>
        <family val="2"/>
        <scheme val="minor"/>
      </rPr>
      <t>2</t>
    </r>
    <r>
      <rPr>
        <sz val="11"/>
        <color rgb="FF000000"/>
        <rFont val="Calibri"/>
        <family val="2"/>
        <scheme val="minor"/>
      </rPr>
      <t>O</t>
    </r>
    <r>
      <rPr>
        <vertAlign val="subscript"/>
        <sz val="11"/>
        <color rgb="FF000000"/>
        <rFont val="Calibri"/>
        <family val="2"/>
        <scheme val="minor"/>
      </rPr>
      <t xml:space="preserve">5 </t>
    </r>
    <r>
      <rPr>
        <sz val="11"/>
        <color rgb="FF000000"/>
        <rFont val="Calibri"/>
        <family val="2"/>
        <scheme val="minor"/>
      </rPr>
      <t>Production (t)</t>
    </r>
  </si>
  <si>
    <r>
      <t>GHG emissions intensity V</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5</t>
    </r>
  </si>
  <si>
    <t>Conflict-affected and high-risk areas</t>
  </si>
  <si>
    <t xml:space="preserve">G14 14.25 </t>
  </si>
  <si>
    <t>Diesel S500</t>
  </si>
  <si>
    <r>
      <rPr>
        <b/>
        <sz val="11"/>
        <rFont val="Calibri"/>
        <family val="2"/>
        <scheme val="minor"/>
      </rPr>
      <t>Version control:</t>
    </r>
    <r>
      <rPr>
        <sz val="11"/>
        <rFont val="Calibri"/>
        <family val="2"/>
        <scheme val="minor"/>
      </rPr>
      <t xml:space="preserve">
Version 1 - Approved - </t>
    </r>
    <r>
      <rPr>
        <sz val="11"/>
        <color rgb="FFFF0000"/>
        <rFont val="Calibri"/>
        <family val="2"/>
        <scheme val="minor"/>
      </rPr>
      <t>XXXX</t>
    </r>
    <r>
      <rPr>
        <sz val="11"/>
        <rFont val="Calibri"/>
        <family val="2"/>
        <scheme val="minor"/>
      </rPr>
      <t>, 2025</t>
    </r>
  </si>
  <si>
    <t>Completed the qualification process, which included environmental and social questions on human rights, ethics and governance;  occupational health and safety; environment and energy use;  and compliance with ISO 9001, 14001, 45001, 5000 standards.</t>
  </si>
  <si>
    <t>Table of Contents</t>
  </si>
  <si>
    <t>Cover Page</t>
  </si>
  <si>
    <t>2024 Sustainability Performance Data Book</t>
  </si>
  <si>
    <t>Topics</t>
  </si>
  <si>
    <t>Content</t>
  </si>
  <si>
    <t>General Disclosures</t>
  </si>
  <si>
    <t>Production</t>
  </si>
  <si>
    <t>Workforce</t>
  </si>
  <si>
    <t>Collective bargaining</t>
  </si>
  <si>
    <t>Communication of critical concerns</t>
  </si>
  <si>
    <t>Restatements of information</t>
  </si>
  <si>
    <t>Critical concerns</t>
  </si>
  <si>
    <t>Mechanisms for seeking advice and raising concerns</t>
  </si>
  <si>
    <t>Economic Procurement</t>
  </si>
  <si>
    <t>Economic performance</t>
  </si>
  <si>
    <t>Market presence</t>
  </si>
  <si>
    <t>Indirect economic impacts</t>
  </si>
  <si>
    <t>Procurement practices</t>
  </si>
  <si>
    <t>Business behaviour</t>
  </si>
  <si>
    <t>Materials</t>
  </si>
  <si>
    <t>Energy</t>
  </si>
  <si>
    <t>Water and effluents</t>
  </si>
  <si>
    <t>Biodiversity</t>
  </si>
  <si>
    <t>Emissions</t>
  </si>
  <si>
    <t>Waste rock and tailings generated</t>
  </si>
  <si>
    <t>Tailings storage facilities</t>
  </si>
  <si>
    <t>Closure plan</t>
  </si>
  <si>
    <t>Employment</t>
  </si>
  <si>
    <t>Labour relations</t>
  </si>
  <si>
    <t>Occupational health and safety</t>
  </si>
  <si>
    <t>Training and education</t>
  </si>
  <si>
    <t>Diversity and equal opportunity</t>
  </si>
  <si>
    <t>Non discrimination</t>
  </si>
  <si>
    <t>Freedom of association and collective bargaining</t>
  </si>
  <si>
    <t>Child labour</t>
  </si>
  <si>
    <t>Forced or compulsory labour</t>
  </si>
  <si>
    <t>Security, human rights and rights of indigenous peoples</t>
  </si>
  <si>
    <t>Public policy</t>
  </si>
  <si>
    <t>Impacts on customers</t>
  </si>
  <si>
    <t>* not reported</t>
  </si>
  <si>
    <r>
      <t xml:space="preserve">+ One specie of songbird endemic to Brazil, belonging to the family Cracidae - </t>
    </r>
    <r>
      <rPr>
        <i/>
        <sz val="9"/>
        <rFont val="Calibri"/>
        <family val="2"/>
        <scheme val="minor"/>
      </rPr>
      <t>Penelope jacucaca</t>
    </r>
  </si>
  <si>
    <r>
      <t>Scope 2 due to space heating and electricity (142 tCO</t>
    </r>
    <r>
      <rPr>
        <vertAlign val="subscript"/>
        <sz val="12"/>
        <color theme="1"/>
        <rFont val="Calibri"/>
        <family val="2"/>
        <scheme val="minor"/>
      </rPr>
      <t>2</t>
    </r>
    <r>
      <rPr>
        <sz val="12"/>
        <color theme="1"/>
        <rFont val="Calibri"/>
        <family val="2"/>
        <scheme val="minor"/>
      </rPr>
      <t>e in 2022 and similar in 2023 and 2024)</t>
    </r>
  </si>
  <si>
    <r>
      <t>Total Ilmenite concentrate production (t)</t>
    </r>
    <r>
      <rPr>
        <vertAlign val="superscript"/>
        <sz val="11"/>
        <color theme="1"/>
        <rFont val="Calibri"/>
        <family val="2"/>
        <scheme val="minor"/>
      </rPr>
      <t>(a)</t>
    </r>
  </si>
  <si>
    <r>
      <t>Total Ilmenite concentrate sales (t)</t>
    </r>
    <r>
      <rPr>
        <vertAlign val="superscript"/>
        <sz val="11"/>
        <color theme="1"/>
        <rFont val="Calibri"/>
        <family val="2"/>
        <scheme val="minor"/>
      </rPr>
      <t>(b)</t>
    </r>
  </si>
  <si>
    <t>(a) The ilmenite plant was completed in 2023, with production starting in the fourth quarter of that year.</t>
  </si>
  <si>
    <t>(b) The first ilmenite sales occurred in 2024.</t>
  </si>
  <si>
    <r>
      <t>ICMM reports that mining remains male dominated, with women only accounting for 15% of the global workforce</t>
    </r>
    <r>
      <rPr>
        <vertAlign val="superscript"/>
        <sz val="11"/>
        <color theme="1"/>
        <rFont val="Calibri"/>
        <family val="2"/>
        <scheme val="minor"/>
      </rPr>
      <t>(a)</t>
    </r>
    <r>
      <rPr>
        <sz val="11"/>
        <color theme="1"/>
        <rFont val="Calibri"/>
        <family val="2"/>
        <scheme val="minor"/>
      </rPr>
      <t>. This is equal to Largo’s 15%.</t>
    </r>
  </si>
  <si>
    <t>(a) https://www.icmm.com/en-gb/our-work/social-performance/diversity-equity-and-inclusion</t>
  </si>
  <si>
    <r>
      <t>Critical suppliers</t>
    </r>
    <r>
      <rPr>
        <vertAlign val="superscript"/>
        <sz val="11"/>
        <color theme="1"/>
        <rFont val="Calibri"/>
        <family val="2"/>
        <scheme val="minor"/>
      </rPr>
      <t>(a)</t>
    </r>
  </si>
  <si>
    <t>(a) Identified as critical under the Supplier Qualification Procedure</t>
  </si>
  <si>
    <r>
      <t>100% production is in Brazil, ranked 107</t>
    </r>
    <r>
      <rPr>
        <vertAlign val="superscript"/>
        <sz val="11"/>
        <color theme="1"/>
        <rFont val="Calibri"/>
        <family val="2"/>
        <scheme val="minor"/>
      </rPr>
      <t>th</t>
    </r>
    <r>
      <rPr>
        <sz val="11"/>
        <color theme="1"/>
        <rFont val="Calibri"/>
        <family val="2"/>
        <scheme val="minor"/>
      </rPr>
      <t xml:space="preserve"> out of 180 countries, with a Corruption Perception Index</t>
    </r>
    <r>
      <rPr>
        <vertAlign val="superscript"/>
        <sz val="11"/>
        <color theme="1"/>
        <rFont val="Calibri"/>
        <family val="2"/>
        <scheme val="minor"/>
      </rPr>
      <t>(a)</t>
    </r>
    <r>
      <rPr>
        <sz val="11"/>
        <color theme="1"/>
        <rFont val="Calibri"/>
        <family val="2"/>
        <scheme val="minor"/>
      </rPr>
      <t xml:space="preserve"> score of 34/100 in 2024.</t>
    </r>
  </si>
  <si>
    <t>(a) https://www.transparency.org/en/cpi/2024/index/bra</t>
  </si>
  <si>
    <r>
      <t>2,813</t>
    </r>
    <r>
      <rPr>
        <vertAlign val="superscript"/>
        <sz val="11"/>
        <rFont val="Calibri"/>
        <family val="2"/>
        <scheme val="minor"/>
      </rPr>
      <t>(a)</t>
    </r>
  </si>
  <si>
    <r>
      <t>Purchased Electricity – Brazilian National Integrated System (SIN) - Ilmenite</t>
    </r>
    <r>
      <rPr>
        <vertAlign val="superscript"/>
        <sz val="11"/>
        <color theme="1"/>
        <rFont val="Calibri"/>
        <family val="2"/>
        <scheme val="minor"/>
      </rPr>
      <t xml:space="preserve"> (b)</t>
    </r>
  </si>
  <si>
    <t xml:space="preserve">(a) Gasoline consumption data not included in the verification process for the Brazilian GHG Protocol Program Gold Seal. </t>
  </si>
  <si>
    <t>(b) Ilmenite plant is 100% electricity based and it was responsible for only 6% of total electricity consumption in 2024. The plant was completed in 2023.</t>
  </si>
  <si>
    <r>
      <t>Diesel S10 (contains biodiesel)</t>
    </r>
    <r>
      <rPr>
        <vertAlign val="superscript"/>
        <sz val="11"/>
        <color theme="1"/>
        <rFont val="Calibri"/>
        <family val="2"/>
        <scheme val="minor"/>
      </rPr>
      <t>(a)</t>
    </r>
  </si>
  <si>
    <r>
      <t>Gasoline (contains ethanol)</t>
    </r>
    <r>
      <rPr>
        <vertAlign val="superscript"/>
        <sz val="11"/>
        <color theme="1"/>
        <rFont val="Calibri"/>
        <family val="2"/>
        <scheme val="minor"/>
      </rPr>
      <t>(a)</t>
    </r>
  </si>
  <si>
    <r>
      <t xml:space="preserve">Purchased Electricity – Brazilian National Integrated System (SIN) </t>
    </r>
    <r>
      <rPr>
        <vertAlign val="superscript"/>
        <sz val="11"/>
        <color theme="1"/>
        <rFont val="Calibri"/>
        <family val="2"/>
        <scheme val="minor"/>
      </rPr>
      <t>(b)</t>
    </r>
  </si>
  <si>
    <r>
      <t>% Regional (Northeast)</t>
    </r>
    <r>
      <rPr>
        <b/>
        <vertAlign val="superscript"/>
        <sz val="11"/>
        <color theme="1"/>
        <rFont val="Calibri"/>
        <family val="2"/>
        <scheme val="minor"/>
      </rPr>
      <t>(b)</t>
    </r>
  </si>
  <si>
    <r>
      <t>2024 Purchased Electricity – Brazilian National Integrated System (SIN)</t>
    </r>
    <r>
      <rPr>
        <b/>
        <vertAlign val="superscript"/>
        <sz val="11"/>
        <color theme="1"/>
        <rFont val="Calibri"/>
        <family val="2"/>
        <scheme val="minor"/>
      </rPr>
      <t>(c)</t>
    </r>
  </si>
  <si>
    <t>(a) % used in the GHG calculation - Ferramenta PBGHG Protocol Versão 2025 (base year 2025)</t>
  </si>
  <si>
    <t xml:space="preserve">(b) Largo's only operation - LVMSA - is located in Maracás - BA, northeast region of Brazil. </t>
  </si>
  <si>
    <t>(c) https://www.ons.org.br/Paginas/resultados-da-operacao/historico-da-operacao/geracao_energia.aspx</t>
  </si>
  <si>
    <r>
      <t>Emissions of Biogenic CO</t>
    </r>
    <r>
      <rPr>
        <b/>
        <vertAlign val="subscript"/>
        <sz val="11"/>
        <rFont val="Calibri"/>
        <family val="2"/>
      </rPr>
      <t>2</t>
    </r>
    <r>
      <rPr>
        <b/>
        <vertAlign val="superscript"/>
        <sz val="11"/>
        <rFont val="Calibri"/>
        <family val="2"/>
      </rPr>
      <t>(a)</t>
    </r>
  </si>
  <si>
    <t>(a) This category includes the share of ethanol and biodiesel present in Diesel S10 and gasoline consumed by both stationary and mobile equipment.</t>
  </si>
  <si>
    <r>
      <rPr>
        <b/>
        <sz val="11"/>
        <color theme="1"/>
        <rFont val="Calibri"/>
        <family val="2"/>
        <scheme val="minor"/>
      </rPr>
      <t>Period</t>
    </r>
    <r>
      <rPr>
        <sz val="11"/>
        <color theme="1"/>
        <rFont val="Calibri"/>
        <family val="2"/>
        <scheme val="minor"/>
      </rPr>
      <t xml:space="preserve">: The report presents data from the period from January 1 through December 31, 2024, unless otherwise specified. </t>
    </r>
  </si>
  <si>
    <t xml:space="preserve">The organizational boundaries and data collection period are the same as the boundaries for this report, restricted to Largo’s operations in Brazil, during January 1 to December 31, 2024. </t>
  </si>
  <si>
    <r>
      <t>Worldwide maritime transportation. Road transportation in Europe</t>
    </r>
    <r>
      <rPr>
        <vertAlign val="superscript"/>
        <sz val="11"/>
        <rFont val="Calibri"/>
        <family val="2"/>
        <scheme val="minor"/>
      </rPr>
      <t>(a)</t>
    </r>
    <r>
      <rPr>
        <sz val="11"/>
        <rFont val="Calibri"/>
        <family val="2"/>
        <scheme val="minor"/>
      </rPr>
      <t>, North</t>
    </r>
    <r>
      <rPr>
        <vertAlign val="superscript"/>
        <sz val="11"/>
        <rFont val="Calibri"/>
        <family val="2"/>
        <scheme val="minor"/>
      </rPr>
      <t>(b)</t>
    </r>
    <r>
      <rPr>
        <sz val="11"/>
        <rFont val="Calibri"/>
        <family val="2"/>
        <scheme val="minor"/>
      </rPr>
      <t xml:space="preserve"> and South America.</t>
    </r>
    <r>
      <rPr>
        <vertAlign val="superscript"/>
        <sz val="11"/>
        <rFont val="Calibri"/>
        <family val="2"/>
        <scheme val="minor"/>
      </rPr>
      <t>(b)</t>
    </r>
  </si>
  <si>
    <t>(a) https://www.gov.uk/government/publications/greenhouse-gas-reporting-conversion-factors-2022</t>
  </si>
  <si>
    <t>(b) https://www.epa.gov/climateleadership/ghg-emission-factors-hub</t>
  </si>
  <si>
    <r>
      <t>97</t>
    </r>
    <r>
      <rPr>
        <vertAlign val="superscript"/>
        <sz val="11"/>
        <color theme="1"/>
        <rFont val="Calibri"/>
        <family val="2"/>
        <scheme val="minor"/>
      </rPr>
      <t>(a)</t>
    </r>
  </si>
  <si>
    <r>
      <t>1</t>
    </r>
    <r>
      <rPr>
        <vertAlign val="superscript"/>
        <sz val="11"/>
        <color theme="1"/>
        <rFont val="Calibri"/>
        <family val="2"/>
        <scheme val="minor"/>
      </rPr>
      <t>(a)</t>
    </r>
  </si>
  <si>
    <r>
      <t>64</t>
    </r>
    <r>
      <rPr>
        <vertAlign val="superscript"/>
        <sz val="11"/>
        <color theme="1"/>
        <rFont val="Calibri"/>
        <family val="2"/>
        <scheme val="minor"/>
      </rPr>
      <t>(a)</t>
    </r>
  </si>
  <si>
    <t>(a) Included in Scope 1 - Fugitive emissions</t>
  </si>
  <si>
    <r>
      <t xml:space="preserve">Non-magnetic – stored in  lined facilities </t>
    </r>
    <r>
      <rPr>
        <vertAlign val="superscript"/>
        <sz val="11"/>
        <color theme="1"/>
        <rFont val="Calibri"/>
        <family val="2"/>
        <scheme val="minor"/>
      </rPr>
      <t>(a)</t>
    </r>
  </si>
  <si>
    <r>
      <t xml:space="preserve">Silica cakes – drystacked in lined facilities </t>
    </r>
    <r>
      <rPr>
        <vertAlign val="superscript"/>
        <sz val="11"/>
        <color theme="1"/>
        <rFont val="Calibri"/>
        <family val="2"/>
        <scheme val="minor"/>
      </rPr>
      <t>(b)</t>
    </r>
  </si>
  <si>
    <t xml:space="preserve">(a) Starting at the end of 2024, we began recycling old material from BNM 2 and 3, with plans to continue the process through 2025. Material from BNM2 being sent to milling for vanadium recovery, while material from BNM3 being directed to the Ilmenite plant for titanium recovery. </t>
  </si>
  <si>
    <t>(b) The higher recycled volume is due to the retrieval of older material previously stored on-site.</t>
  </si>
  <si>
    <r>
      <t>0</t>
    </r>
    <r>
      <rPr>
        <vertAlign val="superscript"/>
        <sz val="11"/>
        <color theme="1"/>
        <rFont val="Calibri"/>
        <family val="2"/>
        <scheme val="minor"/>
      </rPr>
      <t>(a)</t>
    </r>
  </si>
  <si>
    <r>
      <t>0</t>
    </r>
    <r>
      <rPr>
        <vertAlign val="superscript"/>
        <sz val="11"/>
        <color theme="1"/>
        <rFont val="Calibri"/>
        <family val="2"/>
        <scheme val="minor"/>
      </rPr>
      <t>(b)</t>
    </r>
  </si>
  <si>
    <t>(a) An uncontrolled seepage at a tailings storage facility did not release any hazardous waste to the environment and therefore was not considered significant.</t>
  </si>
  <si>
    <t>(b) Leakage of mineral processing material through a hydraulic flange, there was no release of any hazardous waste to the environment and therefore was not considered significant.</t>
  </si>
  <si>
    <r>
      <t>BCAL (Bacia de Calcinado) 1.2</t>
    </r>
    <r>
      <rPr>
        <vertAlign val="superscript"/>
        <sz val="11"/>
        <color theme="1"/>
        <rFont val="Calibri"/>
        <family val="2"/>
        <scheme val="minor"/>
      </rPr>
      <t>(a)</t>
    </r>
  </si>
  <si>
    <r>
      <t>BCAL (Bacia de Calcinado) 3</t>
    </r>
    <r>
      <rPr>
        <vertAlign val="superscript"/>
        <sz val="11"/>
        <color theme="1"/>
        <rFont val="Calibri"/>
        <family val="2"/>
        <scheme val="minor"/>
      </rPr>
      <t>(a)</t>
    </r>
  </si>
  <si>
    <r>
      <t>BNM (Bacia de Não Magnético) 6</t>
    </r>
    <r>
      <rPr>
        <vertAlign val="superscript"/>
        <sz val="11"/>
        <color theme="1"/>
        <rFont val="Calibri"/>
        <family val="2"/>
        <scheme val="minor"/>
      </rPr>
      <t>(b)</t>
    </r>
  </si>
  <si>
    <r>
      <t>(a) Facilities are structurally combined, with a total storage capacity of 1,814,474 m</t>
    </r>
    <r>
      <rPr>
        <vertAlign val="superscript"/>
        <sz val="9"/>
        <rFont val="Calibri"/>
        <family val="2"/>
        <scheme val="minor"/>
      </rPr>
      <t>3</t>
    </r>
  </si>
  <si>
    <t>(b) Construction of BNM 6 began in 2023 and was completed in 2024, with tailings disposal starting in the second quarter of 2024.</t>
  </si>
  <si>
    <t>(a) GRI 406: Non-discrimination 2016 - Glossary: Discrimination can also include harassment, defined as a course of comments or actions that are unwelcome, or should reasonably be known to be unwelcome, to the person towards whom they are addressed.</t>
  </si>
  <si>
    <r>
      <t>Incidents of discrimination</t>
    </r>
    <r>
      <rPr>
        <b/>
        <vertAlign val="superscript"/>
        <sz val="11"/>
        <color theme="1"/>
        <rFont val="Calibri"/>
        <family val="2"/>
        <scheme val="minor"/>
      </rPr>
      <t xml:space="preserve">(a) </t>
    </r>
    <r>
      <rPr>
        <b/>
        <sz val="11"/>
        <color theme="1"/>
        <rFont val="Calibri"/>
        <family val="2"/>
        <scheme val="minor"/>
      </rPr>
      <t>and corrective actions taken</t>
    </r>
  </si>
  <si>
    <r>
      <t>Coordinator/Specialist</t>
    </r>
    <r>
      <rPr>
        <vertAlign val="superscript"/>
        <sz val="11"/>
        <color rgb="FF000000"/>
        <rFont val="Calibri"/>
        <family val="2"/>
      </rPr>
      <t>(a)</t>
    </r>
  </si>
  <si>
    <r>
      <t>Coordinator</t>
    </r>
    <r>
      <rPr>
        <vertAlign val="superscript"/>
        <sz val="11"/>
        <color rgb="FF000000"/>
        <rFont val="Calibri"/>
        <family val="2"/>
      </rPr>
      <t>(a)</t>
    </r>
  </si>
  <si>
    <r>
      <t>Specialist</t>
    </r>
    <r>
      <rPr>
        <vertAlign val="superscript"/>
        <sz val="11"/>
        <color rgb="FF000000"/>
        <rFont val="Calibri"/>
        <family val="2"/>
      </rPr>
      <t>(a)</t>
    </r>
  </si>
  <si>
    <t>(a) Starting in 2024, the ratio women:men for coordinator and specialist roles are reported separately.</t>
  </si>
  <si>
    <r>
      <t>N/A</t>
    </r>
    <r>
      <rPr>
        <vertAlign val="superscript"/>
        <sz val="11"/>
        <rFont val="Calibri"/>
        <family val="2"/>
      </rPr>
      <t>(a)</t>
    </r>
  </si>
  <si>
    <r>
      <t>88:100</t>
    </r>
    <r>
      <rPr>
        <vertAlign val="superscript"/>
        <sz val="11"/>
        <color theme="1"/>
        <rFont val="Calibri"/>
        <family val="2"/>
        <scheme val="minor"/>
      </rPr>
      <t>(b) (c)</t>
    </r>
  </si>
  <si>
    <r>
      <t>88:100</t>
    </r>
    <r>
      <rPr>
        <vertAlign val="superscript"/>
        <sz val="11"/>
        <color theme="1"/>
        <rFont val="Calibri"/>
        <family val="2"/>
        <scheme val="minor"/>
      </rPr>
      <t>(c)</t>
    </r>
  </si>
  <si>
    <r>
      <t>87:100</t>
    </r>
    <r>
      <rPr>
        <vertAlign val="superscript"/>
        <sz val="11"/>
        <color theme="1"/>
        <rFont val="Calibri"/>
        <family val="2"/>
        <scheme val="minor"/>
      </rPr>
      <t>(c)</t>
    </r>
  </si>
  <si>
    <r>
      <t>N/A</t>
    </r>
    <r>
      <rPr>
        <vertAlign val="superscript"/>
        <sz val="11"/>
        <rFont val="Calibri"/>
        <family val="2"/>
      </rPr>
      <t>(d)</t>
    </r>
  </si>
  <si>
    <r>
      <t>75:100</t>
    </r>
    <r>
      <rPr>
        <vertAlign val="superscript"/>
        <sz val="11"/>
        <rFont val="Calibri"/>
        <family val="2"/>
        <scheme val="minor"/>
      </rPr>
      <t>(e)</t>
    </r>
  </si>
  <si>
    <t>(b) The higher averages shown for men reflect the higher number of men with over five years' experience at Largo.</t>
  </si>
  <si>
    <t>(c) The higher average shown for men is also attributed to their work location (mine site vs office in Salvador).</t>
  </si>
  <si>
    <t>(d) As of December 31, 2023, no women held managerial positions within the company.</t>
  </si>
  <si>
    <t>(e) One salary increase was gradual and not completed by 31 Dec 2023.</t>
  </si>
  <si>
    <t xml:space="preserve">(a) complies with % mandated by law </t>
  </si>
  <si>
    <r>
      <t>Individuals with Physical Disabilities</t>
    </r>
    <r>
      <rPr>
        <vertAlign val="superscript"/>
        <sz val="11"/>
        <color theme="1"/>
        <rFont val="Calibri"/>
        <family val="2"/>
        <scheme val="minor"/>
      </rPr>
      <t>(a)</t>
    </r>
  </si>
  <si>
    <t>(a) Considered leadership positions</t>
  </si>
  <si>
    <r>
      <t>President and Directors</t>
    </r>
    <r>
      <rPr>
        <vertAlign val="superscript"/>
        <sz val="11"/>
        <color theme="1"/>
        <rFont val="Calibri"/>
        <family val="2"/>
        <scheme val="minor"/>
      </rPr>
      <t>(a)</t>
    </r>
  </si>
  <si>
    <r>
      <t>Manager</t>
    </r>
    <r>
      <rPr>
        <vertAlign val="superscript"/>
        <sz val="11"/>
        <color theme="1"/>
        <rFont val="Calibri"/>
        <family val="2"/>
        <scheme val="minor"/>
      </rPr>
      <t>(a)</t>
    </r>
  </si>
  <si>
    <r>
      <t>Coordinator</t>
    </r>
    <r>
      <rPr>
        <vertAlign val="superscript"/>
        <sz val="11"/>
        <color theme="1"/>
        <rFont val="Calibri"/>
        <family val="2"/>
        <scheme val="minor"/>
      </rPr>
      <t>(a)</t>
    </r>
  </si>
  <si>
    <r>
      <t>Supervisor</t>
    </r>
    <r>
      <rPr>
        <vertAlign val="superscript"/>
        <sz val="11"/>
        <color theme="1"/>
        <rFont val="Calibri"/>
        <family val="2"/>
        <scheme val="minor"/>
      </rPr>
      <t>(a)</t>
    </r>
  </si>
  <si>
    <t>(a) N - Normal - O - out of range</t>
  </si>
  <si>
    <t>(b) A recent study concluded that significant vanadium exposure is confined to workers in production areas. Consequently, monitoring is now limited to pre-employment and periodic examinations for operational personnel, with urine testing as the sole method, and administrative staff have been excluded from the monitoring program.</t>
  </si>
  <si>
    <r>
      <t>Results</t>
    </r>
    <r>
      <rPr>
        <vertAlign val="superscript"/>
        <sz val="11"/>
        <color theme="0"/>
        <rFont val="Calibri"/>
        <family val="2"/>
        <scheme val="minor"/>
      </rPr>
      <t>(a)</t>
    </r>
  </si>
  <si>
    <r>
      <t>Number of tests</t>
    </r>
    <r>
      <rPr>
        <vertAlign val="superscript"/>
        <sz val="11"/>
        <color theme="0"/>
        <rFont val="Calibri"/>
        <family val="2"/>
        <scheme val="minor"/>
      </rPr>
      <t>(b)</t>
    </r>
  </si>
  <si>
    <t>(a) Routine COVID-19 testing has been suspended due to a decline in cases</t>
  </si>
  <si>
    <r>
      <t>Covid cases</t>
    </r>
    <r>
      <rPr>
        <vertAlign val="superscript"/>
        <sz val="11"/>
        <color theme="1"/>
        <rFont val="Calibri"/>
        <family val="2"/>
        <scheme val="minor"/>
      </rPr>
      <t>(a)</t>
    </r>
  </si>
  <si>
    <t>(a) All rates based on per million hours worked, includes onsite employees and contractors</t>
  </si>
  <si>
    <r>
      <t>Severity rate</t>
    </r>
    <r>
      <rPr>
        <vertAlign val="superscript"/>
        <sz val="11"/>
        <color rgb="FF000000"/>
        <rFont val="Calibri"/>
        <family val="2"/>
        <scheme val="minor"/>
      </rPr>
      <t>(a)</t>
    </r>
  </si>
  <si>
    <r>
      <t>Lost-time injury frequency rate</t>
    </r>
    <r>
      <rPr>
        <vertAlign val="superscript"/>
        <sz val="11"/>
        <color theme="1"/>
        <rFont val="Calibri"/>
        <family val="2"/>
        <scheme val="minor"/>
      </rPr>
      <t>(a)</t>
    </r>
    <r>
      <rPr>
        <sz val="11"/>
        <color theme="1"/>
        <rFont val="Calibri"/>
        <family val="2"/>
        <scheme val="minor"/>
      </rPr>
      <t xml:space="preserve"> (</t>
    </r>
    <r>
      <rPr>
        <sz val="11"/>
        <color rgb="FF000000"/>
        <rFont val="Calibri"/>
        <family val="2"/>
        <scheme val="minor"/>
      </rPr>
      <t>LTIFR)</t>
    </r>
  </si>
  <si>
    <r>
      <t>Total Injuries Frequency rate</t>
    </r>
    <r>
      <rPr>
        <vertAlign val="superscript"/>
        <sz val="11"/>
        <color rgb="FF000000"/>
        <rFont val="Calibri"/>
        <family val="2"/>
        <scheme val="minor"/>
      </rPr>
      <t>(a)</t>
    </r>
    <r>
      <rPr>
        <sz val="11"/>
        <color rgb="FF000000"/>
        <rFont val="Calibri"/>
        <family val="2"/>
        <scheme val="minor"/>
      </rPr>
      <t xml:space="preserve"> LTI + RWC + MTC</t>
    </r>
  </si>
  <si>
    <r>
      <t>Frequency Rate</t>
    </r>
    <r>
      <rPr>
        <vertAlign val="superscript"/>
        <sz val="11"/>
        <color theme="0"/>
        <rFont val="Calibri"/>
        <family val="2"/>
        <scheme val="minor"/>
      </rPr>
      <t>(a)</t>
    </r>
  </si>
  <si>
    <t>(a) Total leaves divided by total number of employees</t>
  </si>
  <si>
    <t>(b) Total leaves + total new hires divided by 2, divided by total number of employees</t>
  </si>
  <si>
    <r>
      <t>Employee turnover (Brazilian formula)</t>
    </r>
    <r>
      <rPr>
        <vertAlign val="superscript"/>
        <sz val="11"/>
        <color theme="1"/>
        <rFont val="Calibri"/>
        <family val="2"/>
        <scheme val="minor"/>
      </rPr>
      <t>(b)</t>
    </r>
  </si>
  <si>
    <r>
      <t>Employee turnover - monthly average (Brazilian formula)</t>
    </r>
    <r>
      <rPr>
        <vertAlign val="superscript"/>
        <sz val="11"/>
        <color theme="1"/>
        <rFont val="Calibri"/>
        <family val="2"/>
        <scheme val="minor"/>
      </rPr>
      <t>(b)</t>
    </r>
  </si>
  <si>
    <r>
      <t>Employee turnover</t>
    </r>
    <r>
      <rPr>
        <vertAlign val="superscript"/>
        <sz val="11"/>
        <color theme="1"/>
        <rFont val="Calibri"/>
        <family val="2"/>
        <scheme val="minor"/>
      </rPr>
      <t>(a)</t>
    </r>
  </si>
  <si>
    <t>Total number of participants since 2018 (as of December 2024)</t>
  </si>
  <si>
    <t>All employee figures presented in this Sustainability Report represent the combined headcount of
LVMSA and Largo Titânio Ltda.</t>
  </si>
  <si>
    <t>Total Energy Consumption</t>
  </si>
  <si>
    <t>G14 14.20.3</t>
  </si>
  <si>
    <t>Number of strikes and lockouts involving 1,000 or more workers lasting one full shift or longer</t>
  </si>
  <si>
    <t>Participation in program by gender in 2024</t>
  </si>
  <si>
    <r>
      <t>Annual Production (tV</t>
    </r>
    <r>
      <rPr>
        <vertAlign val="subscript"/>
        <sz val="11"/>
        <color rgb="FF000000"/>
        <rFont val="Calibri"/>
        <family val="2"/>
        <scheme val="minor"/>
      </rPr>
      <t>2</t>
    </r>
    <r>
      <rPr>
        <sz val="11"/>
        <color rgb="FF000000"/>
        <rFont val="Calibri"/>
        <family val="2"/>
        <scheme val="minor"/>
      </rPr>
      <t>O</t>
    </r>
    <r>
      <rPr>
        <vertAlign val="subscript"/>
        <sz val="11"/>
        <color rgb="FF000000"/>
        <rFont val="Calibri"/>
        <family val="2"/>
        <scheme val="minor"/>
      </rPr>
      <t>5</t>
    </r>
    <r>
      <rPr>
        <sz val="11"/>
        <color rgb="FF000000"/>
        <rFont val="Calibri"/>
        <family val="2"/>
        <scheme val="minor"/>
      </rPr>
      <t>)</t>
    </r>
  </si>
  <si>
    <t>The ilmenite plant, completed in 2023, is 100% electricity-based and accounted for only 6% of
LVMSA’s total electricity consumption in 2024. Given its limited scale and reliance on grid electricity,
the GHG emissions associated with ilmenite production are currently considered insignificant and
are not reported separately. However, its energy use and associated emissions are fully included in
LVMSA’s overall GHG emissions and energy consumption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</si>
</sst>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4" formatCode="_-&quot;R$&quot;\ * #,##0.00_-;\-&quot;R$&quot;\ * #,##0.00_-;_-&quot;R$&quot;\ * &quot;-&quot;??_-;_-@_-"/>
    <numFmt numFmtId="43" formatCode="_-* #,##0.00_-;\-* #,##0.00_-;_-* &quot;-&quot;??_-;_-@_-"/>
    <numFmt numFmtId="164" formatCode="_-&quot;$&quot;* #,##0.00_-;\-&quot;$&quot;* #,##0.00_-;_-&quot;$&quot;* &quot;-&quot;??_-;_-@_-"/>
    <numFmt numFmtId="165" formatCode="0.0%"/>
    <numFmt numFmtId="166" formatCode="[$R$-416]\ #,##0.00"/>
    <numFmt numFmtId="167" formatCode="#,##0.0"/>
    <numFmt numFmtId="168" formatCode="_-* #,##0_-;\-* #,##0_-;_-* &quot;-&quot;??_-;_-@_-"/>
    <numFmt numFmtId="169" formatCode="_-[$$-409]* #,##0.00_ ;_-[$$-409]* \-#,##0.00\ ;_-[$$-409]* &quot;-&quot;??_ ;_-@_ "/>
    <numFmt numFmtId="170" formatCode="_-[$$-409]* #,##0_ ;_-[$$-409]* \-#,##0\ ;_-[$$-409]* &quot;-&quot;??_ ;_-@_ "/>
    <numFmt numFmtId="171" formatCode="_-&quot;£&quot;* #,##0.00_-;\-&quot;£&quot;* #,##0.00_-;_-&quot;£&quot;* &quot;-&quot;??_-;_-@_-"/>
    <numFmt numFmtId="172" formatCode="&quot; &quot;#,##0.00&quot; &quot;;&quot;-&quot;#,##0.00&quot; &quot;;&quot; -&quot;00&quot; &quot;;&quot; &quot;@&quot; &quot;"/>
    <numFmt numFmtId="173" formatCode="&quot; &quot;[$R$-416]&quot; &quot;#,##0.00&quot; &quot;;&quot;-&quot;[$R$-416]&quot; &quot;#,##0.00&quot; &quot;;&quot; &quot;[$R$-416]&quot; -&quot;00&quot; &quot;;&quot; &quot;@&quot; &quot;"/>
    <numFmt numFmtId="174" formatCode="&quot; &quot;[$€-402]#,##0.00&quot; &quot;;&quot; &quot;[$€-402]&quot;(&quot;#,##0.00&quot;)&quot;;&quot; &quot;[$€-402]&quot;-&quot;00&quot; &quot;"/>
    <numFmt numFmtId="175" formatCode="&quot; $&quot;#,##0.00&quot; &quot;;&quot; $(&quot;#,##0.00&quot;)&quot;;&quot; $-&quot;00&quot; &quot;;&quot; &quot;@&quot; &quot;"/>
    <numFmt numFmtId="176" formatCode="&quot; &quot;#,##0.00&quot; &quot;;&quot; (&quot;#,##0.00&quot;)&quot;;&quot; -&quot;00&quot; &quot;;&quot; &quot;@&quot; &quot;"/>
    <numFmt numFmtId="177" formatCode="_(* #,##0.000_);_(* \(#,##0.000\);_(* &quot;-&quot;??_);_(@_)"/>
    <numFmt numFmtId="178" formatCode="_(&quot;R$ &quot;* #,##0.00_);_(&quot;R$ &quot;* \(#,##0.00\);_(&quot;R$ &quot;* &quot;-&quot;??_);_(@_)"/>
    <numFmt numFmtId="179" formatCode="_([$€-2]* #,##0.00_);_([$€-2]* \(#,##0.00\);_([$€-2]* &quot;-&quot;??_)"/>
    <numFmt numFmtId="180" formatCode="&quot;$&quot;#,##0.000_);[Red]\(&quot;$&quot;#,##0.000\)"/>
    <numFmt numFmtId="181" formatCode="_(* #,##0.0000_);_(* \(#,##0.0000\);_(* &quot;-&quot;????_);_(@_)"/>
    <numFmt numFmtId="182" formatCode="&quot;$&quot;#,###,##0.00;\(&quot;$&quot;#,###,##0.00\)"/>
    <numFmt numFmtId="183" formatCode="#,###.00%;\(#,##0.00%\)"/>
    <numFmt numFmtId="184" formatCode="0.0"/>
    <numFmt numFmtId="185" formatCode="0.000"/>
    <numFmt numFmtId="186" formatCode="#,##0_ ;\-#,##0\ "/>
    <numFmt numFmtId="187" formatCode="0.0,,"/>
    <numFmt numFmtId="188" formatCode="0.00,,"/>
    <numFmt numFmtId="189" formatCode="0_ ;\-0\ "/>
    <numFmt numFmtId="190" formatCode="_-&quot;R$&quot;\ * #,##0.0000_-;\-&quot;R$&quot;\ * #,##0.0000_-;_-&quot;R$&quot;\ * &quot;-&quot;????_-;_-@_-"/>
  </numFmts>
  <fonts count="8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theme="4"/>
      <name val="Calibri"/>
      <family val="2"/>
      <scheme val="minor"/>
    </font>
    <font>
      <b/>
      <sz val="12"/>
      <color theme="1"/>
      <name val="Calibri"/>
      <family val="2"/>
      <scheme val="minor"/>
    </font>
    <font>
      <sz val="9"/>
      <color rgb="FF000000"/>
      <name val="Arial"/>
      <family val="2"/>
    </font>
    <font>
      <b/>
      <sz val="11"/>
      <color rgb="FFFF0000"/>
      <name val="Calibri"/>
      <family val="2"/>
      <scheme val="minor"/>
    </font>
    <font>
      <sz val="11"/>
      <color rgb="FF000000"/>
      <name val="Calibri"/>
      <family val="2"/>
    </font>
    <font>
      <b/>
      <sz val="11"/>
      <color theme="0"/>
      <name val="Calibri Light"/>
      <family val="2"/>
    </font>
    <font>
      <b/>
      <sz val="11"/>
      <color rgb="FF000000"/>
      <name val="Calibri"/>
      <family val="2"/>
      <scheme val="minor"/>
    </font>
    <font>
      <b/>
      <sz val="7"/>
      <color rgb="FF335555"/>
      <name val="Consolas"/>
      <family val="3"/>
    </font>
    <font>
      <sz val="10"/>
      <name val="Arial"/>
      <family val="2"/>
    </font>
    <font>
      <b/>
      <sz val="12"/>
      <color theme="4"/>
      <name val="Calibri"/>
      <family val="2"/>
    </font>
    <font>
      <sz val="8"/>
      <color theme="1"/>
      <name val="Calibri"/>
      <family val="2"/>
      <scheme val="minor"/>
    </font>
    <font>
      <sz val="10"/>
      <color theme="1"/>
      <name val="Calibri"/>
      <family val="2"/>
      <scheme val="minor"/>
    </font>
    <font>
      <vertAlign val="subscript"/>
      <sz val="11"/>
      <color theme="0"/>
      <name val="Calibri"/>
      <family val="2"/>
      <scheme val="minor"/>
    </font>
    <font>
      <sz val="11"/>
      <name val="Calibri"/>
      <family val="2"/>
    </font>
    <font>
      <u/>
      <sz val="11"/>
      <color theme="10"/>
      <name val="Calibri"/>
      <family val="2"/>
      <scheme val="minor"/>
    </font>
    <font>
      <sz val="11"/>
      <name val="Calibri"/>
      <family val="2"/>
      <scheme val="minor"/>
    </font>
    <font>
      <sz val="10"/>
      <color rgb="FF000000"/>
      <name val="Arial"/>
      <family val="2"/>
    </font>
    <font>
      <sz val="11"/>
      <color theme="4"/>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6"/>
      <color rgb="FF000000"/>
      <name val="Courier New"/>
      <family val="3"/>
    </font>
    <font>
      <sz val="18"/>
      <color rgb="FF1F497D"/>
      <name val="Cambria"/>
      <family val="1"/>
    </font>
    <font>
      <sz val="11"/>
      <color indexed="8"/>
      <name val="Calibri"/>
      <family val="2"/>
    </font>
    <font>
      <sz val="8"/>
      <name val="Courier New"/>
      <family val="3"/>
    </font>
    <font>
      <sz val="12"/>
      <name val="Arial"/>
      <family val="2"/>
    </font>
    <font>
      <b/>
      <sz val="18"/>
      <color theme="3"/>
      <name val="Calibri Light"/>
      <family val="2"/>
      <scheme val="major"/>
    </font>
    <font>
      <sz val="11"/>
      <color rgb="FF9C6500"/>
      <name val="Calibri"/>
      <family val="2"/>
      <scheme val="minor"/>
    </font>
    <font>
      <sz val="10"/>
      <color indexed="0"/>
      <name val="Arial"/>
      <family val="2"/>
    </font>
    <font>
      <sz val="10"/>
      <name val="Courier"/>
      <family val="3"/>
    </font>
    <font>
      <sz val="10"/>
      <color indexed="8"/>
      <name val="Arial"/>
      <family val="2"/>
    </font>
    <font>
      <b/>
      <i/>
      <sz val="12"/>
      <color indexed="4"/>
      <name val="Arial"/>
      <family val="2"/>
    </font>
    <font>
      <b/>
      <i/>
      <sz val="11"/>
      <color indexed="4"/>
      <name val="Arial"/>
      <family val="2"/>
    </font>
    <font>
      <b/>
      <i/>
      <sz val="11"/>
      <color indexed="0"/>
      <name val="Arial"/>
      <family val="2"/>
    </font>
    <font>
      <b/>
      <sz val="10"/>
      <color indexed="0"/>
      <name val="Times New Roman"/>
      <family val="1"/>
    </font>
    <font>
      <sz val="6"/>
      <color indexed="8"/>
      <name val="Courier New"/>
      <family val="2"/>
    </font>
    <font>
      <b/>
      <sz val="11"/>
      <name val="Calibri"/>
      <family val="2"/>
      <scheme val="minor"/>
    </font>
    <font>
      <sz val="9"/>
      <color theme="1"/>
      <name val="Calibri"/>
      <family val="2"/>
      <scheme val="minor"/>
    </font>
    <font>
      <vertAlign val="subscript"/>
      <sz val="10"/>
      <color theme="1"/>
      <name val="Calibri"/>
      <family val="2"/>
      <scheme val="minor"/>
    </font>
    <font>
      <sz val="8"/>
      <name val="Calibri"/>
      <family val="2"/>
      <scheme val="minor"/>
    </font>
    <font>
      <vertAlign val="subscript"/>
      <sz val="11"/>
      <color theme="1"/>
      <name val="Calibri"/>
      <family val="2"/>
      <scheme val="minor"/>
    </font>
    <font>
      <vertAlign val="subscript"/>
      <sz val="11"/>
      <color rgb="FF000000"/>
      <name val="Calibri"/>
      <family val="2"/>
      <scheme val="minor"/>
    </font>
    <font>
      <strike/>
      <sz val="11"/>
      <color theme="1"/>
      <name val="Calibri"/>
      <family val="2"/>
      <scheme val="minor"/>
    </font>
    <font>
      <i/>
      <sz val="11"/>
      <name val="Calibri"/>
      <family val="2"/>
      <scheme val="minor"/>
    </font>
    <font>
      <vertAlign val="superscript"/>
      <sz val="11"/>
      <name val="Calibri"/>
      <family val="2"/>
      <scheme val="minor"/>
    </font>
    <font>
      <sz val="11"/>
      <color rgb="FFFF0000"/>
      <name val="Calibri"/>
      <family val="2"/>
    </font>
    <font>
      <vertAlign val="superscript"/>
      <sz val="11"/>
      <color theme="1"/>
      <name val="Calibri"/>
      <family val="2"/>
      <scheme val="minor"/>
    </font>
    <font>
      <sz val="10"/>
      <name val="Calibri Light"/>
      <family val="2"/>
    </font>
    <font>
      <sz val="12"/>
      <name val="Calibri Light"/>
      <family val="2"/>
    </font>
    <font>
      <b/>
      <sz val="12"/>
      <name val="Calibri Light"/>
      <family val="2"/>
    </font>
    <font>
      <vertAlign val="subscript"/>
      <sz val="12"/>
      <name val="Calibri Light"/>
      <family val="2"/>
    </font>
    <font>
      <b/>
      <vertAlign val="subscript"/>
      <sz val="12"/>
      <name val="Calibri Light"/>
      <family val="2"/>
    </font>
    <font>
      <b/>
      <sz val="11"/>
      <name val="Calibri"/>
      <family val="2"/>
    </font>
    <font>
      <sz val="12"/>
      <color theme="1"/>
      <name val="Calibri"/>
      <family val="2"/>
      <scheme val="minor"/>
    </font>
    <font>
      <sz val="10.5"/>
      <name val="Calibri"/>
      <family val="2"/>
      <scheme val="minor"/>
    </font>
    <font>
      <vertAlign val="subscript"/>
      <sz val="11"/>
      <name val="Calibri"/>
      <family val="2"/>
      <scheme val="minor"/>
    </font>
    <font>
      <b/>
      <vertAlign val="subscript"/>
      <sz val="11"/>
      <color theme="1"/>
      <name val="Calibri"/>
      <family val="2"/>
      <scheme val="minor"/>
    </font>
    <font>
      <b/>
      <vertAlign val="subscript"/>
      <sz val="11"/>
      <name val="Calibri"/>
      <family val="2"/>
    </font>
    <font>
      <b/>
      <sz val="18"/>
      <name val="Calibri"/>
      <family val="2"/>
      <scheme val="minor"/>
    </font>
    <font>
      <b/>
      <sz val="16"/>
      <color theme="0"/>
      <name val="Arboria Black"/>
      <family val="3"/>
    </font>
    <font>
      <b/>
      <vertAlign val="superscript"/>
      <sz val="11"/>
      <color theme="1"/>
      <name val="Calibri"/>
      <family val="2"/>
      <scheme val="minor"/>
    </font>
    <font>
      <sz val="9"/>
      <name val="Calibri"/>
      <family val="2"/>
      <scheme val="minor"/>
    </font>
    <font>
      <b/>
      <vertAlign val="superscript"/>
      <sz val="11"/>
      <name val="Calibri"/>
      <family val="2"/>
    </font>
    <font>
      <i/>
      <sz val="9"/>
      <name val="Calibri"/>
      <family val="2"/>
      <scheme val="minor"/>
    </font>
    <font>
      <sz val="9"/>
      <name val="Calibri"/>
      <family val="2"/>
    </font>
    <font>
      <vertAlign val="superscript"/>
      <sz val="11"/>
      <color rgb="FF000000"/>
      <name val="Calibri"/>
      <family val="2"/>
      <scheme val="minor"/>
    </font>
    <font>
      <sz val="9"/>
      <color rgb="FF000000"/>
      <name val="Calibri"/>
      <family val="2"/>
      <scheme val="minor"/>
    </font>
    <font>
      <b/>
      <sz val="9"/>
      <color theme="1"/>
      <name val="Calibri"/>
      <family val="2"/>
      <scheme val="minor"/>
    </font>
    <font>
      <b/>
      <sz val="9"/>
      <color rgb="FF000000"/>
      <name val="Calibri"/>
      <family val="2"/>
      <scheme val="minor"/>
    </font>
    <font>
      <vertAlign val="superscript"/>
      <sz val="9"/>
      <name val="Calibri"/>
      <family val="2"/>
      <scheme val="minor"/>
    </font>
    <font>
      <vertAlign val="superscript"/>
      <sz val="11"/>
      <color theme="0"/>
      <name val="Calibri"/>
      <family val="2"/>
      <scheme val="minor"/>
    </font>
    <font>
      <vertAlign val="superscript"/>
      <sz val="11"/>
      <name val="Calibri"/>
      <family val="2"/>
    </font>
    <font>
      <vertAlign val="superscript"/>
      <sz val="11"/>
      <color rgb="FF000000"/>
      <name val="Calibri"/>
      <family val="2"/>
    </font>
    <font>
      <sz val="9"/>
      <color rgb="FF000000"/>
      <name val="Calibri"/>
      <family val="2"/>
    </font>
    <font>
      <vertAlign val="subscript"/>
      <sz val="12"/>
      <color theme="1"/>
      <name val="Calibri"/>
      <family val="2"/>
      <scheme val="minor"/>
    </font>
  </fonts>
  <fills count="4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1" tint="0.3499862666707357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FFFFCC"/>
        <bgColor rgb="FFFFFFCC"/>
      </patternFill>
    </fill>
    <fill>
      <patternFill patternType="solid">
        <fgColor theme="0"/>
        <bgColor theme="4" tint="0.79998168889431442"/>
      </patternFill>
    </fill>
    <fill>
      <patternFill patternType="solid">
        <fgColor theme="0" tint="-0.249977111117893"/>
        <bgColor indexed="64"/>
      </patternFill>
    </fill>
    <fill>
      <patternFill patternType="solid">
        <fgColor rgb="FF0083BE"/>
        <bgColor indexed="64"/>
      </patternFill>
    </fill>
    <fill>
      <patternFill patternType="solid">
        <fgColor indexed="44"/>
        <bgColor indexed="64"/>
      </patternFill>
    </fill>
    <fill>
      <patternFill patternType="solid">
        <fgColor indexed="50"/>
        <bgColor indexed="64"/>
      </patternFill>
    </fill>
    <fill>
      <patternFill patternType="solid">
        <fgColor indexed="9"/>
        <bgColor indexed="64"/>
      </patternFill>
    </fill>
    <fill>
      <patternFill patternType="solid">
        <fgColor theme="9" tint="0.59996337778862885"/>
        <bgColor indexed="64"/>
      </patternFill>
    </fill>
    <fill>
      <patternFill patternType="solid">
        <fgColor rgb="FFF7710D"/>
        <bgColor indexed="64"/>
      </patternFill>
    </fill>
    <fill>
      <patternFill patternType="solid">
        <fgColor theme="2" tint="-0.249977111117893"/>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18">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4" fillId="0" borderId="0"/>
    <xf numFmtId="0" fontId="20" fillId="0" borderId="0" applyNumberFormat="0" applyFill="0" applyBorder="0" applyAlignment="0" applyProtection="0"/>
    <xf numFmtId="0" fontId="24" fillId="0" borderId="14" applyNumberFormat="0" applyFill="0" applyAlignment="0" applyProtection="0"/>
    <xf numFmtId="0" fontId="25" fillId="0" borderId="15" applyNumberFormat="0" applyFill="0" applyAlignment="0" applyProtection="0"/>
    <xf numFmtId="0" fontId="26" fillId="0" borderId="16" applyNumberFormat="0" applyFill="0" applyAlignment="0" applyProtection="0"/>
    <xf numFmtId="0" fontId="26" fillId="0" borderId="0" applyNumberFormat="0" applyFill="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10" borderId="17" applyNumberFormat="0" applyAlignment="0" applyProtection="0"/>
    <xf numFmtId="0" fontId="30" fillId="11" borderId="18" applyNumberFormat="0" applyAlignment="0" applyProtection="0"/>
    <xf numFmtId="0" fontId="31" fillId="11" borderId="17" applyNumberFormat="0" applyAlignment="0" applyProtection="0"/>
    <xf numFmtId="0" fontId="32" fillId="0" borderId="19" applyNumberFormat="0" applyFill="0" applyAlignment="0" applyProtection="0"/>
    <xf numFmtId="0" fontId="33" fillId="12" borderId="20" applyNumberFormat="0" applyAlignment="0" applyProtection="0"/>
    <xf numFmtId="0" fontId="2" fillId="0" borderId="0" applyNumberFormat="0" applyFill="0" applyBorder="0" applyAlignment="0" applyProtection="0"/>
    <xf numFmtId="0" fontId="1" fillId="13" borderId="21" applyNumberFormat="0" applyFont="0" applyAlignment="0" applyProtection="0"/>
    <xf numFmtId="0" fontId="34" fillId="0" borderId="0" applyNumberFormat="0" applyFill="0" applyBorder="0" applyAlignment="0" applyProtection="0"/>
    <xf numFmtId="0" fontId="3" fillId="0" borderId="22" applyNumberFormat="0" applyFill="0" applyAlignment="0" applyProtection="0"/>
    <xf numFmtId="0" fontId="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0" fontId="1" fillId="0" borderId="0"/>
    <xf numFmtId="172" fontId="10" fillId="0" borderId="0" applyFont="0" applyFill="0" applyBorder="0" applyAlignment="0" applyProtection="0"/>
    <xf numFmtId="9" fontId="10" fillId="0" borderId="0" applyFont="0" applyFill="0" applyBorder="0" applyAlignment="0" applyProtection="0"/>
    <xf numFmtId="174" fontId="10" fillId="0" borderId="0" applyFont="0" applyFill="0" applyBorder="0" applyAlignment="0" applyProtection="0"/>
    <xf numFmtId="173"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3" fontId="10" fillId="0" borderId="0" applyFont="0" applyFill="0" applyBorder="0" applyAlignment="0" applyProtection="0"/>
    <xf numFmtId="0" fontId="8" fillId="0" borderId="0" applyNumberFormat="0" applyBorder="0" applyProtection="0"/>
    <xf numFmtId="0" fontId="22" fillId="0" borderId="0" applyNumberFormat="0" applyBorder="0" applyProtection="0"/>
    <xf numFmtId="0" fontId="22" fillId="0" borderId="0" applyNumberFormat="0" applyBorder="0" applyProtection="0"/>
    <xf numFmtId="0" fontId="10" fillId="0" borderId="0" applyNumberFormat="0" applyFont="0" applyBorder="0" applyProtection="0"/>
    <xf numFmtId="0" fontId="10" fillId="0" borderId="0" applyNumberFormat="0" applyFont="0" applyBorder="0" applyProtection="0"/>
    <xf numFmtId="0" fontId="22" fillId="0" borderId="0" applyNumberFormat="0" applyBorder="0" applyProtection="0"/>
    <xf numFmtId="0" fontId="35" fillId="0" borderId="0" applyNumberFormat="0" applyFill="0" applyBorder="0" applyProtection="0"/>
    <xf numFmtId="0" fontId="10" fillId="39" borderId="2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176" fontId="10" fillId="0" borderId="0" applyFont="0" applyFill="0" applyBorder="0" applyAlignment="0" applyProtection="0"/>
    <xf numFmtId="0" fontId="36" fillId="0" borderId="0" applyNumberFormat="0" applyFill="0" applyBorder="0" applyAlignment="0" applyProtection="0"/>
    <xf numFmtId="172" fontId="10" fillId="0" borderId="0" applyFont="0" applyFill="0" applyBorder="0" applyAlignment="0" applyProtection="0"/>
    <xf numFmtId="176" fontId="10" fillId="0" borderId="0" applyFont="0" applyFill="0" applyBorder="0" applyAlignment="0" applyProtection="0"/>
    <xf numFmtId="172" fontId="10" fillId="0" borderId="0" applyFont="0" applyFill="0" applyBorder="0" applyAlignment="0" applyProtection="0"/>
    <xf numFmtId="0" fontId="1" fillId="0" borderId="0"/>
    <xf numFmtId="9"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43" fontId="38" fillId="0" borderId="0" applyFont="0" applyFill="0" applyBorder="0" applyAlignment="0" applyProtection="0"/>
    <xf numFmtId="9" fontId="1"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 fillId="0" borderId="0" applyFont="0" applyFill="0" applyBorder="0" applyAlignment="0" applyProtection="0"/>
    <xf numFmtId="43" fontId="14"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4" fillId="0" borderId="0" applyFont="0" applyFill="0" applyBorder="0" applyAlignment="0" applyProtection="0"/>
    <xf numFmtId="0" fontId="14" fillId="0" borderId="0"/>
    <xf numFmtId="0" fontId="40" fillId="0" borderId="0" applyNumberFormat="0" applyFill="0" applyBorder="0" applyAlignment="0" applyProtection="0"/>
    <xf numFmtId="0" fontId="41" fillId="9"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38" fillId="0" borderId="0" applyNumberForma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78" fontId="14" fillId="0" borderId="0" applyFont="0" applyFill="0" applyBorder="0" applyAlignment="0" applyProtection="0"/>
    <xf numFmtId="179" fontId="14" fillId="0" borderId="0" applyFont="0" applyFill="0" applyBorder="0" applyAlignment="0" applyProtection="0"/>
    <xf numFmtId="180" fontId="42" fillId="0" borderId="0"/>
    <xf numFmtId="177" fontId="42" fillId="0" borderId="0"/>
    <xf numFmtId="181" fontId="42" fillId="0" borderId="0"/>
    <xf numFmtId="181" fontId="42" fillId="0" borderId="0"/>
    <xf numFmtId="181" fontId="42" fillId="0" borderId="0"/>
    <xf numFmtId="177" fontId="42" fillId="0" borderId="0"/>
    <xf numFmtId="177" fontId="42" fillId="0" borderId="0"/>
    <xf numFmtId="182" fontId="42" fillId="0" borderId="0"/>
    <xf numFmtId="183" fontId="42" fillId="0" borderId="0"/>
    <xf numFmtId="43" fontId="14" fillId="0" borderId="0" applyFont="0" applyFill="0" applyBorder="0" applyAlignment="0" applyProtection="0"/>
    <xf numFmtId="178" fontId="1" fillId="0" borderId="0" applyFont="0" applyFill="0" applyBorder="0" applyAlignment="0" applyProtection="0"/>
    <xf numFmtId="0" fontId="43" fillId="0" borderId="0"/>
    <xf numFmtId="0" fontId="14" fillId="0" borderId="0"/>
    <xf numFmtId="0" fontId="44" fillId="0" borderId="0">
      <alignment vertical="top"/>
    </xf>
    <xf numFmtId="0" fontId="1" fillId="0" borderId="0"/>
    <xf numFmtId="0" fontId="44" fillId="0" borderId="0">
      <alignment vertical="top"/>
    </xf>
    <xf numFmtId="0" fontId="44" fillId="0" borderId="0">
      <alignment vertical="top"/>
    </xf>
    <xf numFmtId="0" fontId="44" fillId="0" borderId="0">
      <alignment vertical="top"/>
    </xf>
    <xf numFmtId="0" fontId="39"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39" fillId="0" borderId="0"/>
    <xf numFmtId="0" fontId="1" fillId="0" borderId="0"/>
    <xf numFmtId="0" fontId="42" fillId="0" borderId="0"/>
    <xf numFmtId="0" fontId="42" fillId="0" borderId="0"/>
    <xf numFmtId="0" fontId="42" fillId="0" borderId="0"/>
    <xf numFmtId="0" fontId="42" fillId="0" borderId="0"/>
    <xf numFmtId="0" fontId="1" fillId="0" borderId="0"/>
    <xf numFmtId="0" fontId="14" fillId="0" borderId="0"/>
    <xf numFmtId="0" fontId="1" fillId="0" borderId="0"/>
    <xf numFmtId="0" fontId="1" fillId="0" borderId="0"/>
    <xf numFmtId="0" fontId="14" fillId="0" borderId="0"/>
    <xf numFmtId="0" fontId="14" fillId="0" borderId="0"/>
    <xf numFmtId="0" fontId="14" fillId="0" borderId="0"/>
    <xf numFmtId="9"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0" fontId="42" fillId="0" borderId="0"/>
    <xf numFmtId="0" fontId="45" fillId="0" borderId="0"/>
    <xf numFmtId="0" fontId="46" fillId="0" borderId="0"/>
    <xf numFmtId="0" fontId="47" fillId="0" borderId="0"/>
    <xf numFmtId="0" fontId="48" fillId="0" borderId="0"/>
    <xf numFmtId="0" fontId="49" fillId="0" borderId="0" applyNumberFormat="0" applyFill="0" applyBorder="0" applyProtection="0"/>
    <xf numFmtId="0" fontId="14" fillId="43" borderId="0" applyNumberFormat="0" applyFont="0" applyBorder="0" applyAlignment="0" applyProtection="0"/>
    <xf numFmtId="0" fontId="14" fillId="44" borderId="0" applyNumberFormat="0" applyFont="0" applyBorder="0" applyAlignment="0" applyProtection="0"/>
    <xf numFmtId="0" fontId="14" fillId="46" borderId="0" applyNumberFormat="0" applyFont="0" applyBorder="0" applyAlignment="0">
      <protection locked="0"/>
    </xf>
    <xf numFmtId="0" fontId="14" fillId="47" borderId="0" applyNumberFormat="0" applyFont="0" applyBorder="0" applyAlignment="0" applyProtection="0"/>
  </cellStyleXfs>
  <cellXfs count="612">
    <xf numFmtId="0" fontId="0" fillId="0" borderId="0" xfId="0"/>
    <xf numFmtId="0" fontId="0" fillId="2" borderId="0" xfId="0" applyFill="1"/>
    <xf numFmtId="0" fontId="3" fillId="0" borderId="0" xfId="0" applyFont="1"/>
    <xf numFmtId="0" fontId="0" fillId="0" borderId="0" xfId="0" applyAlignment="1">
      <alignment wrapText="1"/>
    </xf>
    <xf numFmtId="0" fontId="0" fillId="3" borderId="0" xfId="0" applyFill="1"/>
    <xf numFmtId="0" fontId="3" fillId="3" borderId="0" xfId="0" applyFont="1" applyFill="1" applyAlignment="1">
      <alignment vertical="center"/>
    </xf>
    <xf numFmtId="0" fontId="3" fillId="3" borderId="0" xfId="0" applyFont="1" applyFill="1"/>
    <xf numFmtId="0" fontId="0" fillId="3" borderId="0" xfId="0" applyFill="1" applyAlignment="1">
      <alignment wrapText="1"/>
    </xf>
    <xf numFmtId="0" fontId="3"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0" fillId="0" borderId="4" xfId="0" applyBorder="1" applyAlignment="1">
      <alignment vertical="center" wrapText="1"/>
    </xf>
    <xf numFmtId="0" fontId="3" fillId="0" borderId="4" xfId="0" applyFont="1" applyBorder="1" applyAlignment="1">
      <alignment vertical="center" wrapText="1"/>
    </xf>
    <xf numFmtId="0" fontId="7" fillId="0" borderId="0" xfId="0" applyFont="1" applyAlignment="1">
      <alignment vertical="center"/>
    </xf>
    <xf numFmtId="0" fontId="0" fillId="0" borderId="4" xfId="0" applyBorder="1" applyAlignment="1">
      <alignment vertical="center"/>
    </xf>
    <xf numFmtId="0" fontId="0" fillId="0" borderId="1" xfId="0" applyBorder="1" applyAlignment="1">
      <alignment vertical="center"/>
    </xf>
    <xf numFmtId="0" fontId="0" fillId="0" borderId="0" xfId="0" applyAlignment="1">
      <alignment vertical="center"/>
    </xf>
    <xf numFmtId="0" fontId="4" fillId="4" borderId="4" xfId="0" applyFont="1" applyFill="1" applyBorder="1" applyAlignment="1">
      <alignment horizontal="center" vertical="center" wrapText="1"/>
    </xf>
    <xf numFmtId="0" fontId="3" fillId="3" borderId="0" xfId="0" applyFont="1" applyFill="1" applyAlignment="1">
      <alignment wrapText="1"/>
    </xf>
    <xf numFmtId="0" fontId="0" fillId="0" borderId="4" xfId="0" applyBorder="1" applyAlignment="1">
      <alignment horizontal="left"/>
    </xf>
    <xf numFmtId="0" fontId="0" fillId="0" borderId="0" xfId="0" applyAlignment="1">
      <alignment horizontal="left"/>
    </xf>
    <xf numFmtId="0" fontId="0" fillId="0" borderId="4" xfId="0" applyBorder="1"/>
    <xf numFmtId="0" fontId="0" fillId="0" borderId="4" xfId="0" applyBorder="1" applyAlignment="1">
      <alignment horizontal="center" vertical="center"/>
    </xf>
    <xf numFmtId="0" fontId="3" fillId="2" borderId="0" xfId="0" applyFont="1" applyFill="1" applyAlignment="1">
      <alignment vertical="center"/>
    </xf>
    <xf numFmtId="0" fontId="0" fillId="2" borderId="0" xfId="0" applyFill="1" applyAlignment="1">
      <alignment wrapText="1"/>
    </xf>
    <xf numFmtId="0" fontId="0" fillId="2" borderId="0" xfId="0" applyFill="1" applyAlignment="1">
      <alignment vertical="center"/>
    </xf>
    <xf numFmtId="0" fontId="4" fillId="4" borderId="4" xfId="0" applyFont="1" applyFill="1" applyBorder="1" applyAlignment="1">
      <alignment vertical="center" wrapText="1"/>
    </xf>
    <xf numFmtId="0" fontId="8" fillId="0" borderId="0" xfId="0" applyFont="1" applyAlignment="1">
      <alignment vertical="center" wrapText="1"/>
    </xf>
    <xf numFmtId="0" fontId="5" fillId="0" borderId="0" xfId="0" applyFont="1" applyAlignment="1">
      <alignment horizontal="right" vertical="center" wrapText="1"/>
    </xf>
    <xf numFmtId="0" fontId="0" fillId="0" borderId="4" xfId="0" applyBorder="1" applyAlignment="1">
      <alignment wrapText="1"/>
    </xf>
    <xf numFmtId="0" fontId="3"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horizontal="center" wrapText="1"/>
    </xf>
    <xf numFmtId="0" fontId="0" fillId="0" borderId="0" xfId="0" applyAlignment="1">
      <alignment horizontal="center"/>
    </xf>
    <xf numFmtId="0" fontId="9" fillId="0" borderId="0" xfId="0" applyFont="1"/>
    <xf numFmtId="0" fontId="10" fillId="0" borderId="4" xfId="0" applyFont="1" applyBorder="1" applyAlignment="1">
      <alignment vertical="center"/>
    </xf>
    <xf numFmtId="0" fontId="10" fillId="6" borderId="4" xfId="0" applyFont="1" applyFill="1" applyBorder="1" applyAlignment="1">
      <alignment vertical="center"/>
    </xf>
    <xf numFmtId="0" fontId="5" fillId="0" borderId="4" xfId="0" applyFont="1" applyBorder="1" applyAlignment="1">
      <alignment vertical="center" wrapText="1"/>
    </xf>
    <xf numFmtId="0" fontId="7" fillId="2" borderId="0" xfId="0" applyFont="1" applyFill="1" applyAlignment="1">
      <alignment vertical="center"/>
    </xf>
    <xf numFmtId="0" fontId="0" fillId="2" borderId="0" xfId="0" applyFill="1" applyAlignment="1">
      <alignment horizontal="left"/>
    </xf>
    <xf numFmtId="0" fontId="3" fillId="2" borderId="0" xfId="0" applyFont="1" applyFill="1"/>
    <xf numFmtId="0" fontId="3" fillId="2" borderId="0" xfId="0" applyFont="1" applyFill="1" applyAlignment="1">
      <alignment wrapText="1"/>
    </xf>
    <xf numFmtId="9" fontId="0" fillId="2" borderId="0" xfId="0" applyNumberFormat="1" applyFill="1"/>
    <xf numFmtId="0" fontId="3" fillId="2" borderId="0" xfId="0" applyFont="1" applyFill="1" applyAlignment="1">
      <alignment vertical="center" wrapText="1"/>
    </xf>
    <xf numFmtId="0" fontId="4" fillId="2" borderId="0" xfId="0" applyFont="1" applyFill="1" applyAlignment="1">
      <alignment horizontal="center" vertical="center" wrapText="1"/>
    </xf>
    <xf numFmtId="0" fontId="0" fillId="2" borderId="0" xfId="0" applyFill="1" applyAlignment="1">
      <alignment vertical="center" wrapText="1"/>
    </xf>
    <xf numFmtId="0" fontId="5" fillId="0" borderId="0" xfId="0" applyFont="1" applyAlignment="1">
      <alignment vertical="center" wrapText="1"/>
    </xf>
    <xf numFmtId="0" fontId="5" fillId="6" borderId="4" xfId="0" applyFont="1" applyFill="1" applyBorder="1" applyAlignment="1">
      <alignment vertical="center"/>
    </xf>
    <xf numFmtId="0" fontId="5" fillId="0" borderId="4" xfId="0" applyFont="1" applyBorder="1" applyAlignment="1">
      <alignment vertical="center"/>
    </xf>
    <xf numFmtId="0" fontId="12" fillId="0" borderId="0" xfId="0" applyFont="1" applyAlignment="1">
      <alignment vertical="center" wrapText="1"/>
    </xf>
    <xf numFmtId="0" fontId="0" fillId="2" borderId="4" xfId="0" applyFill="1" applyBorder="1" applyAlignment="1">
      <alignment vertical="center"/>
    </xf>
    <xf numFmtId="0" fontId="3" fillId="0" borderId="0" xfId="0" applyFont="1" applyAlignment="1">
      <alignment wrapText="1"/>
    </xf>
    <xf numFmtId="0" fontId="0" fillId="0" borderId="0" xfId="0" applyAlignment="1">
      <alignment horizontal="left" vertical="center"/>
    </xf>
    <xf numFmtId="0" fontId="13" fillId="0" borderId="0" xfId="0" applyFont="1"/>
    <xf numFmtId="0" fontId="0" fillId="2" borderId="4" xfId="0" applyFill="1" applyBorder="1" applyAlignment="1">
      <alignment vertical="center" wrapText="1"/>
    </xf>
    <xf numFmtId="0" fontId="0" fillId="2" borderId="4" xfId="0" applyFill="1" applyBorder="1"/>
    <xf numFmtId="0" fontId="4" fillId="5" borderId="4" xfId="0" applyFont="1" applyFill="1" applyBorder="1" applyAlignment="1">
      <alignment vertical="center"/>
    </xf>
    <xf numFmtId="0" fontId="19" fillId="0" borderId="4" xfId="0" applyFont="1" applyBorder="1" applyAlignment="1">
      <alignment vertical="center" wrapText="1"/>
    </xf>
    <xf numFmtId="0" fontId="12" fillId="0" borderId="0" xfId="0" applyFont="1" applyAlignment="1">
      <alignment vertical="center"/>
    </xf>
    <xf numFmtId="0" fontId="0" fillId="0" borderId="0" xfId="0" applyAlignment="1">
      <alignment horizontal="left" vertical="center" wrapText="1"/>
    </xf>
    <xf numFmtId="0" fontId="5" fillId="0" borderId="4" xfId="0" applyFont="1" applyBorder="1" applyAlignment="1">
      <alignment horizontal="left" vertical="center" wrapText="1"/>
    </xf>
    <xf numFmtId="9" fontId="0" fillId="0" borderId="0" xfId="2" applyFont="1"/>
    <xf numFmtId="0" fontId="0" fillId="0" borderId="0" xfId="0" applyAlignment="1">
      <alignment vertical="center" wrapText="1"/>
    </xf>
    <xf numFmtId="167" fontId="15" fillId="2" borderId="0" xfId="5" applyNumberFormat="1" applyFont="1" applyFill="1" applyAlignment="1">
      <alignment horizontal="center" vertical="center"/>
    </xf>
    <xf numFmtId="0" fontId="0" fillId="2" borderId="0" xfId="0" applyFill="1" applyAlignment="1">
      <alignment horizontal="center" vertical="center" wrapText="1"/>
    </xf>
    <xf numFmtId="9" fontId="5" fillId="2" borderId="0" xfId="0" applyNumberFormat="1" applyFont="1" applyFill="1" applyAlignment="1">
      <alignment vertical="center" wrapText="1"/>
    </xf>
    <xf numFmtId="0" fontId="0" fillId="0" borderId="0" xfId="0" applyAlignment="1">
      <alignment horizontal="center" vertical="center"/>
    </xf>
    <xf numFmtId="3" fontId="0" fillId="0" borderId="0" xfId="0" applyNumberFormat="1"/>
    <xf numFmtId="9" fontId="5" fillId="0" borderId="0" xfId="0" applyNumberFormat="1" applyFont="1" applyAlignment="1">
      <alignment horizontal="center" vertical="center"/>
    </xf>
    <xf numFmtId="0" fontId="21" fillId="2" borderId="4" xfId="0" applyFont="1" applyFill="1" applyBorder="1" applyAlignment="1">
      <alignment vertical="center"/>
    </xf>
    <xf numFmtId="0" fontId="0" fillId="0" borderId="4" xfId="0" applyBorder="1" applyAlignment="1">
      <alignment horizontal="left" wrapText="1"/>
    </xf>
    <xf numFmtId="0" fontId="3" fillId="0" borderId="4" xfId="0" applyFont="1" applyBorder="1"/>
    <xf numFmtId="0" fontId="3" fillId="0" borderId="4" xfId="0" applyFont="1" applyBorder="1" applyAlignment="1">
      <alignment vertical="center"/>
    </xf>
    <xf numFmtId="0" fontId="3" fillId="2" borderId="4" xfId="0" applyFont="1" applyFill="1" applyBorder="1"/>
    <xf numFmtId="0" fontId="0" fillId="0" borderId="3" xfId="0" applyBorder="1" applyAlignment="1">
      <alignment vertical="center"/>
    </xf>
    <xf numFmtId="9" fontId="0" fillId="2" borderId="0" xfId="0" applyNumberFormat="1" applyFill="1" applyAlignment="1">
      <alignment horizontal="center"/>
    </xf>
    <xf numFmtId="9" fontId="3" fillId="2" borderId="0" xfId="0" applyNumberFormat="1" applyFont="1" applyFill="1" applyAlignment="1">
      <alignment horizontal="center"/>
    </xf>
    <xf numFmtId="0" fontId="3" fillId="2" borderId="0" xfId="0" applyFont="1" applyFill="1" applyAlignment="1">
      <alignment horizontal="center"/>
    </xf>
    <xf numFmtId="0" fontId="0" fillId="2" borderId="0" xfId="0" applyFill="1" applyAlignment="1">
      <alignment horizontal="center" vertical="center"/>
    </xf>
    <xf numFmtId="0" fontId="3" fillId="2" borderId="4" xfId="0" applyFont="1" applyFill="1" applyBorder="1" applyAlignment="1">
      <alignment vertical="center" wrapText="1"/>
    </xf>
    <xf numFmtId="0" fontId="10" fillId="2" borderId="0" xfId="0" applyFont="1" applyFill="1" applyAlignment="1">
      <alignment horizontal="center" vertical="center" wrapText="1"/>
    </xf>
    <xf numFmtId="0" fontId="10" fillId="2" borderId="0" xfId="0" applyFont="1" applyFill="1" applyAlignment="1">
      <alignment horizontal="left" vertical="top"/>
    </xf>
    <xf numFmtId="0" fontId="10" fillId="2" borderId="0" xfId="0" applyFont="1" applyFill="1" applyAlignment="1">
      <alignment vertical="center"/>
    </xf>
    <xf numFmtId="0" fontId="10" fillId="2" borderId="0" xfId="0" applyFont="1" applyFill="1" applyAlignment="1">
      <alignment horizontal="left" vertical="center"/>
    </xf>
    <xf numFmtId="2" fontId="10" fillId="2" borderId="0" xfId="0" applyNumberFormat="1" applyFont="1" applyFill="1" applyAlignment="1">
      <alignment horizontal="left" vertical="center"/>
    </xf>
    <xf numFmtId="2" fontId="10" fillId="2" borderId="0" xfId="0" applyNumberFormat="1" applyFont="1" applyFill="1" applyAlignment="1">
      <alignment horizontal="left" vertical="top"/>
    </xf>
    <xf numFmtId="170" fontId="3" fillId="0" borderId="0" xfId="0" applyNumberFormat="1" applyFont="1" applyAlignment="1">
      <alignment wrapText="1"/>
    </xf>
    <xf numFmtId="170" fontId="3" fillId="0" borderId="0" xfId="1" applyNumberFormat="1" applyFont="1" applyAlignment="1">
      <alignment wrapText="1"/>
    </xf>
    <xf numFmtId="166" fontId="0" fillId="0" borderId="0" xfId="0" applyNumberFormat="1" applyAlignment="1">
      <alignment horizontal="center"/>
    </xf>
    <xf numFmtId="166" fontId="0" fillId="2" borderId="0" xfId="0" applyNumberFormat="1" applyFill="1" applyAlignment="1">
      <alignment horizontal="center"/>
    </xf>
    <xf numFmtId="169" fontId="0" fillId="2" borderId="0" xfId="0" applyNumberFormat="1" applyFill="1" applyAlignment="1">
      <alignment horizontal="center" vertical="center"/>
    </xf>
    <xf numFmtId="0" fontId="0" fillId="38" borderId="0" xfId="0" applyFill="1"/>
    <xf numFmtId="9" fontId="0" fillId="0" borderId="0" xfId="0" applyNumberFormat="1"/>
    <xf numFmtId="43" fontId="0" fillId="0" borderId="0" xfId="0" applyNumberFormat="1"/>
    <xf numFmtId="168" fontId="6" fillId="0" borderId="0" xfId="4" applyNumberFormat="1" applyFont="1" applyFill="1"/>
    <xf numFmtId="0" fontId="3" fillId="0" borderId="0" xfId="0" applyFont="1" applyAlignment="1">
      <alignment horizontal="left" vertical="center"/>
    </xf>
    <xf numFmtId="9" fontId="3" fillId="0" borderId="0" xfId="2" applyFont="1" applyBorder="1"/>
    <xf numFmtId="9" fontId="6" fillId="2" borderId="0" xfId="2" applyFont="1" applyFill="1" applyBorder="1" applyAlignment="1">
      <alignment vertical="center" wrapText="1"/>
    </xf>
    <xf numFmtId="0" fontId="12" fillId="0" borderId="4" xfId="0" applyFont="1" applyBorder="1" applyAlignment="1">
      <alignment vertical="center" wrapText="1"/>
    </xf>
    <xf numFmtId="9" fontId="5" fillId="0" borderId="0" xfId="0" applyNumberFormat="1" applyFont="1" applyAlignment="1">
      <alignment horizontal="left" vertical="center"/>
    </xf>
    <xf numFmtId="0" fontId="21" fillId="2" borderId="0" xfId="0" applyFont="1" applyFill="1"/>
    <xf numFmtId="0" fontId="21" fillId="2" borderId="0" xfId="0" applyFont="1" applyFill="1" applyAlignment="1">
      <alignment horizontal="center" vertical="center" wrapText="1"/>
    </xf>
    <xf numFmtId="0" fontId="5" fillId="2" borderId="4" xfId="0" applyFont="1" applyFill="1" applyBorder="1"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left" vertical="top" wrapText="1"/>
    </xf>
    <xf numFmtId="0" fontId="0" fillId="2" borderId="4" xfId="0" applyFill="1" applyBorder="1" applyAlignment="1">
      <alignment wrapText="1"/>
    </xf>
    <xf numFmtId="0" fontId="0" fillId="2" borderId="0" xfId="0" applyFill="1" applyAlignment="1">
      <alignment horizontal="center"/>
    </xf>
    <xf numFmtId="0" fontId="3" fillId="40" borderId="0" xfId="0" applyFont="1" applyFill="1" applyAlignment="1">
      <alignment horizontal="left"/>
    </xf>
    <xf numFmtId="0" fontId="3" fillId="2" borderId="4" xfId="0" applyFont="1" applyFill="1" applyBorder="1" applyAlignment="1">
      <alignment wrapText="1"/>
    </xf>
    <xf numFmtId="0" fontId="0" fillId="0" borderId="1" xfId="0" applyBorder="1" applyAlignment="1">
      <alignment horizontal="left" vertical="center"/>
    </xf>
    <xf numFmtId="3" fontId="5" fillId="2" borderId="0" xfId="0" applyNumberFormat="1" applyFont="1" applyFill="1" applyAlignment="1">
      <alignment vertical="center" wrapText="1"/>
    </xf>
    <xf numFmtId="3" fontId="12" fillId="2" borderId="0" xfId="0" applyNumberFormat="1" applyFont="1" applyFill="1" applyAlignment="1">
      <alignment vertical="center" wrapText="1"/>
    </xf>
    <xf numFmtId="49" fontId="3" fillId="0" borderId="0" xfId="0" applyNumberFormat="1" applyFont="1" applyAlignment="1">
      <alignment vertical="center"/>
    </xf>
    <xf numFmtId="0" fontId="0" fillId="2" borderId="0" xfId="0" applyFill="1" applyAlignment="1">
      <alignment horizontal="left" vertical="top"/>
    </xf>
    <xf numFmtId="49" fontId="3" fillId="0" borderId="0" xfId="0" applyNumberFormat="1" applyFont="1"/>
    <xf numFmtId="0" fontId="5" fillId="2" borderId="0" xfId="0" applyFont="1" applyFill="1" applyAlignment="1">
      <alignment horizontal="center" vertical="center" wrapText="1"/>
    </xf>
    <xf numFmtId="9" fontId="5" fillId="2" borderId="0" xfId="2" applyFont="1" applyFill="1" applyBorder="1" applyAlignment="1">
      <alignment horizontal="center" vertical="center"/>
    </xf>
    <xf numFmtId="9" fontId="0" fillId="2" borderId="0" xfId="2" applyFont="1" applyFill="1" applyBorder="1" applyAlignment="1">
      <alignment horizontal="center"/>
    </xf>
    <xf numFmtId="0" fontId="3" fillId="2" borderId="0" xfId="0" applyFont="1" applyFill="1" applyAlignment="1">
      <alignment horizontal="center" wrapText="1"/>
    </xf>
    <xf numFmtId="0" fontId="20" fillId="0" borderId="0" xfId="6" applyAlignment="1"/>
    <xf numFmtId="0" fontId="21" fillId="2" borderId="0" xfId="0" applyFont="1" applyFill="1" applyAlignment="1">
      <alignment horizontal="center" vertical="center"/>
    </xf>
    <xf numFmtId="168" fontId="21" fillId="2" borderId="0" xfId="4" applyNumberFormat="1" applyFont="1" applyFill="1" applyBorder="1" applyAlignment="1">
      <alignment horizontal="center" vertical="center" wrapText="1"/>
    </xf>
    <xf numFmtId="168" fontId="21" fillId="2" borderId="0" xfId="4" applyNumberFormat="1" applyFont="1" applyFill="1" applyBorder="1"/>
    <xf numFmtId="0" fontId="5" fillId="2" borderId="0" xfId="0" applyFont="1" applyFill="1" applyAlignment="1">
      <alignment vertical="center" wrapText="1"/>
    </xf>
    <xf numFmtId="0" fontId="2" fillId="2" borderId="0" xfId="0" applyFont="1" applyFill="1" applyAlignment="1">
      <alignment horizontal="center" vertical="center" wrapText="1"/>
    </xf>
    <xf numFmtId="0" fontId="4" fillId="4" borderId="2" xfId="0" applyFont="1" applyFill="1" applyBorder="1" applyAlignment="1">
      <alignment vertical="center" wrapText="1"/>
    </xf>
    <xf numFmtId="0" fontId="12" fillId="2" borderId="0" xfId="0" applyFont="1" applyFill="1" applyAlignment="1">
      <alignment horizontal="center" vertical="center" wrapText="1"/>
    </xf>
    <xf numFmtId="0" fontId="5" fillId="2" borderId="0" xfId="0" applyFont="1" applyFill="1" applyAlignment="1">
      <alignment horizontal="center" vertical="center"/>
    </xf>
    <xf numFmtId="9" fontId="5" fillId="2" borderId="0" xfId="2" applyFont="1" applyFill="1" applyBorder="1" applyAlignment="1">
      <alignment horizontal="center" vertical="center" wrapText="1"/>
    </xf>
    <xf numFmtId="0" fontId="3" fillId="0" borderId="4" xfId="0" applyFont="1" applyBorder="1" applyAlignment="1">
      <alignment horizontal="left" vertical="center" wrapText="1"/>
    </xf>
    <xf numFmtId="9" fontId="0" fillId="0" borderId="0" xfId="2" applyFont="1" applyBorder="1" applyAlignment="1">
      <alignment wrapText="1"/>
    </xf>
    <xf numFmtId="0" fontId="3" fillId="2" borderId="0" xfId="0" applyFont="1" applyFill="1" applyAlignment="1">
      <alignment horizontal="left"/>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9" fontId="21" fillId="2" borderId="0" xfId="0" applyNumberFormat="1" applyFont="1" applyFill="1" applyAlignment="1">
      <alignment horizontal="center" vertical="center" wrapText="1"/>
    </xf>
    <xf numFmtId="0" fontId="3" fillId="2" borderId="0" xfId="0" applyFont="1" applyFill="1" applyAlignment="1">
      <alignment horizontal="left" vertical="top" wrapText="1"/>
    </xf>
    <xf numFmtId="0" fontId="0" fillId="2" borderId="0" xfId="0" applyFill="1" applyAlignment="1">
      <alignment horizontal="left" vertical="center"/>
    </xf>
    <xf numFmtId="168" fontId="0" fillId="0" borderId="0" xfId="4" applyNumberFormat="1" applyFont="1" applyBorder="1" applyAlignment="1">
      <alignment horizontal="center"/>
    </xf>
    <xf numFmtId="169" fontId="0" fillId="0" borderId="0" xfId="1" applyNumberFormat="1" applyFont="1" applyBorder="1"/>
    <xf numFmtId="0" fontId="0" fillId="41" borderId="0" xfId="0" applyFill="1"/>
    <xf numFmtId="0" fontId="0" fillId="41" borderId="0" xfId="0" applyFill="1" applyAlignment="1">
      <alignment horizontal="center" vertical="center"/>
    </xf>
    <xf numFmtId="9" fontId="0" fillId="41" borderId="0" xfId="0" applyNumberFormat="1" applyFill="1"/>
    <xf numFmtId="0" fontId="3" fillId="41" borderId="0" xfId="0" applyFont="1" applyFill="1"/>
    <xf numFmtId="3" fontId="0" fillId="41" borderId="0" xfId="0" applyNumberFormat="1" applyFill="1"/>
    <xf numFmtId="9" fontId="0" fillId="41" borderId="0" xfId="2" applyFont="1" applyFill="1"/>
    <xf numFmtId="0" fontId="3" fillId="41" borderId="0" xfId="0" applyFont="1" applyFill="1" applyAlignment="1">
      <alignment wrapText="1"/>
    </xf>
    <xf numFmtId="0" fontId="0" fillId="41" borderId="0" xfId="0" applyFill="1" applyAlignment="1">
      <alignment wrapText="1"/>
    </xf>
    <xf numFmtId="0" fontId="51" fillId="0" borderId="0" xfId="0" applyFont="1" applyAlignment="1">
      <alignment vertical="top" wrapText="1"/>
    </xf>
    <xf numFmtId="0" fontId="51" fillId="0" borderId="0" xfId="0" applyFont="1" applyAlignment="1">
      <alignment vertical="top"/>
    </xf>
    <xf numFmtId="9" fontId="3" fillId="2" borderId="0" xfId="2" applyFont="1" applyFill="1" applyBorder="1" applyAlignment="1">
      <alignment wrapText="1"/>
    </xf>
    <xf numFmtId="0" fontId="0" fillId="0" borderId="0" xfId="0" applyAlignment="1">
      <alignment horizontal="center" vertical="center" wrapText="1"/>
    </xf>
    <xf numFmtId="184" fontId="21" fillId="0" borderId="0" xfId="0" applyNumberFormat="1" applyFont="1" applyAlignment="1">
      <alignment horizontal="center" vertical="center"/>
    </xf>
    <xf numFmtId="184" fontId="21" fillId="2" borderId="0" xfId="0" applyNumberFormat="1" applyFont="1" applyFill="1" applyAlignment="1">
      <alignment horizontal="center" vertical="center"/>
    </xf>
    <xf numFmtId="0" fontId="3" fillId="0" borderId="0" xfId="0" applyFont="1" applyAlignment="1">
      <alignment horizontal="center" vertical="center" wrapText="1"/>
    </xf>
    <xf numFmtId="168" fontId="3" fillId="0" borderId="0" xfId="4" applyNumberFormat="1" applyFont="1" applyBorder="1"/>
    <xf numFmtId="168" fontId="12" fillId="2" borderId="0" xfId="0" applyNumberFormat="1" applyFont="1" applyFill="1" applyAlignment="1">
      <alignment vertical="center" wrapText="1"/>
    </xf>
    <xf numFmtId="168" fontId="3" fillId="2" borderId="0" xfId="0" applyNumberFormat="1" applyFont="1" applyFill="1"/>
    <xf numFmtId="0" fontId="0" fillId="0" borderId="4" xfId="0" applyBorder="1" applyAlignment="1">
      <alignment horizontal="left" vertical="center" wrapText="1"/>
    </xf>
    <xf numFmtId="0" fontId="0" fillId="42" borderId="0" xfId="0" applyFill="1"/>
    <xf numFmtId="0" fontId="0" fillId="42" borderId="0" xfId="0" applyFill="1" applyAlignment="1">
      <alignment horizontal="left" vertical="top"/>
    </xf>
    <xf numFmtId="0" fontId="0" fillId="4" borderId="0" xfId="0" applyFill="1"/>
    <xf numFmtId="0" fontId="4" fillId="4" borderId="7" xfId="0" applyFont="1" applyFill="1" applyBorder="1" applyAlignment="1">
      <alignment horizontal="center" vertical="center" wrapText="1"/>
    </xf>
    <xf numFmtId="0" fontId="1" fillId="2" borderId="4" xfId="3" applyFill="1" applyBorder="1" applyAlignment="1">
      <alignment vertical="center"/>
    </xf>
    <xf numFmtId="3" fontId="0" fillId="2" borderId="0" xfId="4" applyNumberFormat="1" applyFont="1" applyFill="1" applyBorder="1" applyAlignment="1">
      <alignment horizontal="center" wrapText="1"/>
    </xf>
    <xf numFmtId="3" fontId="0" fillId="0" borderId="0" xfId="0" applyNumberFormat="1" applyAlignment="1">
      <alignment horizontal="center"/>
    </xf>
    <xf numFmtId="0" fontId="0" fillId="2" borderId="0" xfId="0" applyFill="1" applyAlignment="1">
      <alignment vertical="top" wrapText="1"/>
    </xf>
    <xf numFmtId="0" fontId="10" fillId="0" borderId="0" xfId="0" applyFont="1" applyAlignment="1">
      <alignment horizontal="center" vertical="center" wrapText="1"/>
    </xf>
    <xf numFmtId="0" fontId="23" fillId="2" borderId="0" xfId="0" applyFont="1" applyFill="1" applyAlignment="1">
      <alignment vertical="center"/>
    </xf>
    <xf numFmtId="168" fontId="0" fillId="0" borderId="4" xfId="4" applyNumberFormat="1" applyFont="1" applyBorder="1" applyAlignment="1">
      <alignment horizontal="right"/>
    </xf>
    <xf numFmtId="0" fontId="0" fillId="0" borderId="7" xfId="0" applyBorder="1" applyAlignment="1">
      <alignment vertical="center" wrapText="1"/>
    </xf>
    <xf numFmtId="9" fontId="0" fillId="2" borderId="0" xfId="2" applyFont="1" applyFill="1"/>
    <xf numFmtId="0" fontId="2" fillId="0" borderId="8" xfId="0" applyFont="1" applyBorder="1"/>
    <xf numFmtId="0" fontId="2" fillId="2" borderId="8" xfId="0" applyFont="1" applyFill="1" applyBorder="1"/>
    <xf numFmtId="0" fontId="2" fillId="2" borderId="13" xfId="0" applyFont="1" applyFill="1" applyBorder="1"/>
    <xf numFmtId="0" fontId="2" fillId="0" borderId="5" xfId="0" applyFont="1" applyBorder="1"/>
    <xf numFmtId="0" fontId="2" fillId="2" borderId="5" xfId="0" applyFont="1" applyFill="1" applyBorder="1"/>
    <xf numFmtId="0" fontId="2" fillId="2" borderId="2" xfId="0" applyFont="1" applyFill="1" applyBorder="1"/>
    <xf numFmtId="168" fontId="0" fillId="0" borderId="0" xfId="0" applyNumberFormat="1"/>
    <xf numFmtId="0" fontId="2" fillId="0" borderId="0" xfId="0" applyFont="1"/>
    <xf numFmtId="0" fontId="2" fillId="0" borderId="0" xfId="0" applyFont="1" applyAlignment="1">
      <alignment vertical="center"/>
    </xf>
    <xf numFmtId="0" fontId="56" fillId="2" borderId="0" xfId="0" applyFont="1" applyFill="1"/>
    <xf numFmtId="0" fontId="57" fillId="2" borderId="0" xfId="0" applyFont="1" applyFill="1"/>
    <xf numFmtId="168" fontId="21" fillId="0" borderId="4" xfId="4" applyNumberFormat="1" applyFont="1" applyBorder="1" applyAlignment="1">
      <alignment horizontal="right"/>
    </xf>
    <xf numFmtId="0" fontId="21" fillId="0" borderId="0" xfId="0" applyFont="1"/>
    <xf numFmtId="10" fontId="0" fillId="0" borderId="0" xfId="2" applyNumberFormat="1" applyFont="1"/>
    <xf numFmtId="3" fontId="2" fillId="2" borderId="0" xfId="0" applyNumberFormat="1" applyFont="1" applyFill="1"/>
    <xf numFmtId="0" fontId="12" fillId="0" borderId="0" xfId="0" applyFont="1" applyAlignment="1">
      <alignment horizontal="center" vertical="center" wrapText="1"/>
    </xf>
    <xf numFmtId="9" fontId="12" fillId="0" borderId="0" xfId="0" applyNumberFormat="1" applyFont="1" applyAlignment="1">
      <alignment horizontal="center" vertical="center"/>
    </xf>
    <xf numFmtId="0" fontId="21" fillId="0" borderId="4" xfId="0" applyFont="1" applyBorder="1" applyAlignment="1">
      <alignment vertical="center"/>
    </xf>
    <xf numFmtId="0" fontId="21" fillId="0" borderId="4" xfId="0" applyFont="1" applyBorder="1" applyAlignment="1">
      <alignment vertical="center" wrapText="1"/>
    </xf>
    <xf numFmtId="0" fontId="21" fillId="0" borderId="7" xfId="0" applyFont="1" applyBorder="1" applyAlignment="1">
      <alignment vertical="center"/>
    </xf>
    <xf numFmtId="184" fontId="0" fillId="0" borderId="0" xfId="0" applyNumberFormat="1" applyAlignment="1">
      <alignment horizontal="center" vertical="center"/>
    </xf>
    <xf numFmtId="165" fontId="50" fillId="0" borderId="0" xfId="2" applyNumberFormat="1" applyFont="1" applyBorder="1" applyAlignment="1">
      <alignment horizontal="center" vertical="center"/>
    </xf>
    <xf numFmtId="0" fontId="2" fillId="2" borderId="0" xfId="0" applyFont="1" applyFill="1" applyAlignment="1">
      <alignment horizontal="left" vertical="top" wrapText="1"/>
    </xf>
    <xf numFmtId="3" fontId="2" fillId="2" borderId="0" xfId="0" applyNumberFormat="1" applyFont="1" applyFill="1" applyAlignment="1">
      <alignment horizontal="left" vertical="top" wrapText="1"/>
    </xf>
    <xf numFmtId="1" fontId="0" fillId="0" borderId="4" xfId="0" applyNumberFormat="1" applyBorder="1"/>
    <xf numFmtId="49" fontId="4" fillId="4" borderId="4" xfId="0" applyNumberFormat="1" applyFont="1" applyFill="1" applyBorder="1" applyAlignment="1">
      <alignment horizontal="center" vertical="center" wrapText="1"/>
    </xf>
    <xf numFmtId="1" fontId="3" fillId="0" borderId="4" xfId="0" applyNumberFormat="1" applyFont="1" applyBorder="1"/>
    <xf numFmtId="0" fontId="21" fillId="0" borderId="1" xfId="0" applyFont="1" applyBorder="1" applyAlignment="1">
      <alignment vertical="center"/>
    </xf>
    <xf numFmtId="0" fontId="21" fillId="0" borderId="5" xfId="0" applyFont="1" applyBorder="1" applyAlignment="1">
      <alignment vertical="center"/>
    </xf>
    <xf numFmtId="0" fontId="21" fillId="0" borderId="2" xfId="0" applyFont="1" applyBorder="1" applyAlignment="1">
      <alignment vertical="center"/>
    </xf>
    <xf numFmtId="0" fontId="9" fillId="2" borderId="0" xfId="0" applyFont="1" applyFill="1"/>
    <xf numFmtId="0" fontId="19" fillId="2" borderId="0" xfId="0" applyFont="1" applyFill="1" applyAlignment="1">
      <alignment vertical="center" wrapText="1"/>
    </xf>
    <xf numFmtId="168" fontId="5" fillId="2" borderId="0" xfId="4" applyNumberFormat="1" applyFont="1" applyFill="1" applyAlignment="1">
      <alignment vertical="center" wrapText="1"/>
    </xf>
    <xf numFmtId="0" fontId="59" fillId="2" borderId="0" xfId="0" applyFont="1" applyFill="1" applyAlignment="1">
      <alignment horizontal="left" vertical="center" wrapText="1"/>
    </xf>
    <xf numFmtId="0" fontId="21" fillId="2" borderId="0" xfId="0" applyFont="1" applyFill="1" applyAlignment="1">
      <alignment vertical="top" wrapText="1"/>
    </xf>
    <xf numFmtId="0" fontId="61" fillId="0" borderId="0" xfId="0" applyFont="1"/>
    <xf numFmtId="0" fontId="61" fillId="45" borderId="0" xfId="0" applyFont="1" applyFill="1"/>
    <xf numFmtId="0" fontId="50" fillId="2" borderId="0" xfId="0" applyFont="1" applyFill="1" applyAlignment="1">
      <alignment vertical="center"/>
    </xf>
    <xf numFmtId="0" fontId="21" fillId="0" borderId="0" xfId="0" applyFont="1" applyAlignment="1">
      <alignment horizontal="left" vertical="center" wrapText="1"/>
    </xf>
    <xf numFmtId="0" fontId="62" fillId="2" borderId="0" xfId="0" applyFont="1" applyFill="1" applyAlignment="1">
      <alignment horizontal="left"/>
    </xf>
    <xf numFmtId="177" fontId="63" fillId="2" borderId="0" xfId="215" applyNumberFormat="1" applyFont="1" applyFill="1" applyBorder="1" applyAlignment="1">
      <alignment horizontal="right" vertical="center" indent="1"/>
    </xf>
    <xf numFmtId="0" fontId="66" fillId="0" borderId="4" xfId="0" applyFont="1" applyBorder="1" applyAlignment="1">
      <alignment vertical="center" wrapText="1"/>
    </xf>
    <xf numFmtId="0" fontId="19" fillId="2" borderId="0" xfId="0" applyFont="1" applyFill="1" applyAlignment="1">
      <alignment horizontal="left" vertical="center"/>
    </xf>
    <xf numFmtId="0" fontId="0" fillId="0" borderId="0" xfId="0" applyAlignment="1">
      <alignment vertical="top"/>
    </xf>
    <xf numFmtId="0" fontId="6" fillId="2" borderId="0" xfId="0" applyFont="1" applyFill="1" applyAlignment="1">
      <alignment vertical="top" wrapText="1"/>
    </xf>
    <xf numFmtId="0" fontId="20" fillId="0" borderId="0" xfId="6" applyFill="1"/>
    <xf numFmtId="9" fontId="2" fillId="2" borderId="0" xfId="2" applyFont="1" applyFill="1" applyAlignment="1">
      <alignment horizontal="left" vertical="top" wrapText="1"/>
    </xf>
    <xf numFmtId="9" fontId="21" fillId="2" borderId="0" xfId="2" applyFont="1" applyFill="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7" fillId="0" borderId="0" xfId="0" applyFont="1" applyAlignment="1">
      <alignment horizontal="left" vertical="top"/>
    </xf>
    <xf numFmtId="0" fontId="0" fillId="0" borderId="0" xfId="0" applyAlignment="1">
      <alignment horizontal="left" vertical="top" indent="1"/>
    </xf>
    <xf numFmtId="186" fontId="21" fillId="0" borderId="4" xfId="59" applyNumberFormat="1" applyFont="1" applyBorder="1" applyAlignment="1">
      <alignment horizontal="right" vertical="center"/>
    </xf>
    <xf numFmtId="168" fontId="3" fillId="0" borderId="4" xfId="4" applyNumberFormat="1" applyFont="1" applyBorder="1" applyAlignment="1">
      <alignment horizontal="right" vertical="center" wrapText="1"/>
    </xf>
    <xf numFmtId="0" fontId="19" fillId="0" borderId="0" xfId="0" applyFont="1" applyAlignment="1">
      <alignment vertical="center" wrapText="1"/>
    </xf>
    <xf numFmtId="43" fontId="19" fillId="0" borderId="0" xfId="4" applyFont="1" applyBorder="1" applyAlignment="1">
      <alignment vertical="center" wrapText="1"/>
    </xf>
    <xf numFmtId="0" fontId="3" fillId="0" borderId="0" xfId="0" applyFont="1" applyAlignment="1">
      <alignment vertical="top"/>
    </xf>
    <xf numFmtId="0" fontId="0" fillId="2" borderId="0" xfId="0" applyFill="1" applyAlignment="1">
      <alignment vertical="top"/>
    </xf>
    <xf numFmtId="0" fontId="33" fillId="4" borderId="3" xfId="0" applyFont="1" applyFill="1" applyBorder="1" applyAlignment="1">
      <alignment horizontal="center" vertical="center" wrapText="1"/>
    </xf>
    <xf numFmtId="0" fontId="67" fillId="0" borderId="4" xfId="0" applyFont="1" applyBorder="1" applyAlignment="1">
      <alignment horizontal="center" vertical="center" wrapText="1"/>
    </xf>
    <xf numFmtId="0" fontId="67" fillId="0" borderId="6" xfId="0" applyFont="1" applyBorder="1" applyAlignment="1">
      <alignment horizontal="center" vertical="center"/>
    </xf>
    <xf numFmtId="0" fontId="67" fillId="0" borderId="4" xfId="0" applyFont="1" applyBorder="1" applyAlignment="1">
      <alignment horizontal="center" vertical="center"/>
    </xf>
    <xf numFmtId="0" fontId="21" fillId="0" borderId="0" xfId="0" applyFont="1" applyAlignment="1">
      <alignment horizontal="left" vertical="top" wrapText="1"/>
    </xf>
    <xf numFmtId="9" fontId="21" fillId="0" borderId="0" xfId="2" applyFont="1" applyFill="1" applyBorder="1" applyAlignment="1">
      <alignment horizontal="center" vertical="center"/>
    </xf>
    <xf numFmtId="9" fontId="3" fillId="2" borderId="0" xfId="2" applyFont="1" applyFill="1" applyBorder="1" applyAlignment="1">
      <alignment horizontal="center" vertical="center" wrapText="1"/>
    </xf>
    <xf numFmtId="9" fontId="0" fillId="2" borderId="0" xfId="2" applyFont="1" applyFill="1" applyBorder="1" applyAlignment="1">
      <alignment horizontal="center" vertical="center" wrapText="1"/>
    </xf>
    <xf numFmtId="9" fontId="0" fillId="0" borderId="0" xfId="2" applyFont="1" applyBorder="1" applyAlignment="1">
      <alignment horizontal="center" vertical="center" wrapText="1"/>
    </xf>
    <xf numFmtId="0" fontId="4" fillId="2" borderId="0" xfId="0" applyFont="1" applyFill="1" applyAlignment="1">
      <alignment vertical="center" wrapText="1"/>
    </xf>
    <xf numFmtId="0" fontId="9" fillId="2" borderId="4" xfId="0" applyFont="1" applyFill="1" applyBorder="1" applyAlignment="1">
      <alignment wrapText="1"/>
    </xf>
    <xf numFmtId="0" fontId="5" fillId="2" borderId="3" xfId="0" applyFont="1" applyFill="1" applyBorder="1" applyAlignment="1">
      <alignment horizontal="left" vertical="center" wrapText="1"/>
    </xf>
    <xf numFmtId="0" fontId="5" fillId="0" borderId="7" xfId="0" applyFont="1" applyBorder="1" applyAlignment="1">
      <alignment horizontal="left" vertical="center" wrapText="1"/>
    </xf>
    <xf numFmtId="0" fontId="12" fillId="2" borderId="25" xfId="0" applyFont="1" applyFill="1" applyBorder="1" applyAlignment="1">
      <alignment horizontal="left" vertical="center" wrapText="1"/>
    </xf>
    <xf numFmtId="0" fontId="5" fillId="0" borderId="3" xfId="0" applyFont="1" applyBorder="1" applyAlignment="1">
      <alignment horizontal="left" vertical="center" wrapText="1"/>
    </xf>
    <xf numFmtId="0" fontId="12" fillId="2" borderId="7" xfId="0" applyFont="1" applyFill="1" applyBorder="1" applyAlignment="1">
      <alignment horizontal="left" vertical="center" wrapText="1"/>
    </xf>
    <xf numFmtId="165" fontId="0" fillId="0" borderId="0" xfId="2" applyNumberFormat="1" applyFont="1" applyAlignment="1">
      <alignment horizontal="center" vertical="center"/>
    </xf>
    <xf numFmtId="0" fontId="3" fillId="0" borderId="5" xfId="0" applyFont="1" applyBorder="1" applyAlignment="1">
      <alignment vertical="center" wrapText="1"/>
    </xf>
    <xf numFmtId="168" fontId="21" fillId="2" borderId="4" xfId="4" applyNumberFormat="1" applyFont="1" applyFill="1" applyBorder="1" applyAlignment="1">
      <alignment horizontal="right"/>
    </xf>
    <xf numFmtId="168" fontId="21" fillId="0" borderId="0" xfId="4" applyNumberFormat="1" applyFont="1" applyFill="1" applyBorder="1" applyAlignment="1">
      <alignment horizontal="right"/>
    </xf>
    <xf numFmtId="168" fontId="21" fillId="2" borderId="0" xfId="4" applyNumberFormat="1" applyFont="1" applyFill="1" applyBorder="1" applyAlignment="1">
      <alignment horizontal="right"/>
    </xf>
    <xf numFmtId="168" fontId="21" fillId="2" borderId="0" xfId="4" applyNumberFormat="1" applyFont="1" applyFill="1" applyBorder="1" applyAlignment="1">
      <alignment horizontal="center"/>
    </xf>
    <xf numFmtId="0" fontId="3" fillId="0" borderId="8" xfId="0" applyFont="1" applyBorder="1" applyAlignment="1">
      <alignment vertical="center" wrapText="1"/>
    </xf>
    <xf numFmtId="44" fontId="5" fillId="0" borderId="0" xfId="1" applyFont="1" applyAlignment="1">
      <alignment vertical="center" wrapText="1"/>
    </xf>
    <xf numFmtId="3" fontId="5" fillId="0" borderId="0" xfId="0" applyNumberFormat="1" applyFont="1" applyAlignment="1">
      <alignment vertical="center" wrapText="1"/>
    </xf>
    <xf numFmtId="190" fontId="0" fillId="0" borderId="0" xfId="0" applyNumberFormat="1"/>
    <xf numFmtId="0" fontId="4" fillId="0" borderId="5" xfId="0" applyFont="1" applyBorder="1" applyAlignment="1">
      <alignment horizontal="center" vertical="center" wrapText="1"/>
    </xf>
    <xf numFmtId="0" fontId="4" fillId="4" borderId="1" xfId="0" applyFont="1" applyFill="1" applyBorder="1" applyAlignment="1">
      <alignment horizontal="left" vertical="center" wrapText="1"/>
    </xf>
    <xf numFmtId="0" fontId="21" fillId="2" borderId="0" xfId="6" applyFont="1" applyFill="1" applyAlignment="1">
      <alignment horizontal="left" vertical="center"/>
    </xf>
    <xf numFmtId="0" fontId="4" fillId="4" borderId="0" xfId="0" applyFont="1" applyFill="1" applyAlignment="1">
      <alignment horizontal="left" vertical="center" wrapText="1"/>
    </xf>
    <xf numFmtId="9" fontId="0" fillId="0" borderId="0" xfId="2" applyFont="1" applyFill="1" applyBorder="1"/>
    <xf numFmtId="9" fontId="0" fillId="0" borderId="4" xfId="2" applyFont="1" applyBorder="1" applyAlignment="1">
      <alignment horizontal="right" vertical="center"/>
    </xf>
    <xf numFmtId="9" fontId="0" fillId="0" borderId="4" xfId="0" applyNumberFormat="1" applyBorder="1" applyAlignment="1">
      <alignment horizontal="right" vertical="center"/>
    </xf>
    <xf numFmtId="0" fontId="0" fillId="0" borderId="4" xfId="0" applyBorder="1" applyAlignment="1">
      <alignment horizontal="right" vertical="center"/>
    </xf>
    <xf numFmtId="0" fontId="3" fillId="0" borderId="4" xfId="0" applyFont="1" applyBorder="1" applyAlignment="1">
      <alignment horizontal="right" vertical="center"/>
    </xf>
    <xf numFmtId="0" fontId="0" fillId="0" borderId="4" xfId="0" applyBorder="1" applyAlignment="1">
      <alignment horizontal="right" vertical="center" wrapText="1"/>
    </xf>
    <xf numFmtId="0" fontId="3" fillId="0" borderId="4" xfId="0" applyFont="1" applyBorder="1" applyAlignment="1">
      <alignment horizontal="right" vertical="center" wrapText="1"/>
    </xf>
    <xf numFmtId="165" fontId="1" fillId="2" borderId="4" xfId="2" applyNumberFormat="1" applyFont="1" applyFill="1" applyBorder="1" applyAlignment="1">
      <alignment horizontal="right" vertical="center"/>
    </xf>
    <xf numFmtId="165" fontId="1" fillId="2" borderId="4" xfId="2" applyNumberFormat="1" applyFont="1" applyFill="1" applyBorder="1" applyAlignment="1">
      <alignment horizontal="righ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right" vertical="center" wrapText="1"/>
    </xf>
    <xf numFmtId="3" fontId="0" fillId="0" borderId="4" xfId="0" applyNumberFormat="1" applyBorder="1" applyAlignment="1">
      <alignment horizontal="right" vertical="center"/>
    </xf>
    <xf numFmtId="0" fontId="4" fillId="4" borderId="3" xfId="0" applyFont="1" applyFill="1" applyBorder="1" applyAlignment="1">
      <alignment horizontal="left" vertical="center" wrapText="1"/>
    </xf>
    <xf numFmtId="0" fontId="4" fillId="4" borderId="23" xfId="0" applyFont="1" applyFill="1" applyBorder="1" applyAlignment="1">
      <alignment horizontal="right" vertical="center" wrapText="1"/>
    </xf>
    <xf numFmtId="0" fontId="5" fillId="0" borderId="4" xfId="0" applyFont="1" applyBorder="1" applyAlignment="1">
      <alignment horizontal="right" vertical="center" wrapText="1"/>
    </xf>
    <xf numFmtId="0" fontId="5" fillId="0" borderId="4" xfId="0" applyFont="1" applyBorder="1" applyAlignment="1">
      <alignment horizontal="right" vertical="center"/>
    </xf>
    <xf numFmtId="0" fontId="0" fillId="0" borderId="4" xfId="0" applyBorder="1" applyAlignment="1">
      <alignment horizontal="right"/>
    </xf>
    <xf numFmtId="0" fontId="12" fillId="0" borderId="4" xfId="0" applyFont="1" applyBorder="1" applyAlignment="1">
      <alignment horizontal="right" vertical="center" wrapText="1"/>
    </xf>
    <xf numFmtId="0" fontId="12" fillId="0" borderId="4" xfId="0" applyFont="1" applyBorder="1" applyAlignment="1">
      <alignment horizontal="right" vertical="center"/>
    </xf>
    <xf numFmtId="0" fontId="3" fillId="0" borderId="4" xfId="0" applyFont="1" applyBorder="1" applyAlignment="1">
      <alignment horizontal="right"/>
    </xf>
    <xf numFmtId="9" fontId="5" fillId="0" borderId="4" xfId="2" applyFont="1" applyBorder="1" applyAlignment="1">
      <alignment horizontal="right" vertical="center" wrapText="1"/>
    </xf>
    <xf numFmtId="9" fontId="5" fillId="0" borderId="4" xfId="2" applyFont="1" applyBorder="1" applyAlignment="1">
      <alignment horizontal="right" vertical="center"/>
    </xf>
    <xf numFmtId="0" fontId="5" fillId="2" borderId="4" xfId="0" applyFont="1" applyFill="1" applyBorder="1" applyAlignment="1">
      <alignment horizontal="right" vertical="center" wrapText="1"/>
    </xf>
    <xf numFmtId="0" fontId="5" fillId="2" borderId="4" xfId="0" applyFont="1" applyFill="1" applyBorder="1" applyAlignment="1">
      <alignment horizontal="right" vertical="center"/>
    </xf>
    <xf numFmtId="0" fontId="0" fillId="2" borderId="4" xfId="0" applyFill="1" applyBorder="1" applyAlignment="1">
      <alignment horizontal="right"/>
    </xf>
    <xf numFmtId="0" fontId="0" fillId="2" borderId="4" xfId="0" applyFill="1" applyBorder="1" applyAlignment="1">
      <alignment horizontal="right" vertical="center"/>
    </xf>
    <xf numFmtId="0" fontId="12" fillId="2" borderId="4" xfId="0" applyFont="1" applyFill="1" applyBorder="1" applyAlignment="1">
      <alignment horizontal="right" vertical="center" wrapText="1"/>
    </xf>
    <xf numFmtId="0" fontId="12" fillId="2" borderId="4" xfId="0" applyFont="1" applyFill="1" applyBorder="1" applyAlignment="1">
      <alignment horizontal="right" vertical="center"/>
    </xf>
    <xf numFmtId="0" fontId="3" fillId="2" borderId="4" xfId="0" applyFont="1" applyFill="1" applyBorder="1" applyAlignment="1">
      <alignment horizontal="right"/>
    </xf>
    <xf numFmtId="1" fontId="0" fillId="0" borderId="4" xfId="2" applyNumberFormat="1" applyFont="1" applyBorder="1" applyAlignment="1">
      <alignment horizontal="right" vertical="center" wrapText="1"/>
    </xf>
    <xf numFmtId="9" fontId="0" fillId="0" borderId="4" xfId="2" applyFont="1" applyBorder="1" applyAlignment="1">
      <alignment horizontal="right" vertical="center" wrapText="1"/>
    </xf>
    <xf numFmtId="1" fontId="3" fillId="0" borderId="4" xfId="2" applyNumberFormat="1" applyFont="1" applyBorder="1" applyAlignment="1">
      <alignment horizontal="right" vertical="center" wrapText="1"/>
    </xf>
    <xf numFmtId="9" fontId="3" fillId="0" borderId="4" xfId="2" applyFont="1" applyBorder="1" applyAlignment="1">
      <alignment horizontal="right" vertical="center" wrapText="1"/>
    </xf>
    <xf numFmtId="0" fontId="0" fillId="0" borderId="0" xfId="0" applyAlignment="1">
      <alignment horizontal="right"/>
    </xf>
    <xf numFmtId="9" fontId="12" fillId="0" borderId="4" xfId="2" applyFont="1" applyBorder="1" applyAlignment="1">
      <alignment horizontal="right" vertical="center" wrapText="1"/>
    </xf>
    <xf numFmtId="9" fontId="12" fillId="0" borderId="4" xfId="2" applyFont="1" applyBorder="1" applyAlignment="1">
      <alignment horizontal="right" vertical="center"/>
    </xf>
    <xf numFmtId="165" fontId="5" fillId="0" borderId="4" xfId="2" applyNumberFormat="1" applyFont="1" applyBorder="1" applyAlignment="1">
      <alignment horizontal="right" vertical="center"/>
    </xf>
    <xf numFmtId="9" fontId="12" fillId="0" borderId="4" xfId="0" applyNumberFormat="1" applyFont="1" applyBorder="1" applyAlignment="1">
      <alignment horizontal="right" vertical="center"/>
    </xf>
    <xf numFmtId="0" fontId="4" fillId="4" borderId="4" xfId="0" applyFont="1" applyFill="1" applyBorder="1" applyAlignment="1">
      <alignment horizontal="right" vertical="center" wrapText="1"/>
    </xf>
    <xf numFmtId="0" fontId="4" fillId="4" borderId="7" xfId="0" applyFont="1" applyFill="1" applyBorder="1" applyAlignment="1">
      <alignment horizontal="right" vertical="center" wrapText="1"/>
    </xf>
    <xf numFmtId="187" fontId="21" fillId="2" borderId="4" xfId="1" applyNumberFormat="1" applyFont="1" applyFill="1" applyBorder="1" applyAlignment="1">
      <alignment horizontal="right" vertical="center"/>
    </xf>
    <xf numFmtId="187" fontId="21" fillId="0" borderId="4" xfId="1" applyNumberFormat="1" applyFont="1" applyBorder="1" applyAlignment="1">
      <alignment horizontal="right" vertical="center"/>
    </xf>
    <xf numFmtId="188" fontId="21" fillId="2" borderId="4" xfId="1" applyNumberFormat="1" applyFont="1" applyFill="1" applyBorder="1" applyAlignment="1">
      <alignment horizontal="right" vertical="center"/>
    </xf>
    <xf numFmtId="184" fontId="0" fillId="0" borderId="4" xfId="0" applyNumberFormat="1" applyBorder="1" applyAlignment="1">
      <alignment horizontal="right" vertical="center"/>
    </xf>
    <xf numFmtId="168" fontId="1" fillId="0" borderId="4" xfId="4" applyNumberFormat="1" applyFont="1" applyBorder="1" applyAlignment="1">
      <alignment horizontal="right" vertical="center"/>
    </xf>
    <xf numFmtId="0" fontId="11" fillId="4" borderId="4" xfId="3" applyFont="1" applyFill="1" applyBorder="1" applyAlignment="1">
      <alignment horizontal="right" vertical="center"/>
    </xf>
    <xf numFmtId="0" fontId="4" fillId="4" borderId="4" xfId="0" applyFont="1" applyFill="1" applyBorder="1" applyAlignment="1">
      <alignment horizontal="right" wrapText="1"/>
    </xf>
    <xf numFmtId="0" fontId="4" fillId="4" borderId="10" xfId="0" applyFont="1" applyFill="1" applyBorder="1" applyAlignment="1">
      <alignment horizontal="right" vertical="center" wrapText="1"/>
    </xf>
    <xf numFmtId="9" fontId="5" fillId="2" borderId="4" xfId="2" applyFont="1" applyFill="1" applyBorder="1" applyAlignment="1">
      <alignment horizontal="right" vertical="center"/>
    </xf>
    <xf numFmtId="0" fontId="0" fillId="0" borderId="4" xfId="0" applyBorder="1" applyAlignment="1">
      <alignment horizontal="right" wrapText="1"/>
    </xf>
    <xf numFmtId="0" fontId="3" fillId="0" borderId="4" xfId="0" applyFont="1" applyBorder="1" applyAlignment="1">
      <alignment horizontal="right" wrapText="1"/>
    </xf>
    <xf numFmtId="0" fontId="11" fillId="4" borderId="24" xfId="3" applyFont="1" applyFill="1" applyBorder="1" applyAlignment="1">
      <alignment vertical="center"/>
    </xf>
    <xf numFmtId="9" fontId="3" fillId="0" borderId="4" xfId="2" applyFont="1" applyBorder="1" applyAlignment="1">
      <alignment horizontal="right" wrapText="1"/>
    </xf>
    <xf numFmtId="0" fontId="4" fillId="4" borderId="3" xfId="0" applyFont="1" applyFill="1" applyBorder="1" applyAlignment="1">
      <alignment vertical="center" wrapText="1"/>
    </xf>
    <xf numFmtId="187" fontId="21" fillId="0" borderId="4" xfId="1" applyNumberFormat="1" applyFont="1" applyBorder="1" applyAlignment="1">
      <alignment horizontal="right" vertical="center" wrapText="1"/>
    </xf>
    <xf numFmtId="9" fontId="0" fillId="2" borderId="4" xfId="2" applyFont="1" applyFill="1" applyBorder="1" applyAlignment="1">
      <alignment horizontal="right" vertical="center"/>
    </xf>
    <xf numFmtId="187" fontId="50" fillId="0" borderId="4" xfId="1" applyNumberFormat="1" applyFont="1" applyBorder="1" applyAlignment="1">
      <alignment horizontal="right" vertical="center" wrapText="1"/>
    </xf>
    <xf numFmtId="9" fontId="50" fillId="0" borderId="4" xfId="1" applyNumberFormat="1" applyFont="1" applyBorder="1" applyAlignment="1">
      <alignment horizontal="right" vertical="center" wrapText="1"/>
    </xf>
    <xf numFmtId="187" fontId="5" fillId="0" borderId="4" xfId="0" applyNumberFormat="1" applyFont="1" applyBorder="1" applyAlignment="1">
      <alignment horizontal="right" vertical="center" wrapText="1"/>
    </xf>
    <xf numFmtId="168" fontId="0" fillId="0" borderId="4" xfId="4" applyNumberFormat="1" applyFont="1" applyBorder="1" applyAlignment="1">
      <alignment horizontal="right" vertical="center" wrapText="1"/>
    </xf>
    <xf numFmtId="165" fontId="0" fillId="2" borderId="4" xfId="2" applyNumberFormat="1" applyFont="1" applyFill="1" applyBorder="1" applyAlignment="1">
      <alignment horizontal="right" vertical="center"/>
    </xf>
    <xf numFmtId="0" fontId="4" fillId="4" borderId="1" xfId="0" applyFont="1" applyFill="1" applyBorder="1" applyAlignment="1">
      <alignment horizontal="right" vertical="center" wrapText="1"/>
    </xf>
    <xf numFmtId="3" fontId="21" fillId="0" borderId="4" xfId="0" applyNumberFormat="1" applyFont="1" applyBorder="1" applyAlignment="1">
      <alignment horizontal="right" vertical="center" wrapText="1"/>
    </xf>
    <xf numFmtId="3" fontId="50" fillId="0" borderId="4" xfId="0" applyNumberFormat="1" applyFont="1" applyBorder="1" applyAlignment="1">
      <alignment horizontal="right" vertical="center" wrapText="1"/>
    </xf>
    <xf numFmtId="3" fontId="21" fillId="2" borderId="4" xfId="0" applyNumberFormat="1" applyFont="1" applyFill="1" applyBorder="1" applyAlignment="1">
      <alignment horizontal="right" vertical="center" wrapText="1"/>
    </xf>
    <xf numFmtId="3" fontId="0" fillId="0" borderId="1" xfId="0" applyNumberFormat="1" applyBorder="1" applyAlignment="1">
      <alignment horizontal="right" vertical="center" wrapText="1"/>
    </xf>
    <xf numFmtId="3" fontId="3" fillId="0" borderId="4" xfId="0" applyNumberFormat="1" applyFont="1" applyBorder="1" applyAlignment="1">
      <alignment horizontal="right" vertical="center" wrapText="1"/>
    </xf>
    <xf numFmtId="3" fontId="0" fillId="0" borderId="4" xfId="0" applyNumberFormat="1" applyBorder="1" applyAlignment="1">
      <alignment horizontal="right" vertical="center" wrapText="1"/>
    </xf>
    <xf numFmtId="3" fontId="3" fillId="0" borderId="1" xfId="0" applyNumberFormat="1" applyFont="1" applyBorder="1" applyAlignment="1">
      <alignment horizontal="right" vertical="center" wrapText="1"/>
    </xf>
    <xf numFmtId="9" fontId="50" fillId="0" borderId="4" xfId="2" applyFont="1" applyBorder="1" applyAlignment="1">
      <alignment horizontal="right" vertical="center"/>
    </xf>
    <xf numFmtId="9" fontId="50" fillId="0" borderId="4" xfId="2" applyFont="1" applyFill="1" applyBorder="1" applyAlignment="1">
      <alignment horizontal="right" vertical="center"/>
    </xf>
    <xf numFmtId="165" fontId="21" fillId="0" borderId="4" xfId="2" applyNumberFormat="1" applyFont="1" applyBorder="1" applyAlignment="1">
      <alignment horizontal="right" vertical="center"/>
    </xf>
    <xf numFmtId="165" fontId="50" fillId="0" borderId="4" xfId="2" applyNumberFormat="1" applyFont="1" applyBorder="1" applyAlignment="1">
      <alignment horizontal="right" vertical="center"/>
    </xf>
    <xf numFmtId="165" fontId="21" fillId="2" borderId="4" xfId="2" applyNumberFormat="1" applyFont="1" applyFill="1" applyBorder="1" applyAlignment="1">
      <alignment horizontal="right" vertical="center"/>
    </xf>
    <xf numFmtId="3" fontId="0" fillId="0" borderId="4" xfId="0" applyNumberFormat="1" applyBorder="1" applyAlignment="1">
      <alignment horizontal="right"/>
    </xf>
    <xf numFmtId="2" fontId="0" fillId="0" borderId="4" xfId="0" applyNumberFormat="1" applyBorder="1" applyAlignment="1">
      <alignment horizontal="right" vertical="center" wrapText="1"/>
    </xf>
    <xf numFmtId="0" fontId="3" fillId="0" borderId="5" xfId="0" applyFont="1" applyBorder="1" applyAlignment="1">
      <alignment horizontal="right" vertical="center" wrapText="1"/>
    </xf>
    <xf numFmtId="184" fontId="21" fillId="0" borderId="4" xfId="0" applyNumberFormat="1" applyFont="1" applyBorder="1" applyAlignment="1">
      <alignment horizontal="right" vertical="center"/>
    </xf>
    <xf numFmtId="0" fontId="3" fillId="0" borderId="0" xfId="0" applyFont="1" applyAlignment="1">
      <alignment horizontal="right" vertical="center"/>
    </xf>
    <xf numFmtId="1" fontId="21" fillId="0" borderId="4" xfId="0" applyNumberFormat="1" applyFont="1" applyBorder="1" applyAlignment="1">
      <alignment horizontal="right" vertical="center"/>
    </xf>
    <xf numFmtId="0" fontId="3" fillId="0" borderId="8" xfId="0" applyFont="1" applyBorder="1" applyAlignment="1">
      <alignment horizontal="right" vertical="center" wrapText="1"/>
    </xf>
    <xf numFmtId="0" fontId="21" fillId="2" borderId="7" xfId="0" applyFont="1" applyFill="1" applyBorder="1" applyAlignment="1">
      <alignment horizontal="right" vertical="center"/>
    </xf>
    <xf numFmtId="184" fontId="21" fillId="2" borderId="7" xfId="0" applyNumberFormat="1" applyFont="1" applyFill="1" applyBorder="1" applyAlignment="1">
      <alignment horizontal="right" vertical="center"/>
    </xf>
    <xf numFmtId="184" fontId="21" fillId="2" borderId="4" xfId="0" applyNumberFormat="1" applyFont="1" applyFill="1" applyBorder="1" applyAlignment="1">
      <alignment horizontal="right" vertical="center"/>
    </xf>
    <xf numFmtId="0" fontId="4" fillId="4" borderId="4" xfId="0" applyFont="1" applyFill="1" applyBorder="1" applyAlignment="1">
      <alignment horizontal="right"/>
    </xf>
    <xf numFmtId="3" fontId="21" fillId="0" borderId="4" xfId="0" applyNumberFormat="1" applyFont="1" applyBorder="1" applyAlignment="1">
      <alignment horizontal="right" vertical="center"/>
    </xf>
    <xf numFmtId="0" fontId="21" fillId="0" borderId="4" xfId="0" applyFont="1" applyBorder="1" applyAlignment="1">
      <alignment horizontal="right" vertical="center"/>
    </xf>
    <xf numFmtId="0" fontId="21" fillId="2" borderId="4" xfId="0" applyFont="1" applyFill="1" applyBorder="1" applyAlignment="1">
      <alignment horizontal="right" vertical="center"/>
    </xf>
    <xf numFmtId="0" fontId="4" fillId="5" borderId="4" xfId="0" applyFont="1" applyFill="1" applyBorder="1" applyAlignment="1">
      <alignment horizontal="right"/>
    </xf>
    <xf numFmtId="0" fontId="21" fillId="2" borderId="4" xfId="0" applyFont="1" applyFill="1" applyBorder="1" applyAlignment="1">
      <alignment horizontal="right" vertical="center" wrapText="1"/>
    </xf>
    <xf numFmtId="3" fontId="5" fillId="0" borderId="4" xfId="0" applyNumberFormat="1" applyFont="1" applyBorder="1" applyAlignment="1">
      <alignment horizontal="right" vertical="center" wrapText="1"/>
    </xf>
    <xf numFmtId="0" fontId="21" fillId="0" borderId="4" xfId="0" applyFont="1" applyBorder="1" applyAlignment="1">
      <alignment horizontal="right" vertical="center" wrapText="1"/>
    </xf>
    <xf numFmtId="168" fontId="5" fillId="2" borderId="0" xfId="4" applyNumberFormat="1" applyFont="1" applyFill="1" applyBorder="1" applyAlignment="1">
      <alignment horizontal="right" vertical="center" wrapText="1"/>
    </xf>
    <xf numFmtId="0" fontId="4" fillId="4" borderId="2" xfId="0" applyFont="1" applyFill="1" applyBorder="1" applyAlignment="1">
      <alignment horizontal="right" vertical="center" wrapText="1"/>
    </xf>
    <xf numFmtId="3" fontId="50" fillId="0" borderId="4" xfId="0" applyNumberFormat="1" applyFont="1" applyBorder="1" applyAlignment="1">
      <alignment horizontal="right" vertical="center"/>
    </xf>
    <xf numFmtId="3" fontId="0" fillId="0" borderId="4" xfId="4" applyNumberFormat="1" applyFont="1" applyFill="1" applyBorder="1" applyAlignment="1">
      <alignment horizontal="right" vertical="center" wrapText="1"/>
    </xf>
    <xf numFmtId="3" fontId="0" fillId="2" borderId="4" xfId="4" applyNumberFormat="1" applyFont="1" applyFill="1" applyBorder="1" applyAlignment="1">
      <alignment horizontal="right" vertical="center" wrapText="1"/>
    </xf>
    <xf numFmtId="0" fontId="19" fillId="2" borderId="4" xfId="0" applyFont="1" applyFill="1" applyBorder="1" applyAlignment="1">
      <alignment horizontal="right" vertical="center" wrapText="1"/>
    </xf>
    <xf numFmtId="0" fontId="19" fillId="0" borderId="4" xfId="0" applyFont="1" applyBorder="1" applyAlignment="1">
      <alignment horizontal="right" vertical="center" wrapText="1"/>
    </xf>
    <xf numFmtId="168" fontId="21" fillId="2" borderId="4" xfId="4" applyNumberFormat="1" applyFont="1" applyFill="1" applyBorder="1" applyAlignment="1">
      <alignment horizontal="right" vertical="center" wrapText="1"/>
    </xf>
    <xf numFmtId="168" fontId="3" fillId="2" borderId="4" xfId="0" applyNumberFormat="1" applyFont="1" applyFill="1" applyBorder="1" applyAlignment="1">
      <alignment horizontal="right" vertical="center"/>
    </xf>
    <xf numFmtId="167" fontId="21" fillId="0" borderId="4" xfId="0" applyNumberFormat="1" applyFont="1" applyBorder="1" applyAlignment="1">
      <alignment horizontal="right" vertical="center"/>
    </xf>
    <xf numFmtId="185" fontId="21" fillId="0" borderId="4" xfId="0" applyNumberFormat="1" applyFont="1" applyBorder="1" applyAlignment="1">
      <alignment horizontal="right" vertical="center"/>
    </xf>
    <xf numFmtId="167" fontId="12" fillId="0" borderId="26" xfId="0" applyNumberFormat="1" applyFont="1" applyBorder="1" applyAlignment="1">
      <alignment horizontal="right" vertical="center"/>
    </xf>
    <xf numFmtId="167" fontId="12" fillId="0" borderId="27" xfId="0" applyNumberFormat="1" applyFont="1" applyBorder="1" applyAlignment="1">
      <alignment horizontal="right" vertical="center"/>
    </xf>
    <xf numFmtId="167" fontId="21" fillId="0" borderId="7" xfId="0" applyNumberFormat="1" applyFont="1" applyBorder="1" applyAlignment="1">
      <alignment horizontal="right"/>
    </xf>
    <xf numFmtId="3" fontId="21" fillId="0" borderId="7" xfId="0" applyNumberFormat="1" applyFont="1" applyBorder="1" applyAlignment="1">
      <alignment horizontal="right"/>
    </xf>
    <xf numFmtId="167" fontId="21" fillId="0" borderId="4" xfId="0" applyNumberFormat="1" applyFont="1" applyBorder="1" applyAlignment="1">
      <alignment horizontal="right"/>
    </xf>
    <xf numFmtId="167" fontId="21" fillId="0" borderId="3" xfId="0" applyNumberFormat="1" applyFont="1" applyBorder="1" applyAlignment="1">
      <alignment horizontal="right"/>
    </xf>
    <xf numFmtId="167" fontId="12" fillId="0" borderId="7" xfId="0" applyNumberFormat="1" applyFont="1" applyBorder="1" applyAlignment="1">
      <alignment horizontal="right" vertical="center"/>
    </xf>
    <xf numFmtId="9" fontId="50" fillId="0" borderId="4" xfId="2" applyFont="1" applyFill="1" applyBorder="1" applyAlignment="1">
      <alignment horizontal="right"/>
    </xf>
    <xf numFmtId="3" fontId="12" fillId="0" borderId="26" xfId="0" applyNumberFormat="1" applyFont="1" applyBorder="1" applyAlignment="1">
      <alignment horizontal="right" vertical="center"/>
    </xf>
    <xf numFmtId="3" fontId="12" fillId="0" borderId="27" xfId="0" applyNumberFormat="1" applyFont="1" applyBorder="1" applyAlignment="1">
      <alignment horizontal="right" vertical="center"/>
    </xf>
    <xf numFmtId="189" fontId="0" fillId="0" borderId="4" xfId="4" applyNumberFormat="1" applyFont="1" applyBorder="1" applyAlignment="1">
      <alignment horizontal="right" vertical="center"/>
    </xf>
    <xf numFmtId="168" fontId="0" fillId="0" borderId="4" xfId="4" applyNumberFormat="1" applyFont="1" applyBorder="1" applyAlignment="1">
      <alignment horizontal="right" vertical="center"/>
    </xf>
    <xf numFmtId="0" fontId="3" fillId="2" borderId="4" xfId="2" applyNumberFormat="1" applyFont="1" applyFill="1" applyBorder="1" applyAlignment="1">
      <alignment horizontal="right"/>
    </xf>
    <xf numFmtId="9" fontId="0" fillId="0" borderId="4" xfId="0" applyNumberFormat="1" applyBorder="1" applyAlignment="1">
      <alignment horizontal="right" vertical="center" wrapText="1"/>
    </xf>
    <xf numFmtId="3" fontId="0" fillId="0" borderId="4" xfId="4" applyNumberFormat="1" applyFont="1" applyBorder="1" applyAlignment="1">
      <alignment horizontal="right" vertical="center" wrapText="1"/>
    </xf>
    <xf numFmtId="3" fontId="0" fillId="0" borderId="0" xfId="4" applyNumberFormat="1" applyFont="1" applyBorder="1" applyAlignment="1">
      <alignment horizontal="right" vertical="center" wrapText="1"/>
    </xf>
    <xf numFmtId="168" fontId="0" fillId="0" borderId="0" xfId="4" applyNumberFormat="1" applyFont="1" applyBorder="1" applyAlignment="1">
      <alignment horizontal="right"/>
    </xf>
    <xf numFmtId="9" fontId="21" fillId="2" borderId="4" xfId="0" applyNumberFormat="1" applyFont="1" applyFill="1" applyBorder="1" applyAlignment="1">
      <alignment horizontal="right" vertical="center"/>
    </xf>
    <xf numFmtId="0" fontId="21" fillId="2" borderId="4" xfId="0" applyFont="1" applyFill="1" applyBorder="1" applyAlignment="1">
      <alignment horizontal="right"/>
    </xf>
    <xf numFmtId="168" fontId="0" fillId="2" borderId="3" xfId="4" applyNumberFormat="1" applyFont="1" applyFill="1" applyBorder="1" applyAlignment="1">
      <alignment horizontal="right" wrapText="1"/>
    </xf>
    <xf numFmtId="3" fontId="21" fillId="2" borderId="4" xfId="0" applyNumberFormat="1" applyFont="1" applyFill="1" applyBorder="1" applyAlignment="1">
      <alignment horizontal="right" vertical="center"/>
    </xf>
    <xf numFmtId="0" fontId="21" fillId="0" borderId="0" xfId="0" applyFont="1" applyAlignment="1">
      <alignment horizontal="right"/>
    </xf>
    <xf numFmtId="168" fontId="21" fillId="0" borderId="4" xfId="4" applyNumberFormat="1" applyFont="1" applyFill="1" applyBorder="1" applyAlignment="1">
      <alignment horizontal="right" vertical="center" wrapText="1"/>
    </xf>
    <xf numFmtId="168" fontId="21" fillId="0" borderId="0" xfId="0" applyNumberFormat="1" applyFont="1" applyAlignment="1">
      <alignment horizontal="right"/>
    </xf>
    <xf numFmtId="0" fontId="21" fillId="2" borderId="4" xfId="0" applyFont="1" applyFill="1" applyBorder="1" applyAlignment="1">
      <alignment vertical="center" wrapText="1"/>
    </xf>
    <xf numFmtId="49" fontId="4" fillId="4" borderId="4" xfId="0" quotePrefix="1" applyNumberFormat="1" applyFont="1" applyFill="1" applyBorder="1" applyAlignment="1">
      <alignment horizontal="center" vertical="center" wrapText="1"/>
    </xf>
    <xf numFmtId="184" fontId="21" fillId="2" borderId="0" xfId="0" applyNumberFormat="1" applyFont="1" applyFill="1" applyAlignment="1">
      <alignment horizontal="center" vertical="center" wrapText="1"/>
    </xf>
    <xf numFmtId="3" fontId="0" fillId="0" borderId="8" xfId="0" applyNumberFormat="1" applyBorder="1" applyAlignment="1">
      <alignment horizontal="center" vertical="center" wrapText="1"/>
    </xf>
    <xf numFmtId="0" fontId="3" fillId="0" borderId="0" xfId="3" applyFont="1" applyAlignment="1">
      <alignment horizontal="center" vertical="center" wrapText="1"/>
    </xf>
    <xf numFmtId="0" fontId="50" fillId="0" borderId="0" xfId="3" applyFont="1" applyAlignment="1">
      <alignment horizontal="center" vertical="center" wrapText="1"/>
    </xf>
    <xf numFmtId="3" fontId="1" fillId="0" borderId="0" xfId="4" applyNumberFormat="1" applyFont="1" applyBorder="1" applyAlignment="1">
      <alignment horizontal="center" vertical="center"/>
    </xf>
    <xf numFmtId="165" fontId="1" fillId="0" borderId="0" xfId="2" applyNumberFormat="1" applyFont="1" applyBorder="1" applyAlignment="1">
      <alignment horizontal="center" vertical="center"/>
    </xf>
    <xf numFmtId="9" fontId="0" fillId="0" borderId="0" xfId="2" applyFont="1" applyBorder="1" applyAlignment="1">
      <alignment horizontal="center" vertical="center"/>
    </xf>
    <xf numFmtId="3" fontId="0" fillId="0" borderId="0" xfId="0" applyNumberFormat="1" applyAlignment="1">
      <alignment horizontal="center" vertical="center" wrapText="1"/>
    </xf>
    <xf numFmtId="0" fontId="4" fillId="4" borderId="0" xfId="0" applyFont="1" applyFill="1" applyAlignment="1">
      <alignment horizontal="right" vertical="center"/>
    </xf>
    <xf numFmtId="184" fontId="21" fillId="2" borderId="4" xfId="0" applyNumberFormat="1" applyFont="1" applyFill="1" applyBorder="1" applyAlignment="1">
      <alignment horizontal="right" vertical="center" wrapText="1"/>
    </xf>
    <xf numFmtId="9" fontId="3" fillId="2" borderId="0" xfId="2" applyFont="1" applyFill="1" applyAlignment="1">
      <alignment horizontal="left"/>
    </xf>
    <xf numFmtId="9" fontId="0" fillId="0" borderId="0" xfId="0" applyNumberFormat="1" applyAlignment="1">
      <alignment horizontal="left" vertical="center"/>
    </xf>
    <xf numFmtId="0" fontId="10" fillId="2" borderId="4" xfId="0" applyFont="1" applyFill="1" applyBorder="1" applyAlignment="1">
      <alignment horizontal="right" vertical="center"/>
    </xf>
    <xf numFmtId="2" fontId="10" fillId="2" borderId="4" xfId="0" applyNumberFormat="1" applyFont="1" applyFill="1" applyBorder="1" applyAlignment="1">
      <alignment horizontal="right" vertical="top"/>
    </xf>
    <xf numFmtId="0" fontId="0" fillId="2" borderId="4" xfId="0" applyFill="1" applyBorder="1" applyAlignment="1">
      <alignment horizontal="right" vertical="center" wrapText="1"/>
    </xf>
    <xf numFmtId="0" fontId="3" fillId="2" borderId="4" xfId="0" applyFont="1" applyFill="1" applyBorder="1" applyAlignment="1">
      <alignment horizontal="right" vertical="center" wrapText="1"/>
    </xf>
    <xf numFmtId="0" fontId="0" fillId="0" borderId="0" xfId="0" applyAlignment="1">
      <alignment horizontal="right" vertical="center"/>
    </xf>
    <xf numFmtId="0" fontId="0" fillId="2" borderId="4" xfId="0" quotePrefix="1" applyFill="1" applyBorder="1" applyAlignment="1">
      <alignment horizontal="right" vertical="center"/>
    </xf>
    <xf numFmtId="0" fontId="1" fillId="2" borderId="4" xfId="1" applyNumberFormat="1" applyFill="1" applyBorder="1" applyAlignment="1">
      <alignment horizontal="right"/>
    </xf>
    <xf numFmtId="9" fontId="0" fillId="2" borderId="4" xfId="2" applyFont="1" applyFill="1" applyBorder="1" applyAlignment="1">
      <alignment horizontal="right"/>
    </xf>
    <xf numFmtId="0" fontId="3" fillId="2" borderId="4" xfId="1" applyNumberFormat="1" applyFont="1" applyFill="1" applyBorder="1" applyAlignment="1">
      <alignment horizontal="right"/>
    </xf>
    <xf numFmtId="9" fontId="21" fillId="0" borderId="4" xfId="2" applyFont="1" applyFill="1" applyBorder="1" applyAlignment="1">
      <alignment horizontal="right" vertical="center"/>
    </xf>
    <xf numFmtId="0" fontId="50" fillId="2" borderId="4" xfId="0" applyFont="1" applyFill="1" applyBorder="1" applyAlignment="1">
      <alignment horizontal="right" vertical="center" wrapText="1"/>
    </xf>
    <xf numFmtId="0" fontId="50" fillId="0" borderId="4" xfId="0" applyFont="1" applyBorder="1" applyAlignment="1">
      <alignment horizontal="right" vertical="center"/>
    </xf>
    <xf numFmtId="9" fontId="0" fillId="2" borderId="0" xfId="2" applyFont="1" applyFill="1" applyBorder="1" applyAlignment="1">
      <alignment horizontal="right" vertical="center" wrapText="1"/>
    </xf>
    <xf numFmtId="0" fontId="50" fillId="0" borderId="4" xfId="0" applyFont="1" applyBorder="1" applyAlignment="1">
      <alignment horizontal="right" vertical="center" wrapText="1"/>
    </xf>
    <xf numFmtId="9" fontId="3" fillId="2" borderId="4" xfId="2" applyFont="1" applyFill="1" applyBorder="1" applyAlignment="1">
      <alignment horizontal="right" vertical="center" wrapText="1"/>
    </xf>
    <xf numFmtId="0" fontId="21" fillId="2" borderId="4" xfId="0" applyFont="1" applyFill="1" applyBorder="1" applyAlignment="1">
      <alignment horizontal="right" wrapText="1"/>
    </xf>
    <xf numFmtId="0" fontId="33" fillId="4" borderId="3" xfId="0" applyFont="1" applyFill="1" applyBorder="1" applyAlignment="1">
      <alignment horizontal="left" vertical="center" wrapText="1"/>
    </xf>
    <xf numFmtId="0" fontId="0" fillId="0" borderId="4" xfId="0" quotePrefix="1" applyBorder="1" applyAlignment="1">
      <alignment horizontal="right" vertical="center"/>
    </xf>
    <xf numFmtId="9" fontId="0" fillId="0" borderId="4" xfId="2" applyFont="1" applyFill="1" applyBorder="1" applyAlignment="1">
      <alignment horizontal="right" vertical="center"/>
    </xf>
    <xf numFmtId="0" fontId="3" fillId="2" borderId="1" xfId="0" applyFont="1" applyFill="1" applyBorder="1"/>
    <xf numFmtId="0" fontId="3" fillId="2" borderId="5" xfId="0" applyFont="1" applyFill="1" applyBorder="1"/>
    <xf numFmtId="9" fontId="3" fillId="2" borderId="2" xfId="0" applyNumberFormat="1" applyFont="1" applyFill="1" applyBorder="1"/>
    <xf numFmtId="0" fontId="3" fillId="0" borderId="4" xfId="2" applyNumberFormat="1" applyFont="1" applyFill="1" applyBorder="1" applyAlignment="1">
      <alignment horizontal="right"/>
    </xf>
    <xf numFmtId="9" fontId="3" fillId="0" borderId="4" xfId="2" applyFont="1" applyFill="1" applyBorder="1" applyAlignment="1">
      <alignment horizontal="right" wrapText="1"/>
    </xf>
    <xf numFmtId="9" fontId="3" fillId="0" borderId="4" xfId="0" applyNumberFormat="1" applyFont="1" applyBorder="1" applyAlignment="1">
      <alignment horizontal="right" wrapText="1"/>
    </xf>
    <xf numFmtId="2" fontId="0" fillId="0" borderId="0" xfId="0" applyNumberFormat="1" applyAlignment="1">
      <alignment horizontal="right" vertical="center" wrapText="1"/>
    </xf>
    <xf numFmtId="9" fontId="3" fillId="0" borderId="0" xfId="0" applyNumberFormat="1" applyFont="1" applyAlignment="1">
      <alignment horizontal="left" vertical="center"/>
    </xf>
    <xf numFmtId="0" fontId="0" fillId="2" borderId="0" xfId="0" applyFill="1" applyAlignment="1">
      <alignment horizontal="center" wrapText="1"/>
    </xf>
    <xf numFmtId="165" fontId="21" fillId="2" borderId="4" xfId="2" applyNumberFormat="1" applyFont="1" applyFill="1" applyBorder="1" applyAlignment="1">
      <alignment horizontal="right" vertical="center" wrapText="1"/>
    </xf>
    <xf numFmtId="9" fontId="21" fillId="0" borderId="4" xfId="2" applyFont="1" applyFill="1" applyBorder="1" applyAlignment="1">
      <alignment horizontal="right" vertical="center" wrapText="1"/>
    </xf>
    <xf numFmtId="43" fontId="5" fillId="0" borderId="4" xfId="4" applyFont="1" applyFill="1" applyBorder="1" applyAlignment="1">
      <alignment horizontal="right" vertical="center" wrapText="1"/>
    </xf>
    <xf numFmtId="3" fontId="50" fillId="0" borderId="0" xfId="0" applyNumberFormat="1" applyFont="1" applyAlignment="1">
      <alignment horizontal="right" vertical="center" wrapText="1"/>
    </xf>
    <xf numFmtId="1" fontId="5" fillId="0" borderId="4" xfId="0" applyNumberFormat="1" applyFont="1" applyBorder="1" applyAlignment="1">
      <alignment horizontal="right" vertical="center" wrapText="1"/>
    </xf>
    <xf numFmtId="2" fontId="19" fillId="0" borderId="4" xfId="0" applyNumberFormat="1" applyFont="1" applyBorder="1" applyAlignment="1">
      <alignment horizontal="right" vertical="center" wrapText="1"/>
    </xf>
    <xf numFmtId="3" fontId="5" fillId="0" borderId="0" xfId="0" applyNumberFormat="1" applyFont="1" applyAlignment="1">
      <alignment horizontal="right" vertical="center" wrapText="1"/>
    </xf>
    <xf numFmtId="3" fontId="21" fillId="0" borderId="0" xfId="0" applyNumberFormat="1" applyFont="1" applyAlignment="1">
      <alignment horizontal="right" vertical="center" wrapText="1"/>
    </xf>
    <xf numFmtId="168" fontId="19" fillId="0" borderId="4" xfId="4" applyNumberFormat="1" applyFont="1" applyFill="1" applyBorder="1" applyAlignment="1">
      <alignment horizontal="right" vertical="center" wrapText="1"/>
    </xf>
    <xf numFmtId="168" fontId="5" fillId="0" borderId="4" xfId="4" applyNumberFormat="1" applyFont="1" applyFill="1" applyBorder="1" applyAlignment="1">
      <alignment horizontal="right" vertical="center" wrapText="1"/>
    </xf>
    <xf numFmtId="168" fontId="12" fillId="0" borderId="4" xfId="4" applyNumberFormat="1" applyFont="1" applyFill="1" applyBorder="1" applyAlignment="1">
      <alignment horizontal="right" vertical="center" wrapText="1"/>
    </xf>
    <xf numFmtId="43" fontId="12" fillId="0" borderId="4" xfId="4" applyFont="1" applyFill="1" applyBorder="1" applyAlignment="1">
      <alignment horizontal="right" vertical="center" wrapText="1"/>
    </xf>
    <xf numFmtId="1" fontId="12" fillId="0" borderId="4" xfId="0" applyNumberFormat="1" applyFont="1" applyBorder="1" applyAlignment="1">
      <alignment horizontal="right" vertical="center" wrapText="1"/>
    </xf>
    <xf numFmtId="168" fontId="66" fillId="0" borderId="4" xfId="4" applyNumberFormat="1" applyFont="1" applyFill="1" applyBorder="1" applyAlignment="1">
      <alignment horizontal="right" vertical="center" wrapText="1"/>
    </xf>
    <xf numFmtId="3" fontId="12" fillId="0" borderId="4" xfId="0" applyNumberFormat="1" applyFont="1" applyBorder="1" applyAlignment="1">
      <alignment horizontal="right" vertical="center" wrapText="1"/>
    </xf>
    <xf numFmtId="0" fontId="68" fillId="2" borderId="0" xfId="0" applyFont="1" applyFill="1" applyAlignment="1">
      <alignment vertical="top" wrapText="1"/>
    </xf>
    <xf numFmtId="177" fontId="63" fillId="0" borderId="0" xfId="215" applyNumberFormat="1" applyFont="1" applyFill="1" applyBorder="1" applyAlignment="1">
      <alignment horizontal="right" vertical="center" indent="1"/>
    </xf>
    <xf numFmtId="1" fontId="0" fillId="0" borderId="4" xfId="0" applyNumberFormat="1" applyBorder="1" applyAlignment="1">
      <alignment horizontal="right" vertical="center"/>
    </xf>
    <xf numFmtId="9" fontId="3" fillId="0" borderId="2" xfId="2" applyFont="1" applyBorder="1" applyAlignment="1">
      <alignment horizontal="right" vertical="center"/>
    </xf>
    <xf numFmtId="9" fontId="3" fillId="0" borderId="4" xfId="2" applyFont="1" applyBorder="1" applyAlignment="1">
      <alignment horizontal="right" vertical="center"/>
    </xf>
    <xf numFmtId="9" fontId="68" fillId="2" borderId="0" xfId="2" applyFont="1" applyFill="1" applyAlignment="1">
      <alignment vertical="top" wrapText="1"/>
    </xf>
    <xf numFmtId="3" fontId="68" fillId="2" borderId="0" xfId="0" applyNumberFormat="1" applyFont="1" applyFill="1" applyAlignment="1">
      <alignment vertical="top" wrapText="1"/>
    </xf>
    <xf numFmtId="3" fontId="21" fillId="2" borderId="0" xfId="0" applyNumberFormat="1" applyFont="1" applyFill="1" applyAlignment="1">
      <alignment vertical="top" wrapText="1"/>
    </xf>
    <xf numFmtId="9" fontId="0" fillId="2" borderId="0" xfId="2" applyFont="1" applyFill="1" applyAlignment="1">
      <alignment vertical="top" wrapText="1"/>
    </xf>
    <xf numFmtId="0" fontId="0" fillId="0" borderId="1" xfId="0" applyBorder="1" applyAlignment="1">
      <alignment wrapText="1"/>
    </xf>
    <xf numFmtId="0" fontId="72" fillId="0" borderId="0" xfId="0" applyFont="1" applyAlignment="1">
      <alignment horizontal="left" vertical="top" wrapText="1"/>
    </xf>
    <xf numFmtId="0" fontId="20" fillId="0" borderId="0" xfId="6"/>
    <xf numFmtId="0" fontId="7" fillId="0" borderId="8" xfId="0" applyFont="1" applyBorder="1" applyAlignment="1">
      <alignment horizontal="left" vertical="top"/>
    </xf>
    <xf numFmtId="0" fontId="3" fillId="0" borderId="8" xfId="0" applyFont="1" applyBorder="1" applyAlignment="1">
      <alignment vertical="center"/>
    </xf>
    <xf numFmtId="0" fontId="20" fillId="0" borderId="0" xfId="6" applyAlignment="1">
      <alignment vertical="center"/>
    </xf>
    <xf numFmtId="0" fontId="3" fillId="0" borderId="0" xfId="0" applyFont="1" applyAlignment="1">
      <alignment horizontal="left" vertical="center" wrapText="1"/>
    </xf>
    <xf numFmtId="0" fontId="3" fillId="0" borderId="0" xfId="0" applyFont="1" applyAlignment="1">
      <alignment horizontal="left" vertical="top"/>
    </xf>
    <xf numFmtId="0" fontId="51" fillId="0" borderId="0" xfId="0" applyFont="1"/>
    <xf numFmtId="0" fontId="51" fillId="0" borderId="0" xfId="0" applyFont="1" applyAlignment="1">
      <alignment horizontal="left" vertical="top"/>
    </xf>
    <xf numFmtId="0" fontId="51" fillId="0" borderId="0" xfId="0" applyFont="1" applyAlignment="1">
      <alignment horizontal="left" vertical="center"/>
    </xf>
    <xf numFmtId="0" fontId="75" fillId="2" borderId="0" xfId="6" applyFont="1" applyFill="1" applyAlignment="1">
      <alignment horizontal="left" vertical="center"/>
    </xf>
    <xf numFmtId="0" fontId="75" fillId="0" borderId="0" xfId="6" applyFont="1" applyFill="1" applyAlignment="1">
      <alignment horizontal="left"/>
    </xf>
    <xf numFmtId="9" fontId="75" fillId="2" borderId="0" xfId="2" applyFont="1" applyFill="1" applyBorder="1" applyAlignment="1">
      <alignment horizontal="left" vertical="top" wrapText="1"/>
    </xf>
    <xf numFmtId="0" fontId="51" fillId="0" borderId="0" xfId="0" applyFont="1" applyAlignment="1">
      <alignment vertical="center"/>
    </xf>
    <xf numFmtId="0" fontId="75" fillId="2" borderId="0" xfId="0" quotePrefix="1" applyFont="1" applyFill="1" applyAlignment="1">
      <alignment horizontal="left" vertical="center"/>
    </xf>
    <xf numFmtId="0" fontId="75" fillId="0" borderId="0" xfId="0" applyFont="1" applyAlignment="1">
      <alignment vertical="center" wrapText="1"/>
    </xf>
    <xf numFmtId="0" fontId="78" fillId="0" borderId="0" xfId="0" applyFont="1" applyAlignment="1">
      <alignment vertical="center" wrapText="1"/>
    </xf>
    <xf numFmtId="0" fontId="75" fillId="2" borderId="0" xfId="0" applyFont="1" applyFill="1"/>
    <xf numFmtId="0" fontId="51" fillId="2" borderId="0" xfId="0" applyFont="1" applyFill="1"/>
    <xf numFmtId="0" fontId="81" fillId="0" borderId="0" xfId="0" applyFont="1" applyAlignment="1">
      <alignment horizontal="center" vertical="center" wrapText="1"/>
    </xf>
    <xf numFmtId="168" fontId="81" fillId="0" borderId="0" xfId="4" applyNumberFormat="1" applyFont="1" applyBorder="1"/>
    <xf numFmtId="168" fontId="82" fillId="2" borderId="0" xfId="0" applyNumberFormat="1" applyFont="1" applyFill="1" applyAlignment="1">
      <alignment vertical="center" wrapText="1"/>
    </xf>
    <xf numFmtId="168" fontId="81" fillId="2" borderId="0" xfId="0" applyNumberFormat="1" applyFont="1" applyFill="1"/>
    <xf numFmtId="0" fontId="75" fillId="2" borderId="0" xfId="0" applyFont="1" applyFill="1" applyAlignment="1">
      <alignment vertical="top" wrapText="1"/>
    </xf>
    <xf numFmtId="0" fontId="75" fillId="0" borderId="0" xfId="0" applyFont="1"/>
    <xf numFmtId="0" fontId="5" fillId="0" borderId="0" xfId="0" applyFont="1" applyAlignment="1">
      <alignment vertical="center"/>
    </xf>
    <xf numFmtId="3" fontId="21" fillId="2" borderId="0" xfId="0" applyNumberFormat="1" applyFont="1" applyFill="1" applyAlignment="1">
      <alignment horizontal="right" vertical="center"/>
    </xf>
    <xf numFmtId="0" fontId="80" fillId="0" borderId="0" xfId="0" applyFont="1" applyAlignment="1">
      <alignment vertical="center"/>
    </xf>
    <xf numFmtId="0" fontId="80" fillId="0" borderId="0" xfId="0" applyFont="1" applyAlignment="1">
      <alignment horizontal="right" vertical="center" wrapText="1"/>
    </xf>
    <xf numFmtId="0" fontId="21" fillId="2" borderId="0" xfId="0" applyFont="1" applyFill="1" applyAlignment="1">
      <alignment horizontal="right" vertical="center" wrapText="1"/>
    </xf>
    <xf numFmtId="9" fontId="3" fillId="0" borderId="0" xfId="0" applyNumberFormat="1" applyFont="1" applyAlignment="1">
      <alignment horizontal="right" wrapText="1"/>
    </xf>
    <xf numFmtId="0" fontId="51" fillId="2" borderId="0" xfId="0" applyFont="1" applyFill="1" applyAlignment="1">
      <alignment vertical="center"/>
    </xf>
    <xf numFmtId="0" fontId="10" fillId="0" borderId="0" xfId="0" applyFont="1" applyAlignment="1">
      <alignment vertical="center"/>
    </xf>
    <xf numFmtId="0" fontId="10" fillId="2" borderId="0" xfId="0" applyFont="1" applyFill="1" applyAlignment="1">
      <alignment horizontal="right" vertical="center"/>
    </xf>
    <xf numFmtId="0" fontId="75" fillId="0" borderId="0" xfId="0" quotePrefix="1" applyFont="1"/>
    <xf numFmtId="0" fontId="87" fillId="6" borderId="0" xfId="0" applyFont="1" applyFill="1" applyAlignment="1">
      <alignment vertical="center"/>
    </xf>
    <xf numFmtId="186" fontId="21" fillId="2" borderId="4" xfId="4" applyNumberFormat="1" applyFont="1" applyFill="1" applyBorder="1" applyAlignment="1">
      <alignment horizontal="right" vertical="center" wrapText="1"/>
    </xf>
    <xf numFmtId="3" fontId="0" fillId="0" borderId="4" xfId="0" quotePrefix="1" applyNumberFormat="1" applyBorder="1" applyAlignment="1">
      <alignment horizontal="right" vertical="center"/>
    </xf>
    <xf numFmtId="3" fontId="0" fillId="0" borderId="0" xfId="0" applyNumberFormat="1" applyAlignment="1">
      <alignment horizontal="center" vertical="center"/>
    </xf>
    <xf numFmtId="0" fontId="20" fillId="0" borderId="4" xfId="6" applyBorder="1" applyAlignment="1">
      <alignment horizontal="center" vertical="center" wrapText="1"/>
    </xf>
    <xf numFmtId="0" fontId="73" fillId="42" borderId="0" xfId="0" applyFont="1" applyFill="1" applyAlignment="1">
      <alignment horizontal="left"/>
    </xf>
    <xf numFmtId="0" fontId="0" fillId="0" borderId="0" xfId="0" applyAlignment="1">
      <alignment horizontal="left" vertical="top" wrapText="1"/>
    </xf>
    <xf numFmtId="0" fontId="80" fillId="0" borderId="0" xfId="0" applyFont="1" applyAlignment="1">
      <alignment horizontal="left" vertical="top" wrapText="1"/>
    </xf>
    <xf numFmtId="0" fontId="4" fillId="2" borderId="0" xfId="0" applyFont="1" applyFill="1" applyAlignment="1">
      <alignment horizontal="center" vertical="center" wrapText="1"/>
    </xf>
    <xf numFmtId="0" fontId="21"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0" fillId="2" borderId="0" xfId="0" applyFill="1" applyAlignment="1">
      <alignment horizontal="left" vertical="top" wrapText="1"/>
    </xf>
    <xf numFmtId="0" fontId="0" fillId="0" borderId="0" xfId="0" applyAlignment="1">
      <alignment horizontal="center" wrapText="1"/>
    </xf>
    <xf numFmtId="0" fontId="11" fillId="4" borderId="12" xfId="3" applyFont="1" applyFill="1" applyBorder="1" applyAlignment="1">
      <alignment horizontal="left" vertical="center"/>
    </xf>
    <xf numFmtId="0" fontId="11" fillId="4" borderId="8" xfId="3" applyFont="1" applyFill="1" applyBorder="1" applyAlignment="1">
      <alignment horizontal="left" vertical="center"/>
    </xf>
    <xf numFmtId="0" fontId="51" fillId="2" borderId="0" xfId="0" applyFont="1" applyFill="1" applyAlignment="1">
      <alignment horizontal="left" vertical="center" wrapText="1"/>
    </xf>
    <xf numFmtId="0" fontId="51" fillId="0" borderId="0" xfId="0" applyFont="1" applyAlignment="1">
      <alignment horizontal="left" vertical="center" wrapText="1"/>
    </xf>
    <xf numFmtId="0" fontId="75" fillId="2" borderId="0" xfId="0" applyFont="1" applyFill="1" applyAlignment="1">
      <alignment horizontal="left" vertical="top" wrapText="1"/>
    </xf>
    <xf numFmtId="0" fontId="0" fillId="0" borderId="3" xfId="0" applyBorder="1" applyAlignment="1">
      <alignment horizontal="right" vertical="center" wrapText="1"/>
    </xf>
    <xf numFmtId="0" fontId="0" fillId="0" borderId="7" xfId="0" applyBorder="1" applyAlignment="1">
      <alignment horizontal="right" vertical="center" wrapText="1"/>
    </xf>
    <xf numFmtId="0" fontId="0" fillId="0" borderId="12" xfId="0" applyBorder="1" applyAlignment="1">
      <alignment horizontal="left" vertical="center" wrapText="1"/>
    </xf>
    <xf numFmtId="0" fontId="75" fillId="2" borderId="12"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2" xfId="0" applyFont="1" applyFill="1" applyBorder="1" applyAlignment="1">
      <alignment horizontal="left" vertical="center" wrapText="1"/>
    </xf>
    <xf numFmtId="0" fontId="3" fillId="0" borderId="1" xfId="0" applyFont="1" applyBorder="1" applyAlignment="1">
      <alignment horizontal="left" wrapText="1"/>
    </xf>
    <xf numFmtId="0" fontId="3" fillId="0" borderId="2" xfId="0" applyFont="1" applyBorder="1" applyAlignment="1">
      <alignment horizontal="left" wrapText="1"/>
    </xf>
    <xf numFmtId="9" fontId="75" fillId="2" borderId="0" xfId="2" applyFont="1" applyFill="1" applyBorder="1" applyAlignment="1">
      <alignment horizontal="left" vertical="top" wrapText="1"/>
    </xf>
    <xf numFmtId="9" fontId="21" fillId="2" borderId="0" xfId="2" applyFont="1" applyFill="1" applyBorder="1" applyAlignment="1">
      <alignment horizontal="left" vertical="top" wrapText="1"/>
    </xf>
    <xf numFmtId="0" fontId="0" fillId="0" borderId="4" xfId="0" applyBorder="1" applyAlignment="1">
      <alignment wrapText="1"/>
    </xf>
    <xf numFmtId="0" fontId="0" fillId="0" borderId="6" xfId="0" applyBorder="1" applyAlignment="1">
      <alignment horizontal="right" vertical="center" wrapText="1"/>
    </xf>
    <xf numFmtId="0" fontId="51" fillId="0" borderId="12" xfId="0" applyFont="1" applyBorder="1" applyAlignment="1">
      <alignment horizontal="left" vertical="center" wrapText="1"/>
    </xf>
    <xf numFmtId="0" fontId="0" fillId="0" borderId="3"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49" fontId="0" fillId="2" borderId="3" xfId="0" applyNumberFormat="1" applyFill="1" applyBorder="1" applyAlignment="1">
      <alignment horizontal="right" vertical="center"/>
    </xf>
    <xf numFmtId="49" fontId="0" fillId="2" borderId="6" xfId="0" applyNumberFormat="1" applyFill="1" applyBorder="1" applyAlignment="1">
      <alignment horizontal="right" vertical="center"/>
    </xf>
    <xf numFmtId="49" fontId="0" fillId="2" borderId="7" xfId="0" applyNumberFormat="1" applyFill="1" applyBorder="1" applyAlignment="1">
      <alignment horizontal="right" vertical="center"/>
    </xf>
    <xf numFmtId="189" fontId="0" fillId="0" borderId="3" xfId="4" applyNumberFormat="1" applyFont="1" applyBorder="1" applyAlignment="1">
      <alignment horizontal="right" vertical="center"/>
    </xf>
    <xf numFmtId="189" fontId="0" fillId="0" borderId="7" xfId="4" applyNumberFormat="1" applyFont="1" applyBorder="1" applyAlignment="1">
      <alignment horizontal="right" vertical="center"/>
    </xf>
    <xf numFmtId="0" fontId="17" fillId="0" borderId="3" xfId="0" applyFont="1" applyBorder="1" applyAlignment="1">
      <alignment horizontal="right" vertical="center" wrapText="1"/>
    </xf>
    <xf numFmtId="0" fontId="0" fillId="0" borderId="0" xfId="0" applyAlignment="1">
      <alignment horizontal="left" wrapText="1"/>
    </xf>
    <xf numFmtId="0" fontId="21" fillId="0" borderId="1" xfId="0" applyFont="1" applyBorder="1" applyAlignment="1">
      <alignment horizontal="left" vertical="center" wrapText="1"/>
    </xf>
    <xf numFmtId="0" fontId="21" fillId="0" borderId="5" xfId="0" applyFont="1" applyBorder="1" applyAlignment="1">
      <alignment horizontal="left" vertical="center" wrapText="1"/>
    </xf>
    <xf numFmtId="0" fontId="21" fillId="0" borderId="2" xfId="0" applyFont="1" applyBorder="1" applyAlignment="1">
      <alignment horizontal="left" vertical="center" wrapText="1"/>
    </xf>
    <xf numFmtId="0" fontId="3" fillId="2" borderId="8" xfId="0" applyFont="1" applyFill="1" applyBorder="1" applyAlignment="1">
      <alignment horizontal="left" vertical="top" wrapText="1"/>
    </xf>
    <xf numFmtId="0" fontId="21" fillId="2" borderId="0" xfId="0" quotePrefix="1" applyFont="1" applyFill="1" applyAlignment="1">
      <alignment horizontal="left" vertical="center" wrapText="1"/>
    </xf>
    <xf numFmtId="0" fontId="0" fillId="0" borderId="4" xfId="0" applyBorder="1" applyAlignment="1">
      <alignment vertical="center" wrapText="1"/>
    </xf>
    <xf numFmtId="0" fontId="4" fillId="4" borderId="1" xfId="0" applyFont="1" applyFill="1" applyBorder="1" applyAlignment="1">
      <alignment horizontal="right" vertical="center" wrapText="1"/>
    </xf>
    <xf numFmtId="0" fontId="4" fillId="4" borderId="5" xfId="0" applyFont="1" applyFill="1" applyBorder="1" applyAlignment="1">
      <alignment horizontal="right" vertical="center" wrapText="1"/>
    </xf>
    <xf numFmtId="0" fontId="4" fillId="4" borderId="2" xfId="0" applyFont="1" applyFill="1" applyBorder="1" applyAlignment="1">
      <alignment horizontal="right" vertical="center" wrapText="1"/>
    </xf>
    <xf numFmtId="0" fontId="50" fillId="0" borderId="1" xfId="0" applyFont="1" applyBorder="1" applyAlignment="1">
      <alignment horizontal="left" vertical="center" wrapText="1"/>
    </xf>
    <xf numFmtId="0" fontId="50" fillId="0" borderId="2" xfId="0" applyFont="1" applyBorder="1" applyAlignment="1">
      <alignment horizontal="left" vertical="center" wrapText="1"/>
    </xf>
    <xf numFmtId="0" fontId="21" fillId="2" borderId="12" xfId="0" applyFont="1" applyFill="1"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4" fillId="4" borderId="11"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9" xfId="0" applyFont="1" applyFill="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horizontal="left" vertical="center" wrapText="1"/>
    </xf>
    <xf numFmtId="0" fontId="51" fillId="0" borderId="0" xfId="0" applyFont="1" applyAlignment="1">
      <alignment horizontal="left" wrapText="1"/>
    </xf>
    <xf numFmtId="0" fontId="51" fillId="2" borderId="0" xfId="0" applyFont="1" applyFill="1" applyAlignment="1">
      <alignment horizontal="left" vertical="center"/>
    </xf>
    <xf numFmtId="0" fontId="0" fillId="0" borderId="3" xfId="0" applyBorder="1" applyAlignment="1">
      <alignment horizontal="center" vertical="center"/>
    </xf>
    <xf numFmtId="0" fontId="0" fillId="0" borderId="7" xfId="0" applyBorder="1" applyAlignment="1">
      <alignment horizontal="center" vertical="center"/>
    </xf>
    <xf numFmtId="0" fontId="4" fillId="4" borderId="4" xfId="0" applyFont="1" applyFill="1" applyBorder="1" applyAlignment="1">
      <alignment horizontal="center" vertical="center" wrapText="1"/>
    </xf>
    <xf numFmtId="0" fontId="4" fillId="48" borderId="1" xfId="0" applyFont="1" applyFill="1" applyBorder="1" applyAlignment="1">
      <alignment horizontal="left" vertical="center" wrapText="1"/>
    </xf>
    <xf numFmtId="0" fontId="4" fillId="48" borderId="5" xfId="0" applyFont="1" applyFill="1" applyBorder="1" applyAlignment="1">
      <alignment horizontal="left" vertical="center" wrapText="1"/>
    </xf>
    <xf numFmtId="0" fontId="4" fillId="48" borderId="2" xfId="0" applyFont="1" applyFill="1" applyBorder="1" applyAlignment="1">
      <alignment horizontal="left" vertical="center" wrapText="1"/>
    </xf>
    <xf numFmtId="3" fontId="21" fillId="0" borderId="4" xfId="0" applyNumberFormat="1" applyFont="1" applyBorder="1" applyAlignment="1">
      <alignment horizontal="right" vertical="center"/>
    </xf>
    <xf numFmtId="1" fontId="21" fillId="0" borderId="4" xfId="0" applyNumberFormat="1" applyFont="1" applyBorder="1" applyAlignment="1">
      <alignment horizontal="right" vertical="center"/>
    </xf>
    <xf numFmtId="1" fontId="21" fillId="0" borderId="3" xfId="0" applyNumberFormat="1" applyFont="1" applyBorder="1" applyAlignment="1">
      <alignment horizontal="right" vertical="center"/>
    </xf>
    <xf numFmtId="0" fontId="21" fillId="0" borderId="4" xfId="0" applyFont="1" applyBorder="1" applyAlignment="1">
      <alignment horizontal="right" vertical="center"/>
    </xf>
    <xf numFmtId="0" fontId="21" fillId="0" borderId="3" xfId="0" applyFont="1" applyBorder="1" applyAlignment="1">
      <alignment horizontal="right" vertical="center"/>
    </xf>
    <xf numFmtId="0" fontId="4" fillId="4" borderId="4" xfId="0" applyFont="1" applyFill="1" applyBorder="1" applyAlignment="1">
      <alignment horizontal="righ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21" fillId="0" borderId="7" xfId="0" applyNumberFormat="1" applyFont="1" applyBorder="1" applyAlignment="1">
      <alignment horizontal="right" vertical="center"/>
    </xf>
    <xf numFmtId="3" fontId="21" fillId="0" borderId="3" xfId="0" applyNumberFormat="1" applyFont="1" applyBorder="1" applyAlignment="1">
      <alignment horizontal="right" vertical="center"/>
    </xf>
    <xf numFmtId="0" fontId="33" fillId="4" borderId="8" xfId="0" applyFont="1" applyFill="1" applyBorder="1" applyAlignment="1">
      <alignment horizontal="left" wrapText="1"/>
    </xf>
    <xf numFmtId="0" fontId="33" fillId="4" borderId="13" xfId="0" applyFont="1" applyFill="1" applyBorder="1" applyAlignment="1">
      <alignment horizontal="left" wrapText="1"/>
    </xf>
    <xf numFmtId="0" fontId="0" fillId="0" borderId="4" xfId="0" applyBorder="1" applyAlignment="1">
      <alignment horizontal="right" vertical="center" wrapText="1"/>
    </xf>
    <xf numFmtId="0" fontId="0" fillId="2" borderId="4" xfId="0" applyFill="1" applyBorder="1" applyAlignment="1">
      <alignment horizontal="left" vertical="center" wrapText="1"/>
    </xf>
    <xf numFmtId="0" fontId="4" fillId="4" borderId="1" xfId="0" applyFont="1" applyFill="1" applyBorder="1" applyAlignment="1">
      <alignment vertical="center" wrapText="1"/>
    </xf>
    <xf numFmtId="0" fontId="4" fillId="4" borderId="5" xfId="0" applyFont="1" applyFill="1" applyBorder="1" applyAlignment="1">
      <alignment vertical="center" wrapText="1"/>
    </xf>
    <xf numFmtId="0" fontId="4" fillId="2"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0" xfId="0" applyFont="1" applyFill="1" applyAlignment="1">
      <alignment horizontal="center" vertical="center" wrapText="1"/>
    </xf>
    <xf numFmtId="0" fontId="4" fillId="0" borderId="0" xfId="0" applyFont="1" applyAlignment="1">
      <alignment horizontal="center" vertical="center" wrapText="1"/>
    </xf>
    <xf numFmtId="0" fontId="4" fillId="4" borderId="4" xfId="0" applyFont="1" applyFill="1" applyBorder="1" applyAlignment="1">
      <alignment horizontal="left" vertical="center" wrapText="1"/>
    </xf>
    <xf numFmtId="0" fontId="0" fillId="0" borderId="1"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3" fillId="2" borderId="0" xfId="0" applyFont="1" applyFill="1" applyAlignment="1">
      <alignment horizontal="left" vertical="center"/>
    </xf>
    <xf numFmtId="0" fontId="80" fillId="0" borderId="0" xfId="0" applyFont="1" applyAlignment="1">
      <alignment horizontal="left" vertical="center" wrapText="1"/>
    </xf>
    <xf numFmtId="0" fontId="0" fillId="0" borderId="1" xfId="0"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0" fontId="0" fillId="2" borderId="0" xfId="0" applyFill="1" applyAlignment="1">
      <alignment horizontal="center" vertical="center" wrapText="1"/>
    </xf>
    <xf numFmtId="0" fontId="0" fillId="2" borderId="0" xfId="0" applyFill="1" applyAlignment="1">
      <alignment horizontal="center" wrapText="1"/>
    </xf>
    <xf numFmtId="0" fontId="80" fillId="0" borderId="12" xfId="0" applyFont="1" applyBorder="1" applyAlignment="1">
      <alignment horizontal="left" vertical="center" wrapText="1"/>
    </xf>
    <xf numFmtId="0" fontId="3" fillId="2" borderId="0" xfId="0" applyFont="1" applyFill="1" applyAlignment="1">
      <alignment horizontal="left" wrapText="1"/>
    </xf>
    <xf numFmtId="0" fontId="67" fillId="0" borderId="3"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7" xfId="0" applyFont="1" applyBorder="1" applyAlignment="1">
      <alignment horizontal="center" vertical="center" wrapText="1"/>
    </xf>
    <xf numFmtId="0" fontId="67" fillId="0" borderId="6" xfId="0" applyFont="1" applyBorder="1" applyAlignment="1">
      <alignment horizontal="center" vertical="center"/>
    </xf>
    <xf numFmtId="0" fontId="67" fillId="0" borderId="7" xfId="0" applyFont="1" applyBorder="1" applyAlignment="1">
      <alignment horizontal="center" vertical="center"/>
    </xf>
    <xf numFmtId="0" fontId="67" fillId="0" borderId="3" xfId="0" applyFont="1" applyBorder="1" applyAlignment="1">
      <alignment horizontal="center" vertical="center"/>
    </xf>
    <xf numFmtId="0" fontId="21" fillId="2" borderId="0" xfId="0" applyFont="1" applyFill="1" applyAlignment="1">
      <alignment horizontal="left" vertical="top" wrapText="1"/>
    </xf>
    <xf numFmtId="44" fontId="67" fillId="0" borderId="4" xfId="1" applyFont="1" applyBorder="1" applyAlignment="1">
      <alignment horizontal="center" vertical="center"/>
    </xf>
    <xf numFmtId="0" fontId="21" fillId="2" borderId="0" xfId="0" applyFont="1" applyFill="1" applyAlignment="1">
      <alignment horizontal="left" vertical="center" wrapText="1"/>
    </xf>
  </cellXfs>
  <cellStyles count="218">
    <cellStyle name="20% - Ênfase1" xfId="23" builtinId="30" customBuiltin="1"/>
    <cellStyle name="20% - Ênfase2" xfId="26" builtinId="34" customBuiltin="1"/>
    <cellStyle name="20% - Ênfase3" xfId="29" builtinId="38" customBuiltin="1"/>
    <cellStyle name="20% - Ênfase4" xfId="32" builtinId="42" customBuiltin="1"/>
    <cellStyle name="20% - Ênfase5" xfId="35" builtinId="46" customBuiltin="1"/>
    <cellStyle name="20% - Ênfase6" xfId="38" builtinId="50" customBuiltin="1"/>
    <cellStyle name="40% - Ênfase1" xfId="24" builtinId="31" customBuiltin="1"/>
    <cellStyle name="40% - Ênfase2" xfId="27" builtinId="35" customBuiltin="1"/>
    <cellStyle name="40% - Ênfase3" xfId="30" builtinId="39" customBuiltin="1"/>
    <cellStyle name="40% - Ênfase4" xfId="33" builtinId="43" customBuiltin="1"/>
    <cellStyle name="40% - Ênfase5" xfId="36" builtinId="47" customBuiltin="1"/>
    <cellStyle name="40% - Ênfase6" xfId="39" builtinId="51" customBuiltin="1"/>
    <cellStyle name="60% - Accent1 2" xfId="125" xr:uid="{49854EEA-E3CB-4C89-866B-064071FFE236}"/>
    <cellStyle name="60% - Accent2 2" xfId="126" xr:uid="{9FECEC45-CF0E-4A13-9D1B-1722A69E082E}"/>
    <cellStyle name="60% - Accent3 2" xfId="127" xr:uid="{4DBA9DA3-D0E6-400A-87B7-8E36E3189468}"/>
    <cellStyle name="60% - Accent4 2" xfId="128" xr:uid="{CF38F014-195A-43CA-81A5-5FA5A0013ED7}"/>
    <cellStyle name="60% - Accent5 2" xfId="129" xr:uid="{7776C62B-C3E2-41A1-AC2F-50A831115BF9}"/>
    <cellStyle name="60% - Accent6 2" xfId="130" xr:uid="{BEFCE07E-180D-4FE5-9E9E-C350A079E825}"/>
    <cellStyle name="Biomassa" xfId="215" xr:uid="{14FA50A5-5F72-4C93-AB92-0CED9D2D163C}"/>
    <cellStyle name="Bom" xfId="11" builtinId="26" customBuiltin="1"/>
    <cellStyle name="Cálculo" xfId="15" builtinId="22" customBuiltin="1"/>
    <cellStyle name="Célula de Verificação" xfId="17" builtinId="23" customBuiltin="1"/>
    <cellStyle name="Célula Vinculada" xfId="16" builtinId="24" customBuiltin="1"/>
    <cellStyle name="Comma 10" xfId="40" xr:uid="{936A4415-739B-42E5-97A6-72383820D27F}"/>
    <cellStyle name="Comma 2" xfId="137" xr:uid="{C380A7C2-6DF7-425F-AD9D-FF5F42728764}"/>
    <cellStyle name="Comma 2 10" xfId="138" xr:uid="{1703EF63-D985-43C7-949D-2DEC5646D2C7}"/>
    <cellStyle name="Comma 2 11" xfId="139" xr:uid="{137C90D9-D5A2-4A4B-BB2D-5CBC93575CF6}"/>
    <cellStyle name="Comma 2 12" xfId="140" xr:uid="{A80D3157-4B43-4A6D-ADD4-F0DD73DB3203}"/>
    <cellStyle name="Comma 2 2" xfId="141" xr:uid="{F3F00EC5-FB8B-4825-BA7C-B6B12F2B611F}"/>
    <cellStyle name="Comma 2 3" xfId="142" xr:uid="{14D66FF0-932B-4A82-A3D9-1E36849BB44F}"/>
    <cellStyle name="Comma 2 4" xfId="143" xr:uid="{C0162925-3FB7-446B-AFD2-751B884E0EF1}"/>
    <cellStyle name="Comma 2 5" xfId="144" xr:uid="{A687A592-253A-44D0-A818-B69D03B19EE5}"/>
    <cellStyle name="Comma 2 6" xfId="145" xr:uid="{00B64758-165A-4B4D-B3F3-9869B9CD391F}"/>
    <cellStyle name="Comma 2 7" xfId="146" xr:uid="{D87312FE-5864-4647-9F34-C26031EBA779}"/>
    <cellStyle name="Comma 2 8" xfId="147" xr:uid="{7429206B-F869-4FC7-BC8B-40FDD5BF93F9}"/>
    <cellStyle name="Comma 2 9" xfId="148" xr:uid="{E6ADB9E0-37C1-465F-8014-94BE918E7BEA}"/>
    <cellStyle name="Comma 3" xfId="149" xr:uid="{5898B2F2-FF8E-4016-A582-5E3D0363E8FA}"/>
    <cellStyle name="Comma 4" xfId="150" xr:uid="{A32180A1-B56B-47FA-A7E8-788E05189D8A}"/>
    <cellStyle name="Comma 5" xfId="151" xr:uid="{74127AF6-8664-4544-9CB8-71D1A85A2762}"/>
    <cellStyle name="Comma 6" xfId="152" xr:uid="{AAC9A992-69C3-4DD1-9641-B0586F6AC5B6}"/>
    <cellStyle name="Comma 7" xfId="153" xr:uid="{A97F0BD8-2AEF-4FF8-87D6-851C11A6B110}"/>
    <cellStyle name="Comma 8" xfId="154" xr:uid="{4119A0B1-287F-464B-B427-BA87283E7669}"/>
    <cellStyle name="Comma 9" xfId="155" xr:uid="{6F92C329-9D4B-44CE-B7B9-FFFB5DD0C20B}"/>
    <cellStyle name="Currency 2" xfId="41" xr:uid="{712421BE-5485-47AF-9132-794155DB4A94}"/>
    <cellStyle name="Currency 2 2" xfId="156" xr:uid="{B9CA9F5D-5CE4-4EF3-8BD8-D82780C31467}"/>
    <cellStyle name="Currency 3" xfId="157" xr:uid="{14F08EA7-CF92-4EAA-A0A5-BD349613D26C}"/>
    <cellStyle name="Currency 4" xfId="158" xr:uid="{8D4DB351-919E-47BB-BAB3-E0FE14386471}"/>
    <cellStyle name="Editáveis" xfId="216" xr:uid="{8FB9CA7F-FF13-4F13-9CD3-915C4BA51BC7}"/>
    <cellStyle name="Ênfase1" xfId="22" builtinId="29" customBuiltin="1"/>
    <cellStyle name="Ênfase2" xfId="25" builtinId="33" customBuiltin="1"/>
    <cellStyle name="Ênfase3" xfId="28" builtinId="37" customBuiltin="1"/>
    <cellStyle name="Ênfase4" xfId="31" builtinId="41" customBuiltin="1"/>
    <cellStyle name="Ênfase5" xfId="34" builtinId="45" customBuiltin="1"/>
    <cellStyle name="Ênfase6" xfId="37" builtinId="49" customBuiltin="1"/>
    <cellStyle name="Entrada" xfId="13" builtinId="20" customBuiltin="1"/>
    <cellStyle name="Escopo 1" xfId="214" xr:uid="{230D7F44-536E-46CF-AFF2-27CA34404ABF}"/>
    <cellStyle name="Escopo 2" xfId="217" xr:uid="{73721270-CD36-494D-97C1-2044B10F479F}"/>
    <cellStyle name="Euro" xfId="58" xr:uid="{1787E1B7-822D-4295-8877-1E0F317B2FDA}"/>
    <cellStyle name="Euro 2" xfId="159" xr:uid="{E7D318CE-7540-4AE4-A99A-0AE6C7DE486A}"/>
    <cellStyle name="Excel.Chart" xfId="122" xr:uid="{1E3BD1AC-61BD-4AFA-841F-83BB3D2DE2C6}"/>
    <cellStyle name="FRxAmtStyle" xfId="160" xr:uid="{45EEC835-A883-4F22-9AA1-C32E487F40DF}"/>
    <cellStyle name="FRxAmtStyle 2" xfId="161" xr:uid="{22CF086F-C83D-4037-81E8-B815E74C05D7}"/>
    <cellStyle name="FRxAmtStyle 2 2" xfId="162" xr:uid="{31800DCC-C248-4302-8892-46BFC421E168}"/>
    <cellStyle name="FRxAmtStyle 2 3" xfId="163" xr:uid="{5404035A-A2AB-4DF5-B2D2-C97089A4D001}"/>
    <cellStyle name="FRxAmtStyle 2 4" xfId="164" xr:uid="{6AFE5D5B-FA0E-4850-B645-99C1641000E6}"/>
    <cellStyle name="FRxAmtStyle 3" xfId="165" xr:uid="{935606B1-D06E-4BE1-A109-EFABCEBECD40}"/>
    <cellStyle name="FRxAmtStyle 4" xfId="166" xr:uid="{70A6E682-2295-457B-AB1E-E93342441D42}"/>
    <cellStyle name="FRxCurrStyle" xfId="167" xr:uid="{A7900F88-7180-42DE-A8F5-3A5CB1307245}"/>
    <cellStyle name="FRxPcntStyle" xfId="168" xr:uid="{15503119-4995-4D28-8ED9-557E0F05CA33}"/>
    <cellStyle name="Hiperlink" xfId="6" builtinId="8"/>
    <cellStyle name="Millares_400k 67% CF Sweep" xfId="169" xr:uid="{9D0BFF41-B703-47F9-AA56-48095B42AF63}"/>
    <cellStyle name="Moeda" xfId="1" builtinId="4"/>
    <cellStyle name="Moeda 2" xfId="59" xr:uid="{5065F126-E33E-4E6A-83AE-7E942317540F}"/>
    <cellStyle name="Moeda 2 2" xfId="170" xr:uid="{D59B4A92-7170-481B-9486-6F3DAB5CBF13}"/>
    <cellStyle name="Moeda 3" xfId="43" xr:uid="{E34CD774-23E3-4DF1-9B84-4056B2E505ED}"/>
    <cellStyle name="Moeda 3 2" xfId="60" xr:uid="{6F7E9D1C-0ADB-4CED-AD23-82FF756F478D}"/>
    <cellStyle name="Moeda 4" xfId="61" xr:uid="{DEB45950-7CB8-406E-85AC-79A4DB558903}"/>
    <cellStyle name="Moeda 5" xfId="62" xr:uid="{ACA2A6B2-7C37-430B-BE78-1779853ABB5E}"/>
    <cellStyle name="Neutral 2" xfId="124" xr:uid="{BF7D9066-1F37-447C-9385-70516E670AF3}"/>
    <cellStyle name="Non défini" xfId="171" xr:uid="{BEC2D6B7-B9D2-4529-9472-80E993DD0C66}"/>
    <cellStyle name="Normal" xfId="0" builtinId="0"/>
    <cellStyle name="Normal 10" xfId="82" xr:uid="{B621F396-E9A1-45B9-9F5C-9C2754072209}"/>
    <cellStyle name="Normal 10 2" xfId="172" xr:uid="{D07389CA-E8A4-43CF-A07F-AFBDAE87CE8F}"/>
    <cellStyle name="Normal 11" xfId="83" xr:uid="{A46A88EA-5C9E-4B06-AAB0-45EA1F008C49}"/>
    <cellStyle name="Normal 11 2" xfId="87" xr:uid="{1AC256E3-5328-4BEE-85E3-BDB07D8309E9}"/>
    <cellStyle name="Normal 11 3" xfId="173" xr:uid="{F0AA1919-22EB-48FC-B4D0-273E8D58DF1D}"/>
    <cellStyle name="Normal 12" xfId="84" xr:uid="{52940A62-BAC4-405F-956F-C81EA5EF8BBD}"/>
    <cellStyle name="Normal 12 2" xfId="85" xr:uid="{5C0D1337-37F9-4CA6-AE84-5683AD4DA481}"/>
    <cellStyle name="Normal 12 3" xfId="213" xr:uid="{070273CC-99A6-43C5-B03E-36D6B1805AE9}"/>
    <cellStyle name="Normal 13" xfId="88" xr:uid="{391BDDB7-9CDD-456F-AEFC-54157BEEAA9A}"/>
    <cellStyle name="Normal 14" xfId="91" xr:uid="{646F710C-E3B5-4720-B42E-7F571C4018F9}"/>
    <cellStyle name="Normal 15" xfId="97" xr:uid="{B1E548E7-1CC5-4BE8-ABC5-1FA1C00B2B0C}"/>
    <cellStyle name="Normal 15 2" xfId="99" xr:uid="{82D00BA6-BF1E-41BC-B5E7-0E7F16D9FBD9}"/>
    <cellStyle name="Normal 16" xfId="102" xr:uid="{61620229-6175-4AB8-BAB7-D832A74E9FA8}"/>
    <cellStyle name="Normal 2" xfId="3" xr:uid="{82DE9D05-CC16-4B46-87FE-97EE711D8B3B}"/>
    <cellStyle name="Normal 2 12 2" xfId="64" xr:uid="{074856A2-BCB3-4D7D-9D4D-482742481814}"/>
    <cellStyle name="Normal 2 2" xfId="65" xr:uid="{F2177432-04A9-4A86-B3D9-446CBC8C8C64}"/>
    <cellStyle name="Normal 2 2 2" xfId="94" xr:uid="{074F8FAB-2127-411F-91B7-A712542931B9}"/>
    <cellStyle name="Normal 2 2 2 2" xfId="174" xr:uid="{D2269C64-1E2C-48EB-B6FA-E7192F7329D4}"/>
    <cellStyle name="Normal 2 3" xfId="5" xr:uid="{857F3D03-3EBE-4270-90DB-CF777A135D97}"/>
    <cellStyle name="Normal 2 3 2" xfId="175" xr:uid="{2E2FDAEB-078E-43FA-81B5-523113AE214D}"/>
    <cellStyle name="Normal 2 3 3" xfId="54" xr:uid="{5D011C95-F671-4800-A8BB-5E66B743A335}"/>
    <cellStyle name="Normal 2 4" xfId="176" xr:uid="{4F19BDDD-0C5E-47B1-9486-2A4F6635213B}"/>
    <cellStyle name="Normal 2 5" xfId="177" xr:uid="{9B852789-B6E4-4574-B8F7-095A34B963D5}"/>
    <cellStyle name="Normal 2 6" xfId="131" xr:uid="{CF8B1DF9-6787-47A2-A6F5-53D6995DA84E}"/>
    <cellStyle name="Normal 2 7" xfId="63" xr:uid="{801A2F01-53C1-4B4A-86BF-5EFD1EA0520F}"/>
    <cellStyle name="Normal 3" xfId="66" xr:uid="{97F0A5E7-7B17-4B94-9FE6-6653A673EDDA}"/>
    <cellStyle name="Normal 3 2" xfId="178" xr:uid="{958252E5-0DE4-44A1-8F58-8BFAC098EF66}"/>
    <cellStyle name="Normal 3 2 2" xfId="179" xr:uid="{2E3B3057-445B-4F96-9BD8-3D43970D2ED7}"/>
    <cellStyle name="Normal 3 2 3" xfId="180" xr:uid="{FC85326B-56B5-474C-B21D-C216868128BA}"/>
    <cellStyle name="Normal 3 2 4" xfId="181" xr:uid="{F04B70D8-F612-4E47-8799-24D2A687A654}"/>
    <cellStyle name="Normal 3 2 5" xfId="182" xr:uid="{7BDABF93-A8CE-4593-BFBB-CB3A90B9A705}"/>
    <cellStyle name="Normal 3 2 6" xfId="183" xr:uid="{62A4C335-9523-4B83-B5B0-528E61F11B7D}"/>
    <cellStyle name="Normal 3 2 7" xfId="184" xr:uid="{A38D590A-BD4F-4473-A140-CC173CB4F069}"/>
    <cellStyle name="Normal 3 3" xfId="185" xr:uid="{1D6D7BFD-E5F2-408B-8427-6AD78697A2CD}"/>
    <cellStyle name="Normal 3 4" xfId="186" xr:uid="{675D623B-9F61-4638-A6B4-D15D2F0C50E1}"/>
    <cellStyle name="Normal 3 5" xfId="187" xr:uid="{AA9F85FE-D604-4A9F-926D-BE99B379F66C}"/>
    <cellStyle name="Normal 3 6" xfId="135" xr:uid="{EBD4B5A0-157A-4CD6-99BB-8B3E04C7D2B7}"/>
    <cellStyle name="Normal 4" xfId="67" xr:uid="{18B04F65-0287-4779-837A-D580675616AF}"/>
    <cellStyle name="Normal 4 2" xfId="188" xr:uid="{792A17FD-F8C3-4A31-B9B7-E95C601ADAC7}"/>
    <cellStyle name="Normal 4 2 2" xfId="189" xr:uid="{C9019C4C-D89E-421E-9BD1-50754486840E}"/>
    <cellStyle name="Normal 4 2 3" xfId="190" xr:uid="{02A7F005-621D-4709-BC0A-A37AF4DB7D97}"/>
    <cellStyle name="Normal 4 3" xfId="191" xr:uid="{787D6400-2BD0-4EE3-8E6E-21E5931F52A6}"/>
    <cellStyle name="Normal 4 4" xfId="192" xr:uid="{10DEC5CB-F61E-4682-A23A-78820AE73462}"/>
    <cellStyle name="Normal 4 5" xfId="193" xr:uid="{1F0EE256-96C2-4151-AFA5-5F7C3D54142F}"/>
    <cellStyle name="Normal 4 6" xfId="133" xr:uid="{F8E7A285-07FE-4FA7-8689-0E7EA88543D5}"/>
    <cellStyle name="Normal 5" xfId="68" xr:uid="{A6C76919-1E45-415F-BA48-98A8FC85CC46}"/>
    <cellStyle name="Normal 5 2" xfId="194" xr:uid="{6219BB90-0B9E-4DA3-AC83-4590DF9DC35D}"/>
    <cellStyle name="Normal 6" xfId="69" xr:uid="{6A3C6C69-742E-45B2-8683-FE01CCE79EB1}"/>
    <cellStyle name="Normal 6 2" xfId="195" xr:uid="{47E403F7-CDBC-4F39-8AAD-944BA71B945C}"/>
    <cellStyle name="Normal 6 3" xfId="196" xr:uid="{F192BF05-2B72-42D7-933D-C1C8A1D35FC3}"/>
    <cellStyle name="Normal 6 4" xfId="134" xr:uid="{A33DFF90-A81F-42D1-81E8-6BBE05120EA0}"/>
    <cellStyle name="Normal 7" xfId="78" xr:uid="{7E3C22D8-1E86-4C51-838A-886440326D54}"/>
    <cellStyle name="Normal 7 2" xfId="197" xr:uid="{34293642-B5E5-41B2-9789-35314D394008}"/>
    <cellStyle name="Normal 8" xfId="80" xr:uid="{9774BCC7-5A25-4339-B867-52760A756E79}"/>
    <cellStyle name="Normal 8 2" xfId="198" xr:uid="{8B1D9CF3-903E-4D5A-B1C4-C70B9AC7155F}"/>
    <cellStyle name="Normal 9" xfId="81" xr:uid="{8E7A0B03-660B-488D-BDAD-6A5624C5C9A5}"/>
    <cellStyle name="Normal 9 2" xfId="55" xr:uid="{0BCACEBF-B7BC-4CBC-B99C-F6C0A9AB4A1B}"/>
    <cellStyle name="Normal 9 3" xfId="86" xr:uid="{D840E12C-955C-4702-B7E3-AE536C30E082}"/>
    <cellStyle name="Normal 9 4" xfId="199" xr:uid="{D901BD4C-C1FF-4FAD-8D37-509168E92DC2}"/>
    <cellStyle name="Nota" xfId="19" builtinId="10" customBuiltin="1"/>
    <cellStyle name="Nota 2" xfId="70" xr:uid="{2645842E-6150-4B82-B0DF-65BC10948DE6}"/>
    <cellStyle name="Percent 2" xfId="71" xr:uid="{258B1758-674F-48AE-BBA0-392C614E8941}"/>
    <cellStyle name="Percent 2 2" xfId="200" xr:uid="{74204C9B-2FA9-4D0D-9E2B-BCFC2056BF7D}"/>
    <cellStyle name="Porcentagem" xfId="2" builtinId="5"/>
    <cellStyle name="Porcentagem 2" xfId="72" xr:uid="{90E9E6DF-F960-401A-8AE9-1D7D17982D3D}"/>
    <cellStyle name="Porcentagem 2 2" xfId="95" xr:uid="{493BA2DA-783F-431F-97D9-D8A835A5C188}"/>
    <cellStyle name="Porcentagem 3" xfId="79" xr:uid="{AD6D2DB5-8320-4A51-8D17-BCA80CAA64ED}"/>
    <cellStyle name="Porcentagem 4" xfId="90" xr:uid="{DD11B7F4-0804-40C9-B2DB-B7066477939D}"/>
    <cellStyle name="Porcentagem 4 2" xfId="101" xr:uid="{F717F157-0D4A-4CC3-938D-922E5EEC7CE8}"/>
    <cellStyle name="Porcentagem 5" xfId="92" xr:uid="{3D62437F-235C-44A0-80F7-E80C1F3DEE1C}"/>
    <cellStyle name="Porcentagem 5 2" xfId="121" xr:uid="{4CCBC4F9-FBC5-40A8-9860-95DA64B6B69A}"/>
    <cellStyle name="Porcentagem 6" xfId="57" xr:uid="{E4B0C96D-85BD-41DC-83B7-3BF2DE147097}"/>
    <cellStyle name="Ruim" xfId="12" builtinId="27" customBuiltin="1"/>
    <cellStyle name="Saída" xfId="14" builtinId="21" customBuiltin="1"/>
    <cellStyle name="Separador de milhares 2" xfId="73" xr:uid="{408B3C5D-E3C1-433F-800B-010898BC3440}"/>
    <cellStyle name="Separador de milhares 2 2" xfId="202" xr:uid="{6EBA88C4-19B7-46BC-A835-F2ADB7CD78D9}"/>
    <cellStyle name="Separador de milhares 2 3" xfId="203" xr:uid="{22B08E72-FF0E-4E93-98CE-2125C031504E}"/>
    <cellStyle name="Separador de milhares 2 4" xfId="204" xr:uid="{67458F55-84CA-4246-9A5B-07AA57F4FA8F}"/>
    <cellStyle name="Separador de milhares 2 5" xfId="205" xr:uid="{0133E1E6-A23B-43B1-89ED-C2FC60B66BDD}"/>
    <cellStyle name="Separador de milhares 2 6" xfId="206" xr:uid="{23A603DB-4D26-4C0B-B1F1-6FD89A4E42B6}"/>
    <cellStyle name="Separador de milhares 2 7" xfId="201" xr:uid="{7AE81E5D-8A43-43CA-BB3C-9506F501DBF8}"/>
    <cellStyle name="Separador de milhares 3" xfId="207" xr:uid="{B9758DA9-84DC-431C-9E9C-C7A4D7ECD31E}"/>
    <cellStyle name="Separador de milhares 5" xfId="132" xr:uid="{58D7CC2F-39F9-453E-8507-8EDB3C5A4B74}"/>
    <cellStyle name="STYLE1" xfId="208" xr:uid="{C87EDDBB-004C-4647-9EEA-EE6337852DC4}"/>
    <cellStyle name="STYLE2" xfId="209" xr:uid="{331BA4CF-5886-4B1A-AF2C-5F285EE6BD34}"/>
    <cellStyle name="STYLE3" xfId="210" xr:uid="{F5100F3C-EB9D-4517-84EE-B759AC41CDDA}"/>
    <cellStyle name="STYLE4" xfId="211" xr:uid="{794AD07B-A5F7-4A89-A060-0C5C0CB23BEE}"/>
    <cellStyle name="STYLE5" xfId="212" xr:uid="{E272B13A-C73C-4718-84C4-10E3507A556E}"/>
    <cellStyle name="Texto de Aviso" xfId="18" builtinId="11" customBuiltin="1"/>
    <cellStyle name="Texto Explicativo" xfId="20" builtinId="53" customBuiltin="1"/>
    <cellStyle name="Title 2" xfId="123" xr:uid="{3B4DC3F8-A6E5-4378-871B-0E8D5B13BDDC}"/>
    <cellStyle name="Título 1" xfId="7" builtinId="16" customBuiltin="1"/>
    <cellStyle name="Título 2" xfId="8" builtinId="17" customBuiltin="1"/>
    <cellStyle name="Título 3" xfId="9" builtinId="18" customBuiltin="1"/>
    <cellStyle name="Título 4" xfId="10" builtinId="19" customBuiltin="1"/>
    <cellStyle name="Título 5" xfId="74" xr:uid="{5C4196C2-4279-4030-8C23-B0C71AB62486}"/>
    <cellStyle name="Total" xfId="21" builtinId="25" customBuiltin="1"/>
    <cellStyle name="Vírgula" xfId="4" builtinId="3"/>
    <cellStyle name="Vírgula 10" xfId="104" xr:uid="{5D306ADE-F007-40F0-BF48-E3AB3340C214}"/>
    <cellStyle name="Vírgula 2" xfId="44" xr:uid="{E49D9EB4-8290-4655-A827-F80DB68F9581}"/>
    <cellStyle name="Vírgula 2 2" xfId="45" xr:uid="{6B51C600-012C-425D-9228-0E83F2022544}"/>
    <cellStyle name="Vírgula 2 2 2" xfId="46" xr:uid="{6F5B5EA0-4312-45EF-9F19-FC0557720748}"/>
    <cellStyle name="Vírgula 2 2 2 2" xfId="107" xr:uid="{72B4E80F-E5D2-41B4-A975-344440B8A5DD}"/>
    <cellStyle name="Vírgula 2 2 3" xfId="96" xr:uid="{B59B91A0-30B0-46FE-A468-9FDA265E7608}"/>
    <cellStyle name="Vírgula 2 2 3 2" xfId="117" xr:uid="{FF744962-EA06-4C61-AB74-77351C2942C8}"/>
    <cellStyle name="Vírgula 2 2 4" xfId="106" xr:uid="{2ECBD62A-0858-4D35-8981-82216F56A1E7}"/>
    <cellStyle name="Vírgula 2 3" xfId="47" xr:uid="{D5828C42-2149-46D7-8F33-4DFF7C7AF944}"/>
    <cellStyle name="Vírgula 2 3 2" xfId="48" xr:uid="{456F6B0A-CE19-45A0-9D42-385D5E721F92}"/>
    <cellStyle name="Vírgula 2 3 2 2" xfId="109" xr:uid="{E18498AB-6AB4-43FA-81CB-ED30BABEF822}"/>
    <cellStyle name="Vírgula 2 3 3" xfId="108" xr:uid="{C2A92AB9-9F0C-45D9-8029-30144694B640}"/>
    <cellStyle name="Vírgula 2 4" xfId="49" xr:uid="{FBD9D3BD-716A-449D-8C8E-0D7DCDB946A5}"/>
    <cellStyle name="Vírgula 2 4 2" xfId="110" xr:uid="{07BA608F-2D7A-4470-B2D7-4CDFC3A116C1}"/>
    <cellStyle name="Vírgula 2 5" xfId="75" xr:uid="{EF8E0D94-82E1-42F0-9FB5-7DF43B833AD7}"/>
    <cellStyle name="Vírgula 2 6" xfId="105" xr:uid="{AF89968D-114C-4A6F-9C3D-42F255D50D22}"/>
    <cellStyle name="Vírgula 2 7" xfId="136" xr:uid="{D4FBB4F8-4281-4090-92ED-AB064CDBA722}"/>
    <cellStyle name="Vírgula 3" xfId="42" xr:uid="{6C4BD7A7-F630-45D8-B319-C031FB1062AC}"/>
    <cellStyle name="Vírgula 3 2" xfId="50" xr:uid="{8961BDC6-F4FF-4163-BFD6-B7E28ADF49D7}"/>
    <cellStyle name="Vírgula 3 2 2" xfId="77" xr:uid="{CA2B3A80-8805-416F-88D9-09098B73DD95}"/>
    <cellStyle name="Vírgula 3 2 3" xfId="111" xr:uid="{9C2E340B-A966-4F65-839C-BCC50E3CF605}"/>
    <cellStyle name="Vírgula 3 3" xfId="76" xr:uid="{F11BA6E3-8BE5-4D21-BA13-DD9753E2BB40}"/>
    <cellStyle name="Vírgula 4" xfId="51" xr:uid="{004AA1AF-B3FC-46DB-A1AA-9486DC89BB02}"/>
    <cellStyle name="Vírgula 4 2" xfId="52" xr:uid="{E66C6272-AA6D-47D7-9E4C-74E3A450653B}"/>
    <cellStyle name="Vírgula 4 2 2" xfId="113" xr:uid="{BE42AB9C-07BE-4DDB-9A7C-223780207DF3}"/>
    <cellStyle name="Vírgula 4 3" xfId="112" xr:uid="{1E6129B6-547F-46CD-8EA8-FC3ADF0C2FED}"/>
    <cellStyle name="Vírgula 5" xfId="53" xr:uid="{1ECB04E5-A433-4488-A2E7-814823210FF9}"/>
    <cellStyle name="Vírgula 5 2" xfId="89" xr:uid="{58BD8363-D6E3-4F78-BE6A-9FAE67033296}"/>
    <cellStyle name="Vírgula 5 2 2" xfId="115" xr:uid="{7FDF13D2-663A-4D64-B2DE-26E04E04DE86}"/>
    <cellStyle name="Vírgula 5 3" xfId="114" xr:uid="{C8E55648-E6C4-4373-917B-7E85567042F0}"/>
    <cellStyle name="Vírgula 6" xfId="93" xr:uid="{9E9E408A-DC99-4AC4-AED3-56394DC668E9}"/>
    <cellStyle name="Vírgula 6 2" xfId="116" xr:uid="{F462D645-F6F7-43AE-A7F8-3F4540581067}"/>
    <cellStyle name="Vírgula 7" xfId="98" xr:uid="{BDB9A71C-9916-457D-8728-F73D79855C39}"/>
    <cellStyle name="Vírgula 7 2" xfId="100" xr:uid="{F3E20EE2-AA3B-47D9-B624-7D04E6A47487}"/>
    <cellStyle name="Vírgula 7 2 2" xfId="119" xr:uid="{3664100C-2C6D-46B2-AE19-788F0DE927B7}"/>
    <cellStyle name="Vírgula 7 3" xfId="118" xr:uid="{CA2007CE-46A2-4C01-9590-6521707FDF03}"/>
    <cellStyle name="Vírgula 8" xfId="103" xr:uid="{07474CC2-6C49-4D03-ABF7-618DE3D4B648}"/>
    <cellStyle name="Vírgula 8 2" xfId="120" xr:uid="{A39DFF9A-11CD-4BCF-B10E-B34F0567A013}"/>
    <cellStyle name="Vírgula 9" xfId="56" xr:uid="{77DA8060-A0A7-4AFA-90F6-9ABFA637DE1A}"/>
  </cellStyles>
  <dxfs count="1">
    <dxf>
      <font>
        <color auto="1"/>
      </font>
      <fill>
        <patternFill>
          <fgColor auto="1"/>
          <bgColor rgb="FFFF0000"/>
        </patternFill>
      </fill>
    </dxf>
  </dxfs>
  <tableStyles count="0" defaultTableStyle="TableStyleMedium2" defaultPivotStyle="PivotStyleLight16"/>
  <colors>
    <mruColors>
      <color rgb="FF0083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3274377</xdr:colOff>
      <xdr:row>4</xdr:row>
      <xdr:rowOff>161517</xdr:rowOff>
    </xdr:to>
    <xdr:pic>
      <xdr:nvPicPr>
        <xdr:cNvPr id="4" name="Picture 1">
          <a:extLst>
            <a:ext uri="{FF2B5EF4-FFF2-40B4-BE49-F238E27FC236}">
              <a16:creationId xmlns:a16="http://schemas.microsoft.com/office/drawing/2014/main" id="{E4B05D8C-A28F-427B-96A3-38947C20F4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4377" cy="707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66040</xdr:colOff>
      <xdr:row>4</xdr:row>
      <xdr:rowOff>159930</xdr:rowOff>
    </xdr:to>
    <xdr:pic>
      <xdr:nvPicPr>
        <xdr:cNvPr id="4" name="Picture 1">
          <a:extLst>
            <a:ext uri="{FF2B5EF4-FFF2-40B4-BE49-F238E27FC236}">
              <a16:creationId xmlns:a16="http://schemas.microsoft.com/office/drawing/2014/main" id="{F4659690-22BE-4BE6-996D-7BDA9C4EC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5965" cy="7028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1666240</xdr:colOff>
      <xdr:row>4</xdr:row>
      <xdr:rowOff>159930</xdr:rowOff>
    </xdr:to>
    <xdr:pic>
      <xdr:nvPicPr>
        <xdr:cNvPr id="3" name="Picture 1">
          <a:extLst>
            <a:ext uri="{FF2B5EF4-FFF2-40B4-BE49-F238E27FC236}">
              <a16:creationId xmlns:a16="http://schemas.microsoft.com/office/drawing/2014/main" id="{7A5C603C-1F15-4CB2-8C65-6B8740DC50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5965" cy="7028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1917065</xdr:colOff>
      <xdr:row>4</xdr:row>
      <xdr:rowOff>163105</xdr:rowOff>
    </xdr:to>
    <xdr:pic>
      <xdr:nvPicPr>
        <xdr:cNvPr id="3" name="Picture 1">
          <a:extLst>
            <a:ext uri="{FF2B5EF4-FFF2-40B4-BE49-F238E27FC236}">
              <a16:creationId xmlns:a16="http://schemas.microsoft.com/office/drawing/2014/main" id="{CFE865E3-77A1-465F-B9B4-72AD572A1F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9140" cy="7060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1094740</xdr:colOff>
      <xdr:row>4</xdr:row>
      <xdr:rowOff>159930</xdr:rowOff>
    </xdr:to>
    <xdr:pic>
      <xdr:nvPicPr>
        <xdr:cNvPr id="3" name="Picture 1">
          <a:extLst>
            <a:ext uri="{FF2B5EF4-FFF2-40B4-BE49-F238E27FC236}">
              <a16:creationId xmlns:a16="http://schemas.microsoft.com/office/drawing/2014/main" id="{5A5E02AE-2DFC-4DBD-BA32-653EEC5B5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9140" cy="7060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1837966</xdr:colOff>
      <xdr:row>4</xdr:row>
      <xdr:rowOff>159377</xdr:rowOff>
    </xdr:to>
    <xdr:pic>
      <xdr:nvPicPr>
        <xdr:cNvPr id="3" name="Picture 1">
          <a:extLst>
            <a:ext uri="{FF2B5EF4-FFF2-40B4-BE49-F238E27FC236}">
              <a16:creationId xmlns:a16="http://schemas.microsoft.com/office/drawing/2014/main" id="{56A37A5E-BDD4-4613-BFED-6A9354D51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717" y="182217"/>
          <a:ext cx="3279140" cy="7060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3279140</xdr:colOff>
      <xdr:row>4</xdr:row>
      <xdr:rowOff>159930</xdr:rowOff>
    </xdr:to>
    <xdr:pic>
      <xdr:nvPicPr>
        <xdr:cNvPr id="3" name="Picture 1">
          <a:extLst>
            <a:ext uri="{FF2B5EF4-FFF2-40B4-BE49-F238E27FC236}">
              <a16:creationId xmlns:a16="http://schemas.microsoft.com/office/drawing/2014/main" id="{08F70A0D-10EA-47B9-9E7B-41DC0ECE0C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5" y="180975"/>
          <a:ext cx="3279140" cy="7060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largoresources-my.sharepoint.com/personal/manoela_oliveira_largoinc_com/Documents/Manoela%20LGO/ESG/LGO%20ESG%20Ielca%20&amp;%20Manoela/Sustainability%20Report%202023/GHG%20Inventory%20-%20Meio%20Ambiente/Ferramenta_ghg_protocol_v2024_v2024.0%20-%20Rev%2003.xlsx" TargetMode="External"/><Relationship Id="rId2" Type="http://schemas.microsoft.com/office/2019/04/relationships/externalLinkLongPath" Target="GHG%20Inventory%20-%20Meio%20Ambiente/Ferramenta_ghg_protocol_v2024_v2024.0%20-%20Rev%2003.xlsx?1758B4E0" TargetMode="External"/><Relationship Id="rId1" Type="http://schemas.openxmlformats.org/officeDocument/2006/relationships/externalLinkPath" Target="file:///\\1758B4E0\Ferramenta_ghg_protocol_v2024_v2024.0%20-%20Rev%2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Atualizações"/>
      <sheetName val="Listas"/>
      <sheetName val="Introdução"/>
      <sheetName val="Combustão estacionária"/>
      <sheetName val="Combustão móvel"/>
      <sheetName val="Emissões fugitivas"/>
      <sheetName val="Atividades de agricultura"/>
      <sheetName val="Processos industriais"/>
      <sheetName val="Mudança no uso do solo"/>
      <sheetName val="Resíduos sólidos"/>
      <sheetName val="Efluentes"/>
      <sheetName val="En. elétrica (localização)"/>
      <sheetName val="Perdas T&amp;D (abord. localização)"/>
      <sheetName val="Compra de Energia Térmica"/>
      <sheetName val="En. elétrica(escolha de compra)"/>
      <sheetName val="Perdas T&amp;D (escolha de compra)"/>
      <sheetName val="Categorias de Escopo 3"/>
      <sheetName val="Transp.&amp; Distribuição(Upstream)"/>
      <sheetName val="Resíduos sólidos da operação"/>
      <sheetName val="Efluentes gerados na operação"/>
      <sheetName val="Viagens a Negócios"/>
      <sheetName val="Emissões casa-trabalho"/>
      <sheetName val="Transp&amp;Distribuição(Downstream)"/>
      <sheetName val="Registro Público de Emissões"/>
      <sheetName val="Resumo"/>
      <sheetName val="Fatores de Emissão"/>
      <sheetName val="Fatores Variáveis"/>
      <sheetName val="Fugitivas - GEE não Quioto"/>
      <sheetName val="Aeroportos"/>
      <sheetName val="Fatores de conversão"/>
    </sheetNames>
    <sheetDataSet>
      <sheetData sheetId="0" refreshError="1"/>
      <sheetData sheetId="1" refreshError="1"/>
      <sheetData sheetId="2" refreshError="1"/>
      <sheetData sheetId="3" refreshError="1"/>
      <sheetData sheetId="4" refreshError="1"/>
      <sheetData sheetId="5" refreshError="1">
        <row r="195">
          <cell r="AZ195">
            <v>0</v>
          </cell>
        </row>
        <row r="817">
          <cell r="D817">
            <v>0</v>
          </cell>
        </row>
      </sheetData>
      <sheetData sheetId="6" refreshError="1">
        <row r="328">
          <cell r="O328">
            <v>0</v>
          </cell>
        </row>
        <row r="339">
          <cell r="O339">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495">
          <cell r="E495">
            <v>1</v>
          </cell>
        </row>
        <row r="502">
          <cell r="E502">
            <v>1120</v>
          </cell>
        </row>
        <row r="509">
          <cell r="E509">
            <v>3350</v>
          </cell>
        </row>
        <row r="519">
          <cell r="E519">
            <v>6630</v>
          </cell>
        </row>
      </sheetData>
      <sheetData sheetId="27" refreshError="1"/>
      <sheetData sheetId="28" refreshError="1"/>
      <sheetData sheetId="29" refreshError="1"/>
      <sheetData sheetId="30"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ção 1" id="{2DD5D26A-299B-4895-BA02-3DC4319E077D}"/>
</namedSheetView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ons.org.br/Paginas/resultados-da-operacao/historico-da-operacao/geracao_energia.aspx" TargetMode="External"/><Relationship Id="rId4" Type="http://schemas.microsoft.com/office/2019/04/relationships/namedSheetView" Target="../namedSheetViews/namedSheetView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6D599-A8DF-4DB7-A917-4D2D66AFC139}">
  <dimension ref="A1:P28"/>
  <sheetViews>
    <sheetView showGridLines="0" showRowColHeaders="0" workbookViewId="0">
      <pane ySplit="8" topLeftCell="A10" activePane="bottomLeft" state="frozen"/>
      <selection activeCell="C20" sqref="C20"/>
      <selection pane="bottomLeft" activeCell="B12" sqref="B12"/>
    </sheetView>
  </sheetViews>
  <sheetFormatPr defaultColWidth="0" defaultRowHeight="14.5" customHeight="1" zeroHeight="1" x14ac:dyDescent="0.35"/>
  <cols>
    <col min="1" max="1" width="10.81640625" customWidth="1"/>
    <col min="2" max="2" width="132.1796875" style="222" customWidth="1"/>
    <col min="3" max="3" width="8.81640625" customWidth="1"/>
    <col min="4" max="4" width="2.453125" customWidth="1"/>
    <col min="5" max="5" width="5" customWidth="1"/>
    <col min="6" max="6" width="4.453125" customWidth="1"/>
    <col min="7" max="7" width="4.54296875" customWidth="1"/>
    <col min="8" max="8" width="5.81640625" hidden="1" customWidth="1"/>
    <col min="9" max="9" width="5.453125" hidden="1" customWidth="1"/>
    <col min="10" max="10" width="20.453125" hidden="1" customWidth="1"/>
    <col min="11" max="14" width="8.81640625" hidden="1" customWidth="1"/>
    <col min="15" max="16" width="10.54296875" hidden="1" customWidth="1"/>
    <col min="17" max="16384" width="8.81640625" hidden="1"/>
  </cols>
  <sheetData>
    <row r="1" spans="1:15" ht="14.5" customHeight="1" x14ac:dyDescent="0.35">
      <c r="A1" s="160"/>
      <c r="B1" s="161"/>
      <c r="C1" s="160"/>
      <c r="D1" s="160"/>
      <c r="E1" s="160"/>
      <c r="F1" s="160"/>
      <c r="G1" s="160"/>
      <c r="H1" s="160"/>
      <c r="I1" s="160"/>
      <c r="J1" s="160"/>
      <c r="K1" s="162"/>
      <c r="L1" s="162"/>
      <c r="M1" s="162"/>
      <c r="N1" s="162"/>
      <c r="O1" s="162"/>
    </row>
    <row r="2" spans="1:15" ht="14.5" customHeight="1" x14ac:dyDescent="0.35">
      <c r="A2" s="160"/>
      <c r="B2" s="161"/>
      <c r="C2" s="160"/>
      <c r="D2" s="160"/>
      <c r="E2" s="160"/>
      <c r="F2" s="160"/>
      <c r="G2" s="160"/>
      <c r="H2" s="160"/>
      <c r="I2" s="160"/>
      <c r="J2" s="160"/>
      <c r="K2" s="162"/>
      <c r="L2" s="162"/>
      <c r="M2" s="162"/>
      <c r="N2" s="162"/>
      <c r="O2" s="162"/>
    </row>
    <row r="3" spans="1:15" ht="14.5" customHeight="1" x14ac:dyDescent="0.35">
      <c r="A3" s="160"/>
      <c r="B3" s="161"/>
      <c r="C3" s="160"/>
      <c r="D3" s="160"/>
      <c r="E3" s="160"/>
      <c r="F3" s="160"/>
      <c r="G3" s="160"/>
      <c r="H3" s="160"/>
      <c r="I3" s="160"/>
      <c r="J3" s="160"/>
      <c r="K3" s="162"/>
      <c r="L3" s="162"/>
      <c r="M3" s="162"/>
      <c r="N3" s="162"/>
      <c r="O3" s="162"/>
    </row>
    <row r="4" spans="1:15" ht="14.5" customHeight="1" x14ac:dyDescent="0.35">
      <c r="A4" s="160"/>
      <c r="B4" s="161"/>
      <c r="C4" s="160"/>
      <c r="D4" s="160"/>
      <c r="E4" s="160"/>
      <c r="F4" s="160"/>
      <c r="G4" s="160"/>
      <c r="H4" s="160"/>
      <c r="I4" s="160"/>
      <c r="J4" s="160"/>
      <c r="K4" s="162"/>
      <c r="L4" s="162"/>
      <c r="M4" s="162"/>
      <c r="N4" s="162"/>
      <c r="O4" s="162"/>
    </row>
    <row r="5" spans="1:15" ht="14.5" customHeight="1" x14ac:dyDescent="0.35">
      <c r="A5" s="160"/>
      <c r="B5" s="161"/>
      <c r="C5" s="160"/>
      <c r="D5" s="160"/>
      <c r="E5" s="160"/>
      <c r="F5" s="160"/>
      <c r="G5" s="160"/>
      <c r="H5" s="160"/>
      <c r="I5" s="160"/>
      <c r="J5" s="160"/>
      <c r="K5" s="162"/>
      <c r="L5" s="162"/>
      <c r="M5" s="162"/>
      <c r="N5" s="162"/>
      <c r="O5" s="162"/>
    </row>
    <row r="6" spans="1:15" ht="14.5" customHeight="1" x14ac:dyDescent="0.35">
      <c r="A6" s="160"/>
      <c r="B6" s="161"/>
      <c r="C6" s="160"/>
      <c r="D6" s="160"/>
      <c r="E6" s="160"/>
      <c r="F6" s="160"/>
      <c r="G6" s="160"/>
      <c r="H6" s="160"/>
      <c r="I6" s="160"/>
      <c r="J6" s="160"/>
      <c r="K6" s="162"/>
      <c r="L6" s="162"/>
      <c r="M6" s="162"/>
      <c r="N6" s="162"/>
      <c r="O6" s="162"/>
    </row>
    <row r="7" spans="1:15" ht="22.5" x14ac:dyDescent="0.55000000000000004">
      <c r="A7" s="160"/>
      <c r="B7" s="496" t="s">
        <v>635</v>
      </c>
      <c r="C7" s="496"/>
      <c r="D7" s="496"/>
      <c r="E7" s="160"/>
      <c r="F7" s="160"/>
      <c r="G7" s="160"/>
      <c r="H7" s="160"/>
      <c r="I7" s="160"/>
      <c r="J7" s="160"/>
      <c r="K7" s="162"/>
      <c r="L7" s="162"/>
      <c r="M7" s="162"/>
      <c r="N7" s="162"/>
      <c r="O7" s="162"/>
    </row>
    <row r="8" spans="1:15" ht="14.5" customHeight="1" x14ac:dyDescent="0.35">
      <c r="A8" s="160"/>
      <c r="B8" s="161"/>
      <c r="C8" s="160"/>
      <c r="D8" s="160"/>
      <c r="E8" s="160"/>
      <c r="F8" s="160"/>
      <c r="G8" s="160"/>
      <c r="H8" s="160"/>
      <c r="I8" s="160"/>
      <c r="J8" s="160"/>
      <c r="K8" s="162"/>
      <c r="L8" s="162"/>
      <c r="M8" s="162"/>
      <c r="N8" s="162"/>
      <c r="O8" s="162"/>
    </row>
    <row r="9" spans="1:15" x14ac:dyDescent="0.35"/>
    <row r="10" spans="1:15" ht="30" customHeight="1" x14ac:dyDescent="0.35">
      <c r="B10" s="236" t="s">
        <v>765</v>
      </c>
    </row>
    <row r="11" spans="1:15" ht="8.5" customHeight="1" x14ac:dyDescent="0.35"/>
    <row r="12" spans="1:15" x14ac:dyDescent="0.35">
      <c r="B12" s="462" t="s">
        <v>618</v>
      </c>
    </row>
    <row r="13" spans="1:15" ht="35" customHeight="1" x14ac:dyDescent="0.35">
      <c r="B13" s="221" t="s">
        <v>637</v>
      </c>
    </row>
    <row r="14" spans="1:15" s="18" customFormat="1" ht="37" customHeight="1" x14ac:dyDescent="0.35">
      <c r="B14" s="61" t="s">
        <v>619</v>
      </c>
    </row>
    <row r="15" spans="1:15" s="18" customFormat="1" ht="23" customHeight="1" x14ac:dyDescent="0.35">
      <c r="B15" s="61" t="s">
        <v>833</v>
      </c>
    </row>
    <row r="16" spans="1:15" s="18" customFormat="1" ht="23" customHeight="1" x14ac:dyDescent="0.35">
      <c r="B16" s="61" t="s">
        <v>636</v>
      </c>
    </row>
    <row r="17" spans="2:2" x14ac:dyDescent="0.35"/>
    <row r="18" spans="2:2" x14ac:dyDescent="0.35">
      <c r="B18" s="222" t="s">
        <v>620</v>
      </c>
    </row>
    <row r="19" spans="2:2" ht="25" customHeight="1" x14ac:dyDescent="0.35">
      <c r="B19" s="222" t="s">
        <v>638</v>
      </c>
    </row>
    <row r="20" spans="2:2" x14ac:dyDescent="0.35">
      <c r="B20" s="222" t="s">
        <v>621</v>
      </c>
    </row>
    <row r="21" spans="2:2" x14ac:dyDescent="0.35">
      <c r="B21" s="222" t="s">
        <v>622</v>
      </c>
    </row>
    <row r="22" spans="2:2" x14ac:dyDescent="0.35">
      <c r="B22" s="222" t="s">
        <v>0</v>
      </c>
    </row>
    <row r="23" spans="2:2" x14ac:dyDescent="0.35">
      <c r="B23" s="222" t="s">
        <v>623</v>
      </c>
    </row>
    <row r="24" spans="2:2" x14ac:dyDescent="0.35">
      <c r="B24" s="222" t="s">
        <v>625</v>
      </c>
    </row>
    <row r="25" spans="2:2" ht="7.75" customHeight="1" x14ac:dyDescent="0.35">
      <c r="B25" s="225"/>
    </row>
    <row r="26" spans="2:2" ht="29" x14ac:dyDescent="0.35">
      <c r="B26" s="221" t="s">
        <v>624</v>
      </c>
    </row>
    <row r="27" spans="2:2" x14ac:dyDescent="0.35"/>
    <row r="28" spans="2:2" ht="14.5" customHeight="1" x14ac:dyDescent="0.35"/>
  </sheetData>
  <mergeCells count="1">
    <mergeCell ref="B7:D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1EE85-3D46-44BE-9BDF-42EA6F1E66AD}">
  <sheetPr>
    <tabColor rgb="FF0083BE"/>
  </sheetPr>
  <dimension ref="A1:P54"/>
  <sheetViews>
    <sheetView showGridLines="0" showRowColHeaders="0" zoomScaleNormal="100" workbookViewId="0">
      <pane ySplit="8" topLeftCell="A9" activePane="bottomLeft" state="frozen"/>
      <selection activeCell="C20" sqref="C20"/>
      <selection pane="bottomLeft" activeCell="B30" sqref="B30"/>
    </sheetView>
  </sheetViews>
  <sheetFormatPr defaultColWidth="0" defaultRowHeight="14.5" customHeight="1" x14ac:dyDescent="0.35"/>
  <cols>
    <col min="1" max="1" width="10.81640625" customWidth="1"/>
    <col min="2" max="2" width="46" style="222" customWidth="1"/>
    <col min="3" max="3" width="89.6328125" customWidth="1"/>
    <col min="4" max="4" width="2.453125" customWidth="1"/>
    <col min="5" max="5" width="5" customWidth="1"/>
    <col min="6" max="6" width="4.453125" customWidth="1"/>
    <col min="7" max="7" width="4.54296875" customWidth="1"/>
    <col min="8" max="8" width="5.81640625" hidden="1" customWidth="1"/>
    <col min="9" max="9" width="5.453125" hidden="1" customWidth="1"/>
    <col min="10" max="10" width="20.453125" hidden="1" customWidth="1"/>
    <col min="11" max="14" width="8.81640625" hidden="1" customWidth="1"/>
    <col min="15" max="16" width="10.54296875" hidden="1" customWidth="1"/>
    <col min="17" max="16384" width="8.81640625" hidden="1"/>
  </cols>
  <sheetData>
    <row r="1" spans="1:15" ht="14.5" customHeight="1" x14ac:dyDescent="0.35">
      <c r="A1" s="160"/>
      <c r="B1" s="161"/>
      <c r="C1" s="160"/>
      <c r="D1" s="160"/>
      <c r="E1" s="160"/>
      <c r="F1" s="160"/>
      <c r="G1" s="160"/>
      <c r="H1" s="160"/>
      <c r="I1" s="160"/>
      <c r="J1" s="160"/>
      <c r="K1" s="162"/>
      <c r="L1" s="162"/>
      <c r="M1" s="162"/>
      <c r="N1" s="162"/>
      <c r="O1" s="162"/>
    </row>
    <row r="2" spans="1:15" ht="14.5" customHeight="1" x14ac:dyDescent="0.35">
      <c r="A2" s="160"/>
      <c r="B2" s="161"/>
      <c r="C2" s="160"/>
      <c r="D2" s="160"/>
      <c r="E2" s="160"/>
      <c r="F2" s="160"/>
      <c r="G2" s="160"/>
      <c r="H2" s="160"/>
      <c r="I2" s="160"/>
      <c r="J2" s="160"/>
      <c r="K2" s="162"/>
      <c r="L2" s="162"/>
      <c r="M2" s="162"/>
      <c r="N2" s="162"/>
      <c r="O2" s="162"/>
    </row>
    <row r="3" spans="1:15" ht="14.5" customHeight="1" x14ac:dyDescent="0.35">
      <c r="A3" s="160"/>
      <c r="B3" s="161"/>
      <c r="C3" s="160"/>
      <c r="D3" s="160"/>
      <c r="E3" s="160"/>
      <c r="F3" s="160"/>
      <c r="G3" s="160"/>
      <c r="H3" s="160"/>
      <c r="I3" s="160"/>
      <c r="J3" s="160"/>
      <c r="K3" s="162"/>
      <c r="L3" s="162"/>
      <c r="M3" s="162"/>
      <c r="N3" s="162"/>
      <c r="O3" s="162"/>
    </row>
    <row r="4" spans="1:15" ht="14.5" customHeight="1" x14ac:dyDescent="0.35">
      <c r="A4" s="160"/>
      <c r="B4" s="161"/>
      <c r="C4" s="160"/>
      <c r="D4" s="160"/>
      <c r="E4" s="160"/>
      <c r="F4" s="160"/>
      <c r="G4" s="160"/>
      <c r="H4" s="160"/>
      <c r="I4" s="160"/>
      <c r="J4" s="160"/>
      <c r="K4" s="162"/>
      <c r="L4" s="162"/>
      <c r="M4" s="162"/>
      <c r="N4" s="162"/>
      <c r="O4" s="162"/>
    </row>
    <row r="5" spans="1:15" ht="14.5" customHeight="1" x14ac:dyDescent="0.35">
      <c r="A5" s="160"/>
      <c r="B5" s="161"/>
      <c r="C5" s="160"/>
      <c r="D5" s="160"/>
      <c r="E5" s="160"/>
      <c r="F5" s="160"/>
      <c r="G5" s="160"/>
      <c r="H5" s="160"/>
      <c r="I5" s="160"/>
      <c r="J5" s="160"/>
      <c r="K5" s="162"/>
      <c r="L5" s="162"/>
      <c r="M5" s="162"/>
      <c r="N5" s="162"/>
      <c r="O5" s="162"/>
    </row>
    <row r="6" spans="1:15" ht="14.5" customHeight="1" x14ac:dyDescent="0.35">
      <c r="A6" s="160"/>
      <c r="B6" s="161"/>
      <c r="C6" s="160"/>
      <c r="D6" s="160"/>
      <c r="E6" s="160"/>
      <c r="F6" s="160"/>
      <c r="G6" s="160"/>
      <c r="H6" s="160"/>
      <c r="I6" s="160"/>
      <c r="J6" s="160"/>
      <c r="K6" s="162"/>
      <c r="L6" s="162"/>
      <c r="M6" s="162"/>
      <c r="N6" s="162"/>
      <c r="O6" s="162"/>
    </row>
    <row r="7" spans="1:15" ht="22.5" x14ac:dyDescent="0.55000000000000004">
      <c r="A7" s="160"/>
      <c r="B7" s="496" t="s">
        <v>635</v>
      </c>
      <c r="C7" s="496"/>
      <c r="D7" s="496"/>
      <c r="E7" s="160"/>
      <c r="F7" s="160"/>
      <c r="G7" s="160"/>
      <c r="H7" s="160"/>
      <c r="I7" s="160"/>
      <c r="J7" s="160"/>
      <c r="K7" s="162"/>
      <c r="L7" s="162"/>
      <c r="M7" s="162"/>
      <c r="N7" s="162"/>
      <c r="O7" s="162"/>
    </row>
    <row r="8" spans="1:15" ht="14.5" customHeight="1" x14ac:dyDescent="0.35">
      <c r="A8" s="160"/>
      <c r="B8" s="161"/>
      <c r="C8" s="160"/>
      <c r="D8" s="160"/>
      <c r="E8" s="160"/>
      <c r="F8" s="160"/>
      <c r="G8" s="160"/>
      <c r="H8" s="160"/>
      <c r="I8" s="160"/>
      <c r="J8" s="160"/>
      <c r="K8" s="162"/>
      <c r="L8" s="162"/>
      <c r="M8" s="162"/>
      <c r="N8" s="162"/>
      <c r="O8" s="162"/>
    </row>
    <row r="9" spans="1:15" x14ac:dyDescent="0.35"/>
    <row r="10" spans="1:15" ht="30" customHeight="1" x14ac:dyDescent="0.35">
      <c r="B10" s="456" t="s">
        <v>767</v>
      </c>
    </row>
    <row r="11" spans="1:15" ht="8.5" customHeight="1" x14ac:dyDescent="0.35"/>
    <row r="12" spans="1:15" ht="15.5" x14ac:dyDescent="0.35">
      <c r="B12" s="224" t="s">
        <v>768</v>
      </c>
      <c r="C12" s="457" t="s">
        <v>769</v>
      </c>
    </row>
    <row r="13" spans="1:15" x14ac:dyDescent="0.35">
      <c r="B13" s="221"/>
    </row>
    <row r="14" spans="1:15" s="18" customFormat="1" ht="28.75" customHeight="1" x14ac:dyDescent="0.35">
      <c r="B14" s="458" t="s">
        <v>770</v>
      </c>
      <c r="C14" s="459" t="s">
        <v>771</v>
      </c>
    </row>
    <row r="15" spans="1:15" s="18" customFormat="1" x14ac:dyDescent="0.35">
      <c r="B15" s="61"/>
    </row>
    <row r="16" spans="1:15" s="18" customFormat="1" ht="16.75" customHeight="1" x14ac:dyDescent="0.35">
      <c r="B16" s="61"/>
    </row>
    <row r="17" spans="2:3" s="18" customFormat="1" ht="16.75" customHeight="1" x14ac:dyDescent="0.35">
      <c r="B17" s="461" t="s">
        <v>772</v>
      </c>
      <c r="C17" s="460" t="s">
        <v>777</v>
      </c>
    </row>
    <row r="18" spans="2:3" s="18" customFormat="1" ht="16.75" customHeight="1" x14ac:dyDescent="0.35">
      <c r="B18" s="61"/>
      <c r="C18" s="460" t="s">
        <v>773</v>
      </c>
    </row>
    <row r="19" spans="2:3" s="18" customFormat="1" ht="16.75" customHeight="1" x14ac:dyDescent="0.35">
      <c r="B19" s="61"/>
      <c r="C19" s="460" t="s">
        <v>774</v>
      </c>
    </row>
    <row r="20" spans="2:3" s="18" customFormat="1" ht="16.75" customHeight="1" x14ac:dyDescent="0.35">
      <c r="B20" s="61"/>
      <c r="C20" s="460" t="s">
        <v>778</v>
      </c>
    </row>
    <row r="21" spans="2:3" s="18" customFormat="1" ht="16.75" customHeight="1" x14ac:dyDescent="0.35">
      <c r="B21" s="61"/>
      <c r="C21" s="460" t="s">
        <v>779</v>
      </c>
    </row>
    <row r="22" spans="2:3" s="18" customFormat="1" ht="16.75" customHeight="1" x14ac:dyDescent="0.35">
      <c r="B22" s="61"/>
      <c r="C22" s="460" t="s">
        <v>505</v>
      </c>
    </row>
    <row r="23" spans="2:3" s="18" customFormat="1" ht="16.75" customHeight="1" x14ac:dyDescent="0.35">
      <c r="B23" s="61"/>
      <c r="C23" s="460" t="s">
        <v>775</v>
      </c>
    </row>
    <row r="24" spans="2:3" s="18" customFormat="1" ht="16.75" customHeight="1" x14ac:dyDescent="0.35">
      <c r="B24" s="61"/>
    </row>
    <row r="25" spans="2:3" s="18" customFormat="1" ht="16.75" customHeight="1" x14ac:dyDescent="0.35">
      <c r="B25" s="461" t="s">
        <v>780</v>
      </c>
      <c r="C25" s="460" t="s">
        <v>781</v>
      </c>
    </row>
    <row r="26" spans="2:3" s="18" customFormat="1" ht="16.75" customHeight="1" x14ac:dyDescent="0.35">
      <c r="B26" s="461"/>
      <c r="C26" s="460" t="s">
        <v>782</v>
      </c>
    </row>
    <row r="27" spans="2:3" s="18" customFormat="1" ht="16.75" customHeight="1" x14ac:dyDescent="0.35">
      <c r="B27" s="461"/>
      <c r="C27" s="460" t="s">
        <v>783</v>
      </c>
    </row>
    <row r="28" spans="2:3" s="18" customFormat="1" ht="16.75" customHeight="1" x14ac:dyDescent="0.35">
      <c r="B28" s="461"/>
      <c r="C28" s="460" t="s">
        <v>784</v>
      </c>
    </row>
    <row r="29" spans="2:3" s="18" customFormat="1" ht="16.75" customHeight="1" x14ac:dyDescent="0.35">
      <c r="B29" s="461"/>
      <c r="C29" s="460" t="s">
        <v>785</v>
      </c>
    </row>
    <row r="30" spans="2:3" s="18" customFormat="1" ht="16.75" customHeight="1" x14ac:dyDescent="0.35">
      <c r="B30" s="61"/>
    </row>
    <row r="31" spans="2:3" s="18" customFormat="1" ht="16.75" customHeight="1" x14ac:dyDescent="0.35">
      <c r="B31" s="461" t="s">
        <v>0</v>
      </c>
      <c r="C31" s="460" t="s">
        <v>786</v>
      </c>
    </row>
    <row r="32" spans="2:3" s="18" customFormat="1" ht="16.75" customHeight="1" x14ac:dyDescent="0.35">
      <c r="B32" s="61"/>
      <c r="C32" s="460" t="s">
        <v>787</v>
      </c>
    </row>
    <row r="33" spans="2:3" ht="14.5" customHeight="1" x14ac:dyDescent="0.35">
      <c r="C33" s="460" t="s">
        <v>788</v>
      </c>
    </row>
    <row r="34" spans="2:3" ht="14.5" customHeight="1" x14ac:dyDescent="0.35">
      <c r="C34" s="460" t="s">
        <v>789</v>
      </c>
    </row>
    <row r="35" spans="2:3" ht="14.5" customHeight="1" x14ac:dyDescent="0.35">
      <c r="C35" s="460" t="s">
        <v>790</v>
      </c>
    </row>
    <row r="36" spans="2:3" ht="14.5" customHeight="1" x14ac:dyDescent="0.35">
      <c r="C36" s="460" t="s">
        <v>278</v>
      </c>
    </row>
    <row r="37" spans="2:3" ht="14.5" customHeight="1" x14ac:dyDescent="0.35">
      <c r="C37" s="460" t="s">
        <v>791</v>
      </c>
    </row>
    <row r="38" spans="2:3" ht="14.5" customHeight="1" x14ac:dyDescent="0.35">
      <c r="C38" s="460" t="s">
        <v>792</v>
      </c>
    </row>
    <row r="39" spans="2:3" ht="14.5" customHeight="1" x14ac:dyDescent="0.35">
      <c r="C39" s="460" t="s">
        <v>793</v>
      </c>
    </row>
    <row r="41" spans="2:3" ht="14.5" customHeight="1" x14ac:dyDescent="0.35">
      <c r="B41" s="462" t="s">
        <v>623</v>
      </c>
      <c r="C41" s="460" t="s">
        <v>794</v>
      </c>
    </row>
    <row r="42" spans="2:3" ht="14.5" customHeight="1" x14ac:dyDescent="0.35">
      <c r="C42" s="460" t="s">
        <v>795</v>
      </c>
    </row>
    <row r="43" spans="2:3" ht="14.5" customHeight="1" x14ac:dyDescent="0.35">
      <c r="C43" s="460" t="s">
        <v>796</v>
      </c>
    </row>
    <row r="44" spans="2:3" ht="14.5" customHeight="1" x14ac:dyDescent="0.35">
      <c r="C44" s="460" t="s">
        <v>797</v>
      </c>
    </row>
    <row r="45" spans="2:3" ht="14.5" customHeight="1" x14ac:dyDescent="0.35">
      <c r="C45" s="460" t="s">
        <v>798</v>
      </c>
    </row>
    <row r="46" spans="2:3" ht="14.5" customHeight="1" x14ac:dyDescent="0.35">
      <c r="C46" s="460" t="s">
        <v>799</v>
      </c>
    </row>
    <row r="47" spans="2:3" ht="14.5" customHeight="1" x14ac:dyDescent="0.35">
      <c r="C47" s="460" t="s">
        <v>800</v>
      </c>
    </row>
    <row r="48" spans="2:3" ht="14.5" customHeight="1" x14ac:dyDescent="0.35">
      <c r="C48" s="460" t="s">
        <v>801</v>
      </c>
    </row>
    <row r="49" spans="2:3" ht="14.5" customHeight="1" x14ac:dyDescent="0.35">
      <c r="C49" s="460" t="s">
        <v>802</v>
      </c>
    </row>
    <row r="50" spans="2:3" ht="14.5" customHeight="1" x14ac:dyDescent="0.35">
      <c r="C50" s="460" t="s">
        <v>803</v>
      </c>
    </row>
    <row r="51" spans="2:3" ht="14.5" customHeight="1" x14ac:dyDescent="0.35">
      <c r="C51" s="460" t="s">
        <v>804</v>
      </c>
    </row>
    <row r="52" spans="2:3" ht="14.5" customHeight="1" x14ac:dyDescent="0.35">
      <c r="C52" s="460" t="s">
        <v>805</v>
      </c>
    </row>
    <row r="53" spans="2:3" ht="14.5" customHeight="1" x14ac:dyDescent="0.35">
      <c r="C53" s="460"/>
    </row>
    <row r="54" spans="2:3" ht="14.5" customHeight="1" x14ac:dyDescent="0.35">
      <c r="B54" s="462" t="s">
        <v>625</v>
      </c>
      <c r="C54" s="460" t="s">
        <v>625</v>
      </c>
    </row>
  </sheetData>
  <mergeCells count="1">
    <mergeCell ref="B7:D7"/>
  </mergeCells>
  <hyperlinks>
    <hyperlink ref="C12" location="'Cover Page'!B7" display="2024 Sustainability Performance Data Book" xr:uid="{E6977172-9C0F-4FA8-88B5-5DEF0B33DA07}"/>
    <hyperlink ref="C17" location="General!C12" display="Restatements of information" xr:uid="{EAFA757E-18A3-4360-AA68-9465F094CB4E}"/>
    <hyperlink ref="C18" location="General!C16" display="Production" xr:uid="{D1E512FE-D2C1-47F1-A978-F099D6AC1EE1}"/>
    <hyperlink ref="C19" location="General!C28" display="Workforce" xr:uid="{E25E155C-F5D1-443D-8162-395537B3BD4B}"/>
    <hyperlink ref="C20" location="General!C72" display="Critical concerns" xr:uid="{3B628D2A-6674-43F9-BD41-DF9732CF3F9E}"/>
    <hyperlink ref="C21" location="General!C76" display="Mechanisms for seeking advice and raising concerns" xr:uid="{C64673A3-9F94-4DCE-97B2-C346C0B3E912}"/>
    <hyperlink ref="C22" location="General!C86" display="Compliance with laws and regulations" xr:uid="{3924E287-5C07-44A3-A7F4-6763B4A15B65}"/>
    <hyperlink ref="C23" location="General!C90" display="Collective bargaining" xr:uid="{77C92CC0-DB3A-4962-A9F6-27FC72133F7A}"/>
    <hyperlink ref="C25" location="'Economic Procurement'!C10" display="Economic performance" xr:uid="{3EF3DE90-D429-43AC-BBB4-F42C7F30FEA1}"/>
    <hyperlink ref="C26:C29" location="'Economic Procurement'!C10" display="Economic performance" xr:uid="{357EE693-A26F-449D-BD67-13906EF5D45F}"/>
    <hyperlink ref="C26" location="'Economic Procurement'!C27" display="Market presence" xr:uid="{851F112C-1DE1-452A-B79B-53548889C0F1}"/>
    <hyperlink ref="C27" location="'Economic Procurement'!C35" display="Indirect economic impacts" xr:uid="{F9B8CAC4-5BB5-4CA2-9327-31F59EAA44B4}"/>
    <hyperlink ref="C28" location="'Economic Procurement'!C61" display="Procurement practices" xr:uid="{82E6DB72-F237-4EB3-9EB2-ED41843A8D80}"/>
    <hyperlink ref="C29" location="'Economic Procurement'!C84" display="Business behaviour" xr:uid="{F8535CBD-2E2C-420E-BE01-9CFCC557D3A7}"/>
    <hyperlink ref="C31" location="Environment!C10" display="Materials" xr:uid="{CFF776F8-C748-46F8-8458-D8352B114F1B}"/>
    <hyperlink ref="C39" location="Environment!C311" display="Closure plan" xr:uid="{605D42D9-734F-4329-8B13-16649A3C7DAE}"/>
    <hyperlink ref="C38" location="Environment!C296" display="Tailings storage facilities" xr:uid="{F27A3798-4599-4142-BCBE-E9E2ED941A4B}"/>
    <hyperlink ref="C32:C37" location="Environment!C10" display="Materials" xr:uid="{12D17538-82C0-4D61-A0B4-90C07FC600DB}"/>
    <hyperlink ref="C32" location="Environment!C24" display="Energy" xr:uid="{D48F8953-D1A4-4171-B9CC-26AB1CD83D72}"/>
    <hyperlink ref="C33" location="Environment!C91" display="Water and effluents" xr:uid="{55788F41-A6AF-4385-8083-1E704FA10D8D}"/>
    <hyperlink ref="C34" location="Environment!C106" display="Biodiversity" xr:uid="{24EB7882-8CA5-463F-8E1A-20490459B59A}"/>
    <hyperlink ref="C35" location="Environment!C131" display="Emissions" xr:uid="{1931CB91-7BA4-482E-AE7F-91BD55C92742}"/>
    <hyperlink ref="C36" location="Environment!C239" display="Waste" xr:uid="{11EAB5DE-12E8-4AFD-9EE5-632468AC2BC8}"/>
    <hyperlink ref="C37" location="Environment!C273" display="Waste rock and tailings generated" xr:uid="{6469960F-88A7-44BD-A7B0-F51C332B96DB}"/>
    <hyperlink ref="C41" location="Social!C10" display="Employment" xr:uid="{8C0AB539-2357-4F67-B5FE-16414EA51BDD}"/>
    <hyperlink ref="C42" location="Social!C63" display="Labour relations" xr:uid="{AD5B2C47-B3FB-4D7B-A88B-190600B97B3C}"/>
    <hyperlink ref="C43" location="Social!C70" display="Occupational health and safety" xr:uid="{9494EAC7-EE5D-4F27-BB44-3CD9BCE617C3}"/>
    <hyperlink ref="C44:C52" location="Social!C70" display="Occupational health and safety" xr:uid="{4E860864-D2C3-40E6-8A53-88FF53CA1BAE}"/>
    <hyperlink ref="C44" location="Social!C141" display="Training and education" xr:uid="{EB2BFA34-1B2A-4325-8CB7-E60807F039FF}"/>
    <hyperlink ref="C45" location="Social!C171" display="Diversity and equal opportunity" xr:uid="{E747AF77-3847-47D4-B9E0-3923B4071B05}"/>
    <hyperlink ref="C46" location="Social!C229" display="Non discrimination" xr:uid="{F27F7930-3F21-49EC-A5A4-139DDFC0314A}"/>
    <hyperlink ref="C47" location="Social!C239" display="Freedom of association and collective bargaining" xr:uid="{87665C79-3B38-471A-93DB-4654CCA643FB}"/>
    <hyperlink ref="C48" location="Social!C243" display="Child labour" xr:uid="{835B88E1-CC6B-489C-979C-94ACD66D124C}"/>
    <hyperlink ref="C49" location="Social!C247" display="Forced or compulsory labour" xr:uid="{0925C358-EE41-443B-8E68-F9B8E2D0D421}"/>
    <hyperlink ref="C50" location="Social!C251" display="Security, human rights and rights of indigenous peoples" xr:uid="{0A13777C-DA58-4E8E-B727-4F3B644DED56}"/>
    <hyperlink ref="C51" location="Social!C280" display="Public policy" xr:uid="{F430C0D6-0A22-4D8B-863F-A9D998F87A94}"/>
    <hyperlink ref="C52" location="Social!C284" display="Impacts on customers" xr:uid="{B8F4D7C6-7D60-4097-842A-CF100F7E0240}"/>
    <hyperlink ref="C54" location="Subsidiaries!B10" display="Subsidiaries" xr:uid="{1CAE6F53-B691-4FE3-A18C-8BCEA0FBD8C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221F2-6709-4BDB-BE64-09FE89568E4D}">
  <dimension ref="A1:S189"/>
  <sheetViews>
    <sheetView showGridLines="0" showRowColHeaders="0" tabSelected="1" zoomScaleNormal="100" workbookViewId="0">
      <pane ySplit="8" topLeftCell="A86" activePane="bottomLeft" state="frozen"/>
      <selection activeCell="C29" sqref="C29"/>
      <selection pane="bottomLeft" activeCell="C90" sqref="C90:H90"/>
    </sheetView>
  </sheetViews>
  <sheetFormatPr defaultColWidth="0" defaultRowHeight="0" customHeight="1" zeroHeight="1" x14ac:dyDescent="0.35"/>
  <cols>
    <col min="1" max="1" width="10.7265625" customWidth="1"/>
    <col min="2" max="2" width="23" style="2" customWidth="1"/>
    <col min="3" max="3" width="46" style="2" customWidth="1"/>
    <col min="4" max="4" width="10.1796875" style="3" customWidth="1"/>
    <col min="5" max="5" width="10" bestFit="1" customWidth="1"/>
    <col min="6" max="6" width="9.453125" bestFit="1" customWidth="1"/>
    <col min="7" max="7" width="10.26953125" customWidth="1"/>
    <col min="8" max="8" width="15.1796875" customWidth="1"/>
    <col min="9" max="9" width="18.1796875" customWidth="1"/>
    <col min="10" max="10" width="12.81640625" customWidth="1"/>
    <col min="11" max="11" width="32.54296875" style="1" hidden="1" customWidth="1"/>
    <col min="12" max="12" width="9.81640625" style="1" hidden="1" customWidth="1"/>
    <col min="13" max="19" width="0" style="1" hidden="1" customWidth="1"/>
    <col min="20" max="16384" width="8.81640625" hidden="1"/>
  </cols>
  <sheetData>
    <row r="1" spans="1:19" ht="14.5" customHeight="1" x14ac:dyDescent="0.35">
      <c r="A1" s="160"/>
      <c r="B1" s="160"/>
      <c r="C1" s="161"/>
      <c r="D1" s="160"/>
      <c r="E1" s="160"/>
      <c r="F1" s="160"/>
      <c r="G1" s="160"/>
      <c r="H1" s="160"/>
      <c r="I1" s="160"/>
      <c r="J1" s="160"/>
      <c r="K1" s="160"/>
      <c r="L1" s="162"/>
      <c r="M1" s="162"/>
      <c r="N1" s="162"/>
      <c r="O1" s="162"/>
      <c r="P1" s="162"/>
      <c r="Q1"/>
      <c r="R1"/>
      <c r="S1"/>
    </row>
    <row r="2" spans="1:19" ht="14.5" customHeight="1" x14ac:dyDescent="0.35">
      <c r="A2" s="160"/>
      <c r="B2" s="160"/>
      <c r="C2" s="161"/>
      <c r="D2" s="160"/>
      <c r="E2" s="160"/>
      <c r="F2" s="160"/>
      <c r="G2" s="160"/>
      <c r="H2" s="160"/>
      <c r="I2" s="160"/>
      <c r="J2" s="160"/>
      <c r="K2" s="160"/>
      <c r="L2" s="162"/>
      <c r="M2" s="162"/>
      <c r="N2" s="162"/>
      <c r="O2" s="162"/>
      <c r="P2" s="162"/>
      <c r="Q2"/>
      <c r="R2"/>
      <c r="S2"/>
    </row>
    <row r="3" spans="1:19" ht="14.5" customHeight="1" x14ac:dyDescent="0.35">
      <c r="A3" s="160"/>
      <c r="B3" s="160"/>
      <c r="C3" s="161"/>
      <c r="D3" s="160"/>
      <c r="E3" s="160"/>
      <c r="F3" s="160"/>
      <c r="G3" s="160"/>
      <c r="H3" s="160"/>
      <c r="I3" s="160"/>
      <c r="J3" s="160"/>
      <c r="K3" s="160"/>
      <c r="L3" s="162"/>
      <c r="M3" s="162"/>
      <c r="N3" s="162"/>
      <c r="O3" s="162"/>
      <c r="P3" s="162"/>
      <c r="Q3"/>
      <c r="R3"/>
      <c r="S3"/>
    </row>
    <row r="4" spans="1:19" ht="14.5" customHeight="1" x14ac:dyDescent="0.35">
      <c r="A4" s="160"/>
      <c r="B4" s="160"/>
      <c r="C4" s="161"/>
      <c r="D4" s="160"/>
      <c r="E4" s="160"/>
      <c r="F4" s="160"/>
      <c r="G4" s="160"/>
      <c r="H4" s="160"/>
      <c r="I4" s="160"/>
      <c r="J4" s="160"/>
      <c r="K4" s="160"/>
      <c r="L4" s="162"/>
      <c r="M4" s="162"/>
      <c r="N4" s="162"/>
      <c r="O4" s="162"/>
      <c r="P4" s="162"/>
      <c r="Q4"/>
      <c r="R4"/>
      <c r="S4"/>
    </row>
    <row r="5" spans="1:19" ht="14.5" customHeight="1" x14ac:dyDescent="0.35">
      <c r="A5" s="160"/>
      <c r="B5" s="160"/>
      <c r="C5" s="161"/>
      <c r="D5" s="160"/>
      <c r="E5" s="160"/>
      <c r="F5" s="160"/>
      <c r="G5" s="160"/>
      <c r="H5" s="160"/>
      <c r="I5" s="160"/>
      <c r="J5" s="160"/>
      <c r="K5" s="160"/>
      <c r="L5" s="162"/>
      <c r="M5" s="162"/>
      <c r="N5" s="162"/>
      <c r="O5" s="162"/>
      <c r="P5" s="162"/>
      <c r="Q5"/>
      <c r="R5"/>
      <c r="S5"/>
    </row>
    <row r="6" spans="1:19" ht="14.5" customHeight="1" x14ac:dyDescent="0.35">
      <c r="A6" s="160"/>
      <c r="B6" s="160"/>
      <c r="C6" s="161"/>
      <c r="D6" s="160"/>
      <c r="E6" s="160"/>
      <c r="F6" s="160"/>
      <c r="G6" s="160"/>
      <c r="H6" s="160"/>
      <c r="I6" s="160"/>
      <c r="J6" s="160"/>
      <c r="K6" s="160"/>
      <c r="L6" s="162"/>
      <c r="M6" s="162"/>
      <c r="N6" s="162"/>
      <c r="O6" s="162"/>
      <c r="P6" s="162"/>
      <c r="Q6"/>
      <c r="R6"/>
      <c r="S6"/>
    </row>
    <row r="7" spans="1:19" ht="22.5" x14ac:dyDescent="0.55000000000000004">
      <c r="A7" s="160"/>
      <c r="B7" s="496" t="s">
        <v>635</v>
      </c>
      <c r="C7" s="496"/>
      <c r="D7" s="496"/>
      <c r="E7" s="160"/>
      <c r="F7" s="160"/>
      <c r="G7" s="160"/>
      <c r="H7" s="160"/>
      <c r="I7" s="160"/>
      <c r="J7" s="160"/>
      <c r="K7" s="160"/>
      <c r="L7" s="162"/>
      <c r="M7" s="162"/>
      <c r="N7" s="162"/>
      <c r="O7" s="162"/>
      <c r="P7" s="162"/>
      <c r="Q7"/>
      <c r="R7"/>
      <c r="S7"/>
    </row>
    <row r="8" spans="1:19" ht="14.5" customHeight="1" x14ac:dyDescent="0.35">
      <c r="A8" s="160"/>
      <c r="B8" s="160"/>
      <c r="C8" s="161"/>
      <c r="D8" s="160"/>
      <c r="E8" s="160"/>
      <c r="F8" s="160"/>
      <c r="G8" s="160"/>
      <c r="H8" s="160"/>
      <c r="I8" s="160"/>
      <c r="J8" s="160"/>
      <c r="K8" s="160"/>
      <c r="L8" s="162"/>
      <c r="M8" s="162"/>
      <c r="N8" s="162"/>
      <c r="O8" s="162"/>
      <c r="P8" s="162"/>
      <c r="Q8"/>
      <c r="R8"/>
      <c r="S8"/>
    </row>
    <row r="9" spans="1:19" s="1" customFormat="1" ht="14.5" x14ac:dyDescent="0.35">
      <c r="A9"/>
      <c r="B9" s="2"/>
      <c r="C9" s="2"/>
      <c r="D9" s="3"/>
      <c r="E9"/>
      <c r="F9"/>
      <c r="G9"/>
      <c r="H9"/>
      <c r="I9"/>
      <c r="J9"/>
    </row>
    <row r="10" spans="1:19" s="4" customFormat="1" ht="14.5" x14ac:dyDescent="0.35">
      <c r="B10" s="5"/>
      <c r="C10" s="6" t="s">
        <v>1</v>
      </c>
      <c r="D10" s="7"/>
    </row>
    <row r="11" spans="1:19" s="1" customFormat="1" ht="14.5" x14ac:dyDescent="0.35">
      <c r="B11" s="25"/>
      <c r="C11" s="42"/>
      <c r="D11" s="26"/>
    </row>
    <row r="12" spans="1:19" s="1" customFormat="1" ht="14.5" x14ac:dyDescent="0.35">
      <c r="B12" s="114" t="s">
        <v>545</v>
      </c>
      <c r="C12" s="42" t="s">
        <v>546</v>
      </c>
      <c r="D12" s="26"/>
    </row>
    <row r="13" spans="1:19" s="1" customFormat="1" ht="14.5" x14ac:dyDescent="0.35">
      <c r="B13" s="114"/>
      <c r="C13" s="1" t="s">
        <v>553</v>
      </c>
      <c r="D13" s="26"/>
    </row>
    <row r="14" spans="1:19" s="1" customFormat="1" ht="14.5" x14ac:dyDescent="0.35">
      <c r="B14" s="114"/>
      <c r="C14" s="1" t="s">
        <v>554</v>
      </c>
      <c r="D14" s="26"/>
    </row>
    <row r="15" spans="1:19" s="1" customFormat="1" ht="14.5" x14ac:dyDescent="0.35">
      <c r="B15" s="25"/>
      <c r="D15" s="26"/>
    </row>
    <row r="16" spans="1:19" s="1" customFormat="1" ht="14.5" x14ac:dyDescent="0.35">
      <c r="B16" s="114" t="s">
        <v>2</v>
      </c>
      <c r="C16" s="42" t="s">
        <v>3</v>
      </c>
      <c r="D16" s="26"/>
    </row>
    <row r="17" spans="1:10" s="1" customFormat="1" ht="14.5" x14ac:dyDescent="0.35">
      <c r="B17" s="2" t="s">
        <v>4</v>
      </c>
      <c r="C17" s="2" t="s">
        <v>5</v>
      </c>
      <c r="D17" s="3"/>
      <c r="E17"/>
    </row>
    <row r="18" spans="1:10" s="1" customFormat="1" ht="14.5" x14ac:dyDescent="0.35">
      <c r="B18" s="42"/>
      <c r="C18" s="42"/>
      <c r="D18" s="272">
        <v>2022</v>
      </c>
      <c r="E18" s="272">
        <v>2023</v>
      </c>
      <c r="F18" s="272">
        <v>2024</v>
      </c>
    </row>
    <row r="19" spans="1:10" s="1" customFormat="1" ht="16.5" x14ac:dyDescent="0.45">
      <c r="B19" s="25"/>
      <c r="C19" s="23" t="s">
        <v>7</v>
      </c>
      <c r="D19" s="273">
        <v>10436</v>
      </c>
      <c r="E19" s="273">
        <v>9680</v>
      </c>
      <c r="F19" s="273">
        <v>9264</v>
      </c>
    </row>
    <row r="20" spans="1:10" s="1" customFormat="1" ht="16.5" x14ac:dyDescent="0.45">
      <c r="C20" s="23" t="s">
        <v>6</v>
      </c>
      <c r="D20" s="273">
        <v>11091</v>
      </c>
      <c r="E20" s="273">
        <v>10395.71802</v>
      </c>
      <c r="F20" s="273">
        <v>9600</v>
      </c>
    </row>
    <row r="21" spans="1:10" s="1" customFormat="1" ht="16.5" x14ac:dyDescent="0.35">
      <c r="B21" s="25"/>
      <c r="C21" s="23" t="s">
        <v>809</v>
      </c>
      <c r="D21" s="493" t="s">
        <v>534</v>
      </c>
      <c r="E21" s="273">
        <v>8970</v>
      </c>
      <c r="F21" s="273">
        <v>44863</v>
      </c>
    </row>
    <row r="22" spans="1:10" s="1" customFormat="1" ht="16.5" x14ac:dyDescent="0.35">
      <c r="B22" s="25"/>
      <c r="C22" s="23" t="s">
        <v>810</v>
      </c>
      <c r="D22" s="493" t="s">
        <v>534</v>
      </c>
      <c r="E22" s="493" t="s">
        <v>534</v>
      </c>
      <c r="F22" s="273">
        <v>42916</v>
      </c>
    </row>
    <row r="23" spans="1:10" s="1" customFormat="1" ht="8.5" customHeight="1" x14ac:dyDescent="0.35">
      <c r="B23" s="25"/>
      <c r="C23"/>
      <c r="D23" s="494"/>
      <c r="E23" s="494"/>
      <c r="F23"/>
    </row>
    <row r="24" spans="1:10" s="1" customFormat="1" ht="14.5" x14ac:dyDescent="0.35">
      <c r="B24" s="25"/>
      <c r="C24" s="464" t="s">
        <v>811</v>
      </c>
      <c r="D24" s="464"/>
      <c r="E24" s="464"/>
      <c r="F24" s="464"/>
      <c r="G24" s="464"/>
    </row>
    <row r="25" spans="1:10" s="1" customFormat="1" ht="21.5" customHeight="1" x14ac:dyDescent="0.35">
      <c r="B25" s="25"/>
      <c r="C25" s="498" t="s">
        <v>812</v>
      </c>
      <c r="D25" s="498"/>
      <c r="E25" s="498"/>
      <c r="F25" s="498"/>
      <c r="G25" s="464"/>
    </row>
    <row r="26" spans="1:10" s="1" customFormat="1" ht="33" customHeight="1" x14ac:dyDescent="0.35">
      <c r="B26" s="25"/>
      <c r="C26" s="497" t="s">
        <v>555</v>
      </c>
      <c r="D26" s="497"/>
      <c r="E26" s="497"/>
      <c r="F26" s="497"/>
      <c r="G26" s="497"/>
    </row>
    <row r="27" spans="1:10" s="1" customFormat="1" ht="52" customHeight="1" x14ac:dyDescent="0.35">
      <c r="B27" s="25"/>
      <c r="C27" s="497" t="s">
        <v>728</v>
      </c>
      <c r="D27" s="497"/>
      <c r="E27" s="497"/>
      <c r="F27" s="497"/>
      <c r="G27" s="497"/>
    </row>
    <row r="28" spans="1:10" s="1" customFormat="1" ht="25" customHeight="1" x14ac:dyDescent="0.35">
      <c r="B28" s="25"/>
      <c r="C28" s="497" t="s">
        <v>645</v>
      </c>
      <c r="D28" s="497"/>
      <c r="E28" s="497"/>
      <c r="F28" s="497"/>
      <c r="G28" s="497"/>
    </row>
    <row r="29" spans="1:10" s="1" customFormat="1" ht="14.5" x14ac:dyDescent="0.35">
      <c r="B29" s="25"/>
      <c r="C29" s="221"/>
      <c r="D29" s="221"/>
      <c r="E29" s="221"/>
      <c r="F29" s="221"/>
      <c r="G29" s="221"/>
    </row>
    <row r="30" spans="1:10" s="1" customFormat="1" ht="15.65" customHeight="1" x14ac:dyDescent="0.35">
      <c r="A30"/>
      <c r="B30" s="114" t="s">
        <v>8</v>
      </c>
      <c r="C30" s="11" t="s">
        <v>9</v>
      </c>
      <c r="D30" s="499"/>
      <c r="E30" s="499"/>
      <c r="F30" s="499"/>
      <c r="G30" s="499"/>
      <c r="H30" s="499"/>
      <c r="I30" s="499"/>
      <c r="J30"/>
    </row>
    <row r="31" spans="1:10" s="1" customFormat="1" ht="15.65" customHeight="1" x14ac:dyDescent="0.35">
      <c r="A31"/>
      <c r="B31" s="42" t="s">
        <v>10</v>
      </c>
      <c r="C31" s="8" t="s">
        <v>11</v>
      </c>
      <c r="D31" s="46"/>
      <c r="E31" s="46"/>
      <c r="F31" s="46"/>
      <c r="G31" s="46"/>
      <c r="H31" s="46"/>
      <c r="I31" s="46"/>
      <c r="J31"/>
    </row>
    <row r="32" spans="1:10" s="1" customFormat="1" ht="14.5" customHeight="1" x14ac:dyDescent="0.35">
      <c r="A32"/>
      <c r="B32" s="42"/>
      <c r="C32" s="274" t="s">
        <v>12</v>
      </c>
      <c r="D32" s="272" t="s">
        <v>13</v>
      </c>
      <c r="E32" s="272" t="s">
        <v>14</v>
      </c>
      <c r="F32" s="275" t="s">
        <v>15</v>
      </c>
      <c r="G32" s="46"/>
    </row>
    <row r="33" spans="1:19" s="1" customFormat="1" ht="14.5" customHeight="1" x14ac:dyDescent="0.35">
      <c r="A33"/>
      <c r="B33" s="42"/>
      <c r="C33" s="13" t="s">
        <v>16</v>
      </c>
      <c r="D33" s="276">
        <v>419</v>
      </c>
      <c r="E33" s="277">
        <v>74</v>
      </c>
      <c r="F33" s="278">
        <f>SUM(D33:E33)</f>
        <v>493</v>
      </c>
      <c r="G33" s="46"/>
    </row>
    <row r="34" spans="1:19" s="1" customFormat="1" ht="14.5" customHeight="1" x14ac:dyDescent="0.35">
      <c r="A34"/>
      <c r="B34" s="42"/>
      <c r="C34" s="13" t="s">
        <v>17</v>
      </c>
      <c r="D34" s="276">
        <v>9</v>
      </c>
      <c r="E34" s="277">
        <v>3</v>
      </c>
      <c r="F34" s="278">
        <f>SUM(D34:E34)</f>
        <v>12</v>
      </c>
      <c r="G34" s="46"/>
    </row>
    <row r="35" spans="1:19" s="1" customFormat="1" ht="14.5" customHeight="1" x14ac:dyDescent="0.35">
      <c r="A35"/>
      <c r="B35" s="42"/>
      <c r="C35" s="13" t="s">
        <v>18</v>
      </c>
      <c r="D35" s="276">
        <v>7</v>
      </c>
      <c r="E35" s="277">
        <v>2</v>
      </c>
      <c r="F35" s="278">
        <f>SUM(D35:E35)</f>
        <v>9</v>
      </c>
      <c r="G35" s="46"/>
    </row>
    <row r="36" spans="1:19" s="1" customFormat="1" ht="14.5" customHeight="1" x14ac:dyDescent="0.35">
      <c r="A36"/>
      <c r="B36" s="42"/>
      <c r="C36" s="14" t="s">
        <v>15</v>
      </c>
      <c r="D36" s="279">
        <f>SUM(D33:D35)</f>
        <v>435</v>
      </c>
      <c r="E36" s="280">
        <f>SUM(E33:E35)</f>
        <v>79</v>
      </c>
      <c r="F36" s="281">
        <f>SUM(D36:E36)</f>
        <v>514</v>
      </c>
      <c r="G36" s="46"/>
    </row>
    <row r="37" spans="1:19" ht="15.65" customHeight="1" x14ac:dyDescent="0.35">
      <c r="B37" s="10"/>
      <c r="C37" s="14" t="s">
        <v>19</v>
      </c>
      <c r="D37" s="282">
        <f>D36/F36</f>
        <v>0.84630350194552528</v>
      </c>
      <c r="E37" s="283">
        <f>E36/F36</f>
        <v>0.15369649805447472</v>
      </c>
      <c r="F37" s="283">
        <f>SUM(D37:E37)</f>
        <v>1</v>
      </c>
      <c r="G37" s="46"/>
      <c r="H37" s="1"/>
      <c r="I37" s="46"/>
      <c r="J37" s="117"/>
      <c r="K37"/>
      <c r="L37"/>
      <c r="M37"/>
      <c r="N37"/>
      <c r="O37"/>
      <c r="P37"/>
      <c r="Q37"/>
      <c r="R37"/>
      <c r="S37"/>
    </row>
    <row r="38" spans="1:19" ht="14.5" x14ac:dyDescent="0.35">
      <c r="B38" s="10"/>
      <c r="C38" s="11"/>
      <c r="D38" s="12"/>
      <c r="E38" s="9"/>
      <c r="G38" s="117"/>
      <c r="H38" s="1"/>
      <c r="I38" s="1"/>
      <c r="J38" s="117"/>
      <c r="K38"/>
      <c r="L38"/>
      <c r="M38"/>
      <c r="N38"/>
      <c r="O38"/>
      <c r="P38"/>
      <c r="Q38"/>
      <c r="R38"/>
      <c r="S38"/>
    </row>
    <row r="39" spans="1:19" ht="14.5" x14ac:dyDescent="0.35">
      <c r="B39" s="10"/>
      <c r="C39" s="13" t="s">
        <v>20</v>
      </c>
      <c r="D39" s="284">
        <v>432</v>
      </c>
      <c r="E39" s="285">
        <v>75</v>
      </c>
      <c r="F39" s="286">
        <f>SUM(D39:E39)</f>
        <v>507</v>
      </c>
      <c r="G39" s="117"/>
      <c r="H39" s="1"/>
      <c r="I39" s="1"/>
      <c r="J39" s="117"/>
      <c r="K39"/>
      <c r="L39"/>
      <c r="M39"/>
      <c r="N39"/>
      <c r="O39"/>
      <c r="P39"/>
      <c r="Q39"/>
      <c r="R39"/>
      <c r="S39"/>
    </row>
    <row r="40" spans="1:19" ht="14.5" x14ac:dyDescent="0.35">
      <c r="B40" s="10"/>
      <c r="C40" s="13" t="s">
        <v>513</v>
      </c>
      <c r="D40" s="276">
        <v>3</v>
      </c>
      <c r="E40" s="277">
        <v>4</v>
      </c>
      <c r="F40" s="287">
        <f>SUM(D40:E40)</f>
        <v>7</v>
      </c>
      <c r="G40" s="117"/>
      <c r="H40" s="1"/>
      <c r="I40" s="1"/>
      <c r="J40" s="117"/>
      <c r="K40"/>
      <c r="L40"/>
      <c r="M40"/>
      <c r="N40"/>
      <c r="O40"/>
      <c r="P40"/>
      <c r="Q40"/>
      <c r="R40"/>
      <c r="S40"/>
    </row>
    <row r="41" spans="1:19" ht="14.5" x14ac:dyDescent="0.35">
      <c r="B41" s="10"/>
      <c r="C41" s="13" t="s">
        <v>21</v>
      </c>
      <c r="D41" s="284">
        <v>0</v>
      </c>
      <c r="E41" s="285">
        <v>0</v>
      </c>
      <c r="F41" s="286">
        <f>SUM(D41:E41)</f>
        <v>0</v>
      </c>
      <c r="G41" s="128"/>
      <c r="H41" s="1"/>
      <c r="I41" s="42"/>
      <c r="J41" s="129"/>
      <c r="K41" s="9"/>
      <c r="L41"/>
      <c r="M41"/>
      <c r="N41"/>
      <c r="O41"/>
      <c r="P41"/>
      <c r="Q41"/>
      <c r="R41"/>
      <c r="S41"/>
    </row>
    <row r="42" spans="1:19" ht="14.5" x14ac:dyDescent="0.35">
      <c r="B42" s="10"/>
      <c r="C42" s="14" t="s">
        <v>15</v>
      </c>
      <c r="D42" s="288">
        <f>SUM(D39:D41)</f>
        <v>435</v>
      </c>
      <c r="E42" s="289">
        <f>SUM(E39:E41)</f>
        <v>79</v>
      </c>
      <c r="F42" s="290">
        <f>SUM(D42:E42)</f>
        <v>514</v>
      </c>
      <c r="G42" s="130"/>
      <c r="H42" s="1"/>
      <c r="I42" s="1"/>
      <c r="J42" s="129"/>
      <c r="K42" s="9"/>
      <c r="L42"/>
      <c r="M42"/>
      <c r="N42"/>
      <c r="O42"/>
      <c r="P42"/>
      <c r="Q42"/>
      <c r="R42"/>
      <c r="S42"/>
    </row>
    <row r="43" spans="1:19" ht="14.5" x14ac:dyDescent="0.35">
      <c r="B43" s="10"/>
      <c r="C43" s="14" t="s">
        <v>19</v>
      </c>
      <c r="D43" s="282">
        <f>D42/F42</f>
        <v>0.84630350194552528</v>
      </c>
      <c r="E43" s="283">
        <f>E42/F42</f>
        <v>0.15369649805447472</v>
      </c>
      <c r="F43" s="283">
        <f>SUM(D43:E43)</f>
        <v>1</v>
      </c>
      <c r="G43" s="117"/>
      <c r="H43" s="1"/>
      <c r="I43" s="1"/>
      <c r="J43" s="129"/>
      <c r="K43" s="9"/>
      <c r="L43"/>
      <c r="M43"/>
      <c r="N43"/>
      <c r="O43"/>
      <c r="P43"/>
      <c r="Q43"/>
      <c r="R43"/>
      <c r="S43"/>
    </row>
    <row r="44" spans="1:19" ht="14.5" x14ac:dyDescent="0.35">
      <c r="B44" s="10"/>
      <c r="G44" s="117"/>
      <c r="H44" s="1"/>
      <c r="I44" s="1"/>
      <c r="J44" s="129"/>
      <c r="K44" s="9"/>
      <c r="L44"/>
      <c r="M44"/>
      <c r="N44"/>
      <c r="O44"/>
      <c r="P44"/>
      <c r="Q44"/>
      <c r="R44"/>
      <c r="S44"/>
    </row>
    <row r="45" spans="1:19" ht="53.5" customHeight="1" x14ac:dyDescent="0.35">
      <c r="B45" s="10"/>
      <c r="C45" s="497" t="s">
        <v>557</v>
      </c>
      <c r="D45" s="497"/>
      <c r="E45" s="497"/>
      <c r="F45" s="497"/>
      <c r="G45" s="497"/>
      <c r="H45" s="497"/>
      <c r="I45" s="1"/>
      <c r="J45" s="129"/>
      <c r="K45" s="70"/>
      <c r="L45"/>
      <c r="M45"/>
      <c r="N45"/>
      <c r="O45"/>
      <c r="P45"/>
      <c r="Q45"/>
      <c r="R45"/>
      <c r="S45"/>
    </row>
    <row r="46" spans="1:19" ht="36.65" customHeight="1" x14ac:dyDescent="0.35">
      <c r="B46" s="10"/>
      <c r="C46" s="497" t="s">
        <v>558</v>
      </c>
      <c r="D46" s="497"/>
      <c r="E46" s="497"/>
      <c r="F46" s="497"/>
      <c r="G46" s="497"/>
      <c r="H46" s="497"/>
      <c r="I46" s="1"/>
      <c r="J46" s="117"/>
      <c r="K46"/>
      <c r="L46"/>
      <c r="M46"/>
      <c r="N46"/>
      <c r="O46"/>
      <c r="P46"/>
      <c r="Q46"/>
      <c r="R46"/>
      <c r="S46"/>
    </row>
    <row r="47" spans="1:19" ht="36.65" customHeight="1" x14ac:dyDescent="0.35">
      <c r="B47" s="10"/>
      <c r="C47" s="497" t="s">
        <v>559</v>
      </c>
      <c r="D47" s="497"/>
      <c r="E47" s="497"/>
      <c r="F47" s="497"/>
      <c r="G47" s="497"/>
      <c r="H47" s="497"/>
      <c r="I47" s="1"/>
      <c r="J47" s="117"/>
      <c r="K47"/>
      <c r="L47"/>
      <c r="M47"/>
      <c r="N47"/>
      <c r="O47"/>
      <c r="P47"/>
      <c r="Q47"/>
      <c r="R47"/>
      <c r="S47"/>
    </row>
    <row r="48" spans="1:19" ht="21.65" customHeight="1" x14ac:dyDescent="0.35">
      <c r="B48" s="10"/>
      <c r="C48" s="497" t="s">
        <v>653</v>
      </c>
      <c r="D48" s="497"/>
      <c r="E48" s="497"/>
      <c r="G48" s="130"/>
      <c r="H48" s="1"/>
      <c r="I48" s="1"/>
      <c r="J48" s="117"/>
      <c r="K48"/>
      <c r="L48"/>
      <c r="M48"/>
      <c r="N48"/>
      <c r="O48"/>
      <c r="P48"/>
      <c r="Q48"/>
      <c r="R48"/>
      <c r="S48"/>
    </row>
    <row r="49" spans="2:19" ht="36.65" customHeight="1" x14ac:dyDescent="0.35">
      <c r="B49" s="10"/>
      <c r="C49" s="497" t="s">
        <v>813</v>
      </c>
      <c r="D49" s="497"/>
      <c r="E49" s="497"/>
      <c r="F49" s="497"/>
      <c r="G49" s="497"/>
      <c r="H49" s="497"/>
      <c r="I49" s="1"/>
      <c r="J49" s="117"/>
      <c r="K49"/>
      <c r="L49"/>
      <c r="M49"/>
      <c r="N49"/>
      <c r="O49"/>
      <c r="P49"/>
      <c r="Q49"/>
      <c r="R49"/>
      <c r="S49"/>
    </row>
    <row r="50" spans="2:19" ht="36.65" customHeight="1" x14ac:dyDescent="0.35">
      <c r="B50" s="10"/>
      <c r="C50" s="497" t="s">
        <v>895</v>
      </c>
      <c r="D50" s="497"/>
      <c r="E50" s="497"/>
      <c r="F50" s="497"/>
      <c r="G50" s="497"/>
      <c r="H50" s="497"/>
      <c r="I50" s="1"/>
      <c r="J50" s="117"/>
      <c r="K50"/>
      <c r="L50"/>
      <c r="M50"/>
      <c r="N50"/>
      <c r="O50"/>
      <c r="P50"/>
      <c r="Q50"/>
      <c r="R50"/>
      <c r="S50"/>
    </row>
    <row r="51" spans="2:19" ht="14.5" x14ac:dyDescent="0.35">
      <c r="B51" s="10"/>
      <c r="C51" s="464" t="s">
        <v>814</v>
      </c>
      <c r="D51" s="221"/>
      <c r="E51" s="221"/>
      <c r="G51" s="12"/>
      <c r="H51" s="9"/>
      <c r="I51" s="12"/>
      <c r="J51" s="12"/>
      <c r="K51"/>
      <c r="L51"/>
      <c r="M51"/>
      <c r="N51"/>
      <c r="O51"/>
      <c r="P51"/>
      <c r="Q51"/>
      <c r="R51"/>
      <c r="S51"/>
    </row>
    <row r="52" spans="2:19" ht="14.5" x14ac:dyDescent="0.35">
      <c r="B52" s="10"/>
      <c r="C52" s="222"/>
      <c r="D52" s="221"/>
      <c r="E52" s="221"/>
      <c r="G52" s="12"/>
      <c r="H52" s="9"/>
      <c r="I52" s="12"/>
      <c r="J52" s="12"/>
      <c r="K52"/>
      <c r="L52"/>
      <c r="M52"/>
      <c r="N52"/>
      <c r="O52"/>
      <c r="P52"/>
      <c r="Q52"/>
      <c r="R52"/>
      <c r="S52"/>
    </row>
    <row r="53" spans="2:19" ht="14.5" customHeight="1" x14ac:dyDescent="0.35">
      <c r="B53" s="114" t="s">
        <v>22</v>
      </c>
      <c r="C53" s="501" t="s">
        <v>23</v>
      </c>
      <c r="D53" s="501"/>
      <c r="H53" s="48"/>
      <c r="J53" s="12"/>
      <c r="K53"/>
      <c r="L53"/>
      <c r="M53"/>
      <c r="N53"/>
      <c r="O53"/>
      <c r="P53"/>
      <c r="Q53"/>
      <c r="R53"/>
      <c r="S53"/>
    </row>
    <row r="54" spans="2:19" ht="14.5" customHeight="1" x14ac:dyDescent="0.35">
      <c r="B54" s="114" t="s">
        <v>10</v>
      </c>
      <c r="C54" s="8" t="s">
        <v>11</v>
      </c>
      <c r="H54" s="48"/>
      <c r="J54" s="12"/>
      <c r="K54"/>
      <c r="L54"/>
      <c r="M54"/>
      <c r="N54"/>
      <c r="O54"/>
      <c r="P54"/>
      <c r="Q54"/>
      <c r="R54"/>
      <c r="S54"/>
    </row>
    <row r="55" spans="2:19" ht="14.5" customHeight="1" x14ac:dyDescent="0.35">
      <c r="B55" s="114"/>
      <c r="C55" s="274" t="s">
        <v>24</v>
      </c>
      <c r="D55" s="272" t="s">
        <v>13</v>
      </c>
      <c r="E55" s="272" t="s">
        <v>14</v>
      </c>
      <c r="F55" s="275" t="s">
        <v>15</v>
      </c>
      <c r="G55" s="275" t="s">
        <v>656</v>
      </c>
      <c r="H55" s="48"/>
      <c r="J55" s="12"/>
      <c r="K55"/>
      <c r="L55"/>
      <c r="M55"/>
      <c r="N55"/>
      <c r="O55"/>
      <c r="P55"/>
      <c r="Q55"/>
      <c r="R55"/>
      <c r="S55"/>
    </row>
    <row r="56" spans="2:19" ht="14.5" customHeight="1" x14ac:dyDescent="0.35">
      <c r="B56" s="114"/>
      <c r="C56" s="13" t="s">
        <v>64</v>
      </c>
      <c r="D56" s="267">
        <v>479</v>
      </c>
      <c r="E56" s="267">
        <v>48</v>
      </c>
      <c r="F56" s="291">
        <f>SUM(D56:E56)</f>
        <v>527</v>
      </c>
      <c r="G56" s="292" cm="1">
        <f t="array" ref="G56">SUM(D56:E56/$F$61)</f>
        <v>0.57721796276013138</v>
      </c>
      <c r="H56" s="48"/>
      <c r="J56" s="12"/>
      <c r="K56"/>
      <c r="L56"/>
      <c r="M56"/>
      <c r="N56"/>
      <c r="O56"/>
      <c r="P56"/>
      <c r="Q56"/>
      <c r="R56"/>
      <c r="S56"/>
    </row>
    <row r="57" spans="2:19" ht="14.5" customHeight="1" x14ac:dyDescent="0.35">
      <c r="B57" s="114"/>
      <c r="C57" s="13" t="s">
        <v>65</v>
      </c>
      <c r="D57" s="267">
        <v>161</v>
      </c>
      <c r="E57" s="267">
        <v>7</v>
      </c>
      <c r="F57" s="291">
        <f t="shared" ref="F57:F60" si="0">SUM(D57:E57)</f>
        <v>168</v>
      </c>
      <c r="G57" s="292" cm="1">
        <f t="array" ref="G57">SUM(D57:E57/$F$61)</f>
        <v>0.18400876232201532</v>
      </c>
      <c r="H57" s="48"/>
      <c r="J57" s="12"/>
      <c r="K57"/>
      <c r="L57"/>
      <c r="M57"/>
      <c r="N57"/>
      <c r="O57"/>
      <c r="P57"/>
      <c r="Q57"/>
      <c r="R57"/>
      <c r="S57"/>
    </row>
    <row r="58" spans="2:19" ht="14.5" customHeight="1" x14ac:dyDescent="0.35">
      <c r="B58" s="114"/>
      <c r="C58" s="13" t="s">
        <v>655</v>
      </c>
      <c r="D58" s="267">
        <v>41</v>
      </c>
      <c r="E58" s="267">
        <v>1</v>
      </c>
      <c r="F58" s="291">
        <f t="shared" si="0"/>
        <v>42</v>
      </c>
      <c r="G58" s="292" cm="1">
        <f t="array" ref="G58">SUM(D58:E58/$F$61)</f>
        <v>4.6002190580503831E-2</v>
      </c>
      <c r="H58" s="48"/>
      <c r="J58" s="12"/>
      <c r="K58"/>
      <c r="L58"/>
      <c r="M58"/>
      <c r="N58"/>
      <c r="O58"/>
      <c r="P58"/>
      <c r="Q58"/>
      <c r="R58"/>
      <c r="S58"/>
    </row>
    <row r="59" spans="2:19" ht="14.5" customHeight="1" x14ac:dyDescent="0.35">
      <c r="B59" s="114"/>
      <c r="C59" s="13" t="s">
        <v>66</v>
      </c>
      <c r="D59" s="267">
        <v>25</v>
      </c>
      <c r="E59" s="267">
        <v>3</v>
      </c>
      <c r="F59" s="291">
        <f t="shared" si="0"/>
        <v>28</v>
      </c>
      <c r="G59" s="292" cm="1">
        <f t="array" ref="G59">SUM(D59:E59/$F$61)</f>
        <v>3.0668127053669222E-2</v>
      </c>
      <c r="H59" s="48"/>
      <c r="J59" s="12"/>
      <c r="K59"/>
      <c r="L59"/>
      <c r="M59"/>
      <c r="N59"/>
      <c r="O59"/>
      <c r="P59"/>
      <c r="Q59"/>
      <c r="R59"/>
      <c r="S59"/>
    </row>
    <row r="60" spans="2:19" ht="14.5" customHeight="1" x14ac:dyDescent="0.35">
      <c r="B60" s="114"/>
      <c r="C60" s="13" t="s">
        <v>68</v>
      </c>
      <c r="D60" s="267">
        <v>133</v>
      </c>
      <c r="E60" s="267">
        <v>15</v>
      </c>
      <c r="F60" s="291">
        <f t="shared" si="0"/>
        <v>148</v>
      </c>
      <c r="G60" s="292" cm="1">
        <f t="array" ref="G60">SUM(D60:E60/$F$61)</f>
        <v>0.16210295728368018</v>
      </c>
      <c r="H60" s="48"/>
      <c r="J60" s="12"/>
      <c r="K60"/>
      <c r="L60"/>
      <c r="M60"/>
      <c r="N60"/>
      <c r="O60"/>
      <c r="P60"/>
      <c r="Q60"/>
      <c r="R60"/>
      <c r="S60"/>
    </row>
    <row r="61" spans="2:19" ht="14.5" customHeight="1" x14ac:dyDescent="0.35">
      <c r="B61" s="114"/>
      <c r="C61" s="14" t="s">
        <v>560</v>
      </c>
      <c r="D61" s="279">
        <f>SUM(D56:D60)</f>
        <v>839</v>
      </c>
      <c r="E61" s="279">
        <f>SUM(E56:E60)</f>
        <v>74</v>
      </c>
      <c r="F61" s="293">
        <f>SUM(F56:F60)</f>
        <v>913</v>
      </c>
      <c r="G61" s="294">
        <f>SUM(G56:G60)</f>
        <v>0.99999999999999989</v>
      </c>
      <c r="H61" s="48"/>
      <c r="J61" s="12"/>
      <c r="K61"/>
      <c r="L61"/>
      <c r="M61"/>
      <c r="N61"/>
      <c r="O61"/>
      <c r="P61"/>
      <c r="Q61"/>
      <c r="R61"/>
      <c r="S61"/>
    </row>
    <row r="62" spans="2:19" ht="14.5" customHeight="1" x14ac:dyDescent="0.35">
      <c r="B62" s="114"/>
      <c r="C62" s="14" t="s">
        <v>19</v>
      </c>
      <c r="D62" s="296">
        <v>0.93884297520661097</v>
      </c>
      <c r="E62" s="297">
        <v>6.1157024793388401E-2</v>
      </c>
      <c r="F62" s="295"/>
      <c r="G62" s="295"/>
      <c r="H62" s="48"/>
      <c r="J62" s="12"/>
      <c r="K62"/>
      <c r="L62"/>
      <c r="M62"/>
      <c r="N62"/>
      <c r="O62"/>
      <c r="P62"/>
      <c r="Q62"/>
      <c r="R62"/>
      <c r="S62"/>
    </row>
    <row r="63" spans="2:19" ht="14.5" customHeight="1" x14ac:dyDescent="0.35">
      <c r="B63" s="114"/>
      <c r="C63" s="8"/>
      <c r="H63" s="48"/>
      <c r="J63" s="12"/>
      <c r="K63"/>
      <c r="L63"/>
      <c r="M63"/>
      <c r="N63"/>
      <c r="O63"/>
      <c r="P63"/>
      <c r="Q63"/>
      <c r="R63"/>
      <c r="S63"/>
    </row>
    <row r="64" spans="2:19" ht="14.5" customHeight="1" x14ac:dyDescent="0.35">
      <c r="B64" s="114"/>
      <c r="C64" s="274" t="s">
        <v>659</v>
      </c>
      <c r="D64" s="272" t="s">
        <v>15</v>
      </c>
      <c r="E64" s="275" t="s">
        <v>86</v>
      </c>
      <c r="H64" s="48"/>
      <c r="J64" s="12"/>
      <c r="K64"/>
      <c r="L64"/>
      <c r="M64"/>
      <c r="N64"/>
      <c r="O64"/>
      <c r="P64"/>
      <c r="Q64"/>
      <c r="R64"/>
      <c r="S64"/>
    </row>
    <row r="65" spans="2:19" ht="14.5" customHeight="1" x14ac:dyDescent="0.35">
      <c r="B65" s="114"/>
      <c r="C65" s="13" t="s">
        <v>660</v>
      </c>
      <c r="D65" s="276">
        <v>87</v>
      </c>
      <c r="E65" s="298">
        <f>D65/$D$68</f>
        <v>9.529025191675794E-2</v>
      </c>
      <c r="H65" s="48"/>
      <c r="J65" s="12"/>
      <c r="K65"/>
      <c r="L65"/>
      <c r="M65"/>
      <c r="N65"/>
      <c r="O65"/>
      <c r="P65"/>
      <c r="Q65"/>
      <c r="R65"/>
      <c r="S65"/>
    </row>
    <row r="66" spans="2:19" ht="14.5" customHeight="1" x14ac:dyDescent="0.35">
      <c r="B66" s="114"/>
      <c r="C66" s="13" t="s">
        <v>661</v>
      </c>
      <c r="D66" s="276">
        <v>199</v>
      </c>
      <c r="E66" s="298">
        <f>D66/$D$68</f>
        <v>0.21796276013143484</v>
      </c>
      <c r="H66" s="48"/>
      <c r="J66" s="12"/>
      <c r="K66"/>
      <c r="L66"/>
      <c r="M66"/>
      <c r="N66"/>
      <c r="O66"/>
      <c r="P66"/>
      <c r="Q66"/>
      <c r="R66"/>
      <c r="S66"/>
    </row>
    <row r="67" spans="2:19" ht="14.5" customHeight="1" x14ac:dyDescent="0.35">
      <c r="B67" s="114"/>
      <c r="C67" s="13" t="s">
        <v>662</v>
      </c>
      <c r="D67" s="276">
        <v>627</v>
      </c>
      <c r="E67" s="298">
        <f>D67/$D$68</f>
        <v>0.68674698795180722</v>
      </c>
      <c r="H67" s="48"/>
      <c r="J67" s="12"/>
      <c r="K67"/>
      <c r="L67"/>
      <c r="M67"/>
      <c r="N67"/>
      <c r="O67"/>
      <c r="P67"/>
      <c r="Q67"/>
      <c r="R67"/>
      <c r="S67"/>
    </row>
    <row r="68" spans="2:19" ht="14.5" customHeight="1" x14ac:dyDescent="0.35">
      <c r="B68" s="114"/>
      <c r="C68" s="14" t="s">
        <v>15</v>
      </c>
      <c r="D68" s="279">
        <f>SUM(D65:D67)</f>
        <v>913</v>
      </c>
      <c r="E68" s="299">
        <f>SUM(E65:E67)</f>
        <v>1</v>
      </c>
      <c r="H68" s="48"/>
      <c r="J68" s="12"/>
      <c r="K68"/>
      <c r="L68"/>
      <c r="M68"/>
      <c r="N68"/>
      <c r="O68"/>
      <c r="P68"/>
      <c r="Q68"/>
      <c r="R68"/>
      <c r="S68"/>
    </row>
    <row r="69" spans="2:19" ht="14.5" customHeight="1" x14ac:dyDescent="0.35">
      <c r="B69" s="114"/>
      <c r="H69" s="48"/>
      <c r="J69" s="12"/>
      <c r="K69"/>
      <c r="L69"/>
      <c r="M69"/>
      <c r="N69"/>
      <c r="O69"/>
      <c r="P69"/>
      <c r="Q69"/>
      <c r="R69"/>
      <c r="S69"/>
    </row>
    <row r="70" spans="2:19" ht="33.5" customHeight="1" x14ac:dyDescent="0.35">
      <c r="B70" s="114"/>
      <c r="C70" s="497" t="s">
        <v>677</v>
      </c>
      <c r="D70" s="497"/>
      <c r="E70" s="497"/>
      <c r="F70" s="497"/>
      <c r="G70" s="497"/>
      <c r="H70" s="497"/>
      <c r="J70" s="12"/>
      <c r="K70"/>
      <c r="L70"/>
      <c r="M70"/>
      <c r="N70"/>
      <c r="O70"/>
      <c r="P70"/>
      <c r="Q70"/>
      <c r="R70"/>
      <c r="S70"/>
    </row>
    <row r="71" spans="2:19" ht="20.5" customHeight="1" x14ac:dyDescent="0.35">
      <c r="B71" s="114"/>
      <c r="C71" s="502" t="s">
        <v>563</v>
      </c>
      <c r="D71" s="502"/>
      <c r="E71" s="502"/>
      <c r="F71" s="502"/>
      <c r="H71" s="48"/>
      <c r="J71" s="12"/>
      <c r="K71"/>
      <c r="L71"/>
      <c r="M71"/>
      <c r="N71"/>
      <c r="O71"/>
      <c r="P71"/>
      <c r="Q71"/>
      <c r="R71"/>
      <c r="S71"/>
    </row>
    <row r="72" spans="2:19" ht="20.149999999999999" customHeight="1" x14ac:dyDescent="0.35">
      <c r="B72" s="114"/>
      <c r="C72" s="216" t="s">
        <v>561</v>
      </c>
      <c r="D72" s="216"/>
      <c r="E72" s="216"/>
      <c r="F72" s="216"/>
      <c r="H72" s="48"/>
      <c r="J72" s="12"/>
      <c r="K72"/>
      <c r="L72"/>
      <c r="M72"/>
      <c r="N72"/>
      <c r="O72"/>
      <c r="P72"/>
      <c r="Q72"/>
      <c r="R72"/>
      <c r="S72"/>
    </row>
    <row r="73" spans="2:19" ht="20.149999999999999" customHeight="1" x14ac:dyDescent="0.35">
      <c r="B73" s="114"/>
      <c r="C73" s="216" t="s">
        <v>562</v>
      </c>
      <c r="D73" s="216"/>
      <c r="E73" s="216"/>
      <c r="F73" s="216"/>
      <c r="H73" s="48"/>
      <c r="J73" s="12"/>
      <c r="K73"/>
      <c r="L73"/>
      <c r="M73"/>
      <c r="N73"/>
      <c r="O73"/>
      <c r="P73"/>
      <c r="Q73"/>
      <c r="R73"/>
      <c r="S73"/>
    </row>
    <row r="74" spans="2:19" ht="14.5" customHeight="1" x14ac:dyDescent="0.35">
      <c r="B74" s="114"/>
      <c r="C74" s="11"/>
      <c r="D74" s="188"/>
      <c r="E74" s="189"/>
      <c r="H74" s="48"/>
      <c r="J74" s="12"/>
      <c r="K74"/>
      <c r="L74"/>
      <c r="M74"/>
      <c r="N74"/>
      <c r="O74"/>
      <c r="P74"/>
      <c r="Q74"/>
      <c r="R74"/>
      <c r="S74"/>
    </row>
    <row r="75" spans="2:19" ht="14.5" customHeight="1" x14ac:dyDescent="0.35">
      <c r="B75" s="8" t="s">
        <v>515</v>
      </c>
      <c r="C75" s="8" t="s">
        <v>776</v>
      </c>
      <c r="D75" s="188"/>
      <c r="E75" s="189"/>
      <c r="H75" s="48"/>
      <c r="J75" s="12"/>
      <c r="K75"/>
      <c r="L75"/>
      <c r="M75"/>
      <c r="N75"/>
      <c r="O75"/>
      <c r="P75"/>
      <c r="Q75"/>
      <c r="R75"/>
      <c r="S75"/>
    </row>
    <row r="76" spans="2:19" ht="14.5" customHeight="1" x14ac:dyDescent="0.35">
      <c r="B76" s="114"/>
      <c r="C76" s="497" t="s">
        <v>687</v>
      </c>
      <c r="D76" s="497"/>
      <c r="E76" s="497"/>
      <c r="F76" s="497"/>
      <c r="H76" s="48"/>
      <c r="J76" s="12"/>
      <c r="K76"/>
      <c r="L76"/>
      <c r="M76"/>
      <c r="N76"/>
      <c r="O76"/>
      <c r="P76"/>
      <c r="Q76"/>
      <c r="R76"/>
      <c r="S76"/>
    </row>
    <row r="77" spans="2:19" ht="14.5" customHeight="1" x14ac:dyDescent="0.35">
      <c r="B77" s="114"/>
      <c r="C77" s="497"/>
      <c r="D77" s="497"/>
      <c r="E77" s="497"/>
      <c r="F77" s="497"/>
      <c r="H77" s="48"/>
      <c r="J77" s="12"/>
      <c r="K77"/>
      <c r="L77"/>
      <c r="M77"/>
      <c r="N77"/>
      <c r="O77"/>
      <c r="P77"/>
      <c r="Q77"/>
      <c r="R77"/>
      <c r="S77"/>
    </row>
    <row r="78" spans="2:19" ht="14.5" customHeight="1" x14ac:dyDescent="0.35">
      <c r="B78" s="114"/>
      <c r="C78" s="497"/>
      <c r="D78" s="497"/>
      <c r="E78" s="497"/>
      <c r="F78" s="497"/>
      <c r="H78" s="48"/>
      <c r="J78" s="12"/>
      <c r="K78"/>
      <c r="L78"/>
      <c r="M78"/>
      <c r="N78"/>
      <c r="O78"/>
      <c r="P78"/>
      <c r="Q78"/>
      <c r="R78"/>
      <c r="S78"/>
    </row>
    <row r="79" spans="2:19" ht="14.5" customHeight="1" x14ac:dyDescent="0.35">
      <c r="B79" s="8" t="s">
        <v>507</v>
      </c>
      <c r="C79" s="8" t="s">
        <v>779</v>
      </c>
      <c r="D79" s="188"/>
      <c r="E79" s="189"/>
      <c r="H79" s="48"/>
      <c r="J79" s="12"/>
      <c r="K79"/>
      <c r="L79"/>
      <c r="M79"/>
      <c r="N79"/>
      <c r="O79"/>
      <c r="P79"/>
      <c r="Q79"/>
      <c r="R79"/>
      <c r="S79"/>
    </row>
    <row r="80" spans="2:19" ht="28.75" customHeight="1" x14ac:dyDescent="0.35">
      <c r="B80" s="114"/>
      <c r="C80" s="274" t="s">
        <v>564</v>
      </c>
      <c r="D80" s="272" t="s">
        <v>15</v>
      </c>
      <c r="E80" s="189"/>
      <c r="H80" s="48"/>
      <c r="J80" s="12"/>
      <c r="K80"/>
      <c r="L80"/>
      <c r="M80"/>
      <c r="N80"/>
      <c r="O80"/>
      <c r="P80"/>
      <c r="Q80"/>
      <c r="R80"/>
      <c r="S80"/>
    </row>
    <row r="81" spans="1:19" ht="14.5" customHeight="1" x14ac:dyDescent="0.35">
      <c r="B81" s="114"/>
      <c r="C81" s="13" t="s">
        <v>452</v>
      </c>
      <c r="D81" s="276">
        <v>64</v>
      </c>
      <c r="E81" s="189"/>
      <c r="H81" s="48"/>
      <c r="J81" s="12"/>
      <c r="K81"/>
      <c r="L81"/>
      <c r="M81"/>
      <c r="N81"/>
      <c r="O81"/>
      <c r="P81"/>
      <c r="Q81"/>
      <c r="R81"/>
      <c r="S81"/>
    </row>
    <row r="82" spans="1:19" ht="14.5" customHeight="1" x14ac:dyDescent="0.35">
      <c r="B82" s="114"/>
      <c r="C82" s="13" t="s">
        <v>508</v>
      </c>
      <c r="D82" s="276">
        <v>11</v>
      </c>
      <c r="E82" s="189"/>
      <c r="H82" s="256"/>
      <c r="J82" s="12"/>
      <c r="K82"/>
      <c r="L82"/>
      <c r="M82"/>
      <c r="N82"/>
      <c r="O82"/>
      <c r="P82"/>
      <c r="Q82"/>
      <c r="R82"/>
      <c r="S82"/>
    </row>
    <row r="83" spans="1:19" ht="14.5" customHeight="1" x14ac:dyDescent="0.35">
      <c r="B83" s="114"/>
      <c r="C83" s="13" t="s">
        <v>509</v>
      </c>
      <c r="D83" s="276">
        <v>2</v>
      </c>
      <c r="E83" s="189"/>
      <c r="H83" s="256"/>
      <c r="J83" s="12"/>
      <c r="K83"/>
      <c r="L83"/>
      <c r="M83"/>
      <c r="N83"/>
      <c r="O83"/>
      <c r="P83"/>
      <c r="Q83"/>
      <c r="R83"/>
      <c r="S83"/>
    </row>
    <row r="84" spans="1:19" ht="14.5" customHeight="1" x14ac:dyDescent="0.35">
      <c r="B84" s="114"/>
      <c r="C84" s="13" t="s">
        <v>510</v>
      </c>
      <c r="D84" s="276">
        <v>5</v>
      </c>
      <c r="E84" s="189"/>
      <c r="H84" s="48"/>
      <c r="J84" s="12"/>
      <c r="K84"/>
      <c r="L84"/>
      <c r="M84"/>
      <c r="N84"/>
      <c r="O84"/>
      <c r="P84"/>
      <c r="Q84"/>
      <c r="R84"/>
      <c r="S84"/>
    </row>
    <row r="85" spans="1:19" ht="14.5" customHeight="1" x14ac:dyDescent="0.35">
      <c r="B85" s="114"/>
      <c r="C85" s="13" t="s">
        <v>511</v>
      </c>
      <c r="D85" s="276">
        <v>22</v>
      </c>
      <c r="E85" s="189"/>
      <c r="H85" s="256"/>
      <c r="J85" s="12"/>
      <c r="K85"/>
      <c r="L85"/>
      <c r="M85"/>
      <c r="N85"/>
      <c r="O85"/>
      <c r="P85"/>
      <c r="Q85"/>
      <c r="R85"/>
      <c r="S85"/>
    </row>
    <row r="86" spans="1:19" ht="14.5" customHeight="1" x14ac:dyDescent="0.35">
      <c r="B86" s="114"/>
      <c r="C86" s="13" t="s">
        <v>512</v>
      </c>
      <c r="D86" s="276">
        <v>3</v>
      </c>
      <c r="E86" s="189"/>
      <c r="H86" s="48"/>
      <c r="J86" s="12"/>
      <c r="K86"/>
      <c r="L86"/>
      <c r="M86"/>
      <c r="N86"/>
      <c r="O86"/>
      <c r="P86"/>
      <c r="Q86"/>
      <c r="R86"/>
      <c r="S86"/>
    </row>
    <row r="87" spans="1:19" ht="14.5" customHeight="1" x14ac:dyDescent="0.35">
      <c r="B87" s="114"/>
      <c r="C87" s="14" t="s">
        <v>15</v>
      </c>
      <c r="D87" s="279">
        <f>SUM(D81:D86)</f>
        <v>107</v>
      </c>
      <c r="E87" s="189"/>
      <c r="H87" s="48"/>
      <c r="J87" s="12"/>
      <c r="K87"/>
      <c r="L87"/>
      <c r="M87"/>
      <c r="N87"/>
      <c r="O87"/>
      <c r="P87"/>
      <c r="Q87"/>
      <c r="R87"/>
      <c r="S87"/>
    </row>
    <row r="88" spans="1:19" ht="14.5" customHeight="1" x14ac:dyDescent="0.35">
      <c r="B88" s="114"/>
      <c r="C88" s="45"/>
      <c r="D88" s="188"/>
      <c r="E88" s="189"/>
      <c r="H88" s="48"/>
      <c r="J88" s="12"/>
      <c r="K88"/>
      <c r="L88"/>
      <c r="M88"/>
      <c r="N88"/>
      <c r="O88"/>
      <c r="P88"/>
      <c r="Q88"/>
      <c r="R88"/>
      <c r="S88"/>
    </row>
    <row r="89" spans="1:19" ht="14.5" customHeight="1" x14ac:dyDescent="0.35">
      <c r="B89" s="8" t="s">
        <v>502</v>
      </c>
      <c r="C89" s="2" t="s">
        <v>505</v>
      </c>
      <c r="E89" s="1"/>
      <c r="H89" s="48"/>
      <c r="J89" s="12"/>
      <c r="K89"/>
      <c r="L89"/>
      <c r="M89"/>
      <c r="N89"/>
      <c r="O89"/>
      <c r="P89"/>
      <c r="Q89"/>
      <c r="R89"/>
      <c r="S89"/>
    </row>
    <row r="90" spans="1:19" ht="47" customHeight="1" x14ac:dyDescent="0.35">
      <c r="B90" s="114"/>
      <c r="C90" s="500" t="s">
        <v>688</v>
      </c>
      <c r="D90" s="500"/>
      <c r="E90" s="500"/>
      <c r="F90" s="500"/>
      <c r="G90" s="500"/>
      <c r="H90" s="500"/>
      <c r="I90" s="255"/>
      <c r="J90" s="12"/>
      <c r="K90"/>
      <c r="L90"/>
      <c r="M90"/>
      <c r="N90"/>
      <c r="O90"/>
      <c r="P90"/>
      <c r="Q90"/>
      <c r="R90"/>
      <c r="S90"/>
    </row>
    <row r="91" spans="1:19" ht="47" customHeight="1" x14ac:dyDescent="0.35">
      <c r="B91" s="114"/>
      <c r="C91" s="500" t="s">
        <v>565</v>
      </c>
      <c r="D91" s="500"/>
      <c r="E91" s="500"/>
      <c r="F91" s="500"/>
      <c r="G91" s="500"/>
      <c r="H91" s="500"/>
      <c r="I91" s="255"/>
      <c r="J91" s="12"/>
      <c r="K91"/>
      <c r="L91"/>
      <c r="M91"/>
      <c r="N91"/>
      <c r="O91"/>
      <c r="P91"/>
      <c r="Q91"/>
      <c r="R91"/>
      <c r="S91"/>
    </row>
    <row r="92" spans="1:19" s="1" customFormat="1" ht="14.5" x14ac:dyDescent="0.35">
      <c r="A92"/>
      <c r="B92" s="116"/>
      <c r="C92" s="203"/>
      <c r="D92" s="3"/>
      <c r="E92"/>
      <c r="F92"/>
      <c r="G92"/>
      <c r="H92"/>
      <c r="I92"/>
      <c r="J92"/>
    </row>
    <row r="93" spans="1:19" s="1" customFormat="1" ht="14.5" x14ac:dyDescent="0.35">
      <c r="A93"/>
      <c r="B93" s="8" t="s">
        <v>25</v>
      </c>
      <c r="C93" s="8" t="s">
        <v>26</v>
      </c>
      <c r="D93" s="3"/>
      <c r="E93"/>
      <c r="F93"/>
      <c r="H93" s="257"/>
      <c r="I93"/>
      <c r="J93"/>
    </row>
    <row r="94" spans="1:19" s="1" customFormat="1" ht="14.5" x14ac:dyDescent="0.35">
      <c r="A94"/>
      <c r="B94" s="42" t="s">
        <v>27</v>
      </c>
      <c r="C94" s="42" t="s">
        <v>28</v>
      </c>
      <c r="D94" s="3"/>
      <c r="E94"/>
      <c r="F94"/>
      <c r="G94"/>
      <c r="H94"/>
      <c r="I94"/>
      <c r="J94"/>
    </row>
    <row r="95" spans="1:19" s="1" customFormat="1" ht="14.5" x14ac:dyDescent="0.35">
      <c r="A95"/>
      <c r="B95" s="8"/>
      <c r="C95" s="2"/>
      <c r="D95" s="300">
        <v>2022</v>
      </c>
      <c r="E95" s="300">
        <v>2023</v>
      </c>
      <c r="F95" s="300">
        <v>2024</v>
      </c>
      <c r="H95"/>
      <c r="I95"/>
      <c r="J95"/>
    </row>
    <row r="96" spans="1:19" s="1" customFormat="1" ht="29" x14ac:dyDescent="0.35">
      <c r="A96"/>
      <c r="B96" s="8"/>
      <c r="C96" s="13" t="s">
        <v>29</v>
      </c>
      <c r="D96" s="292">
        <v>1</v>
      </c>
      <c r="E96" s="292">
        <v>1</v>
      </c>
      <c r="F96" s="292">
        <v>1</v>
      </c>
      <c r="H96"/>
      <c r="I96"/>
      <c r="J96"/>
    </row>
    <row r="97" spans="1:10" s="1" customFormat="1" ht="14.5" x14ac:dyDescent="0.35">
      <c r="A97"/>
      <c r="B97" s="8"/>
      <c r="C97" s="64"/>
      <c r="D97" s="132"/>
      <c r="E97" s="132"/>
      <c r="F97" s="132"/>
      <c r="G97"/>
      <c r="H97"/>
      <c r="I97"/>
      <c r="J97"/>
    </row>
    <row r="98" spans="1:10" s="1" customFormat="1" ht="14.5" hidden="1" x14ac:dyDescent="0.35">
      <c r="A98"/>
      <c r="F98" s="132"/>
      <c r="G98"/>
      <c r="H98"/>
      <c r="I98"/>
      <c r="J98"/>
    </row>
    <row r="99" spans="1:10" s="1" customFormat="1" ht="14.5" hidden="1" x14ac:dyDescent="0.35">
      <c r="A99"/>
      <c r="F99" s="132"/>
      <c r="G99"/>
      <c r="H99"/>
      <c r="I99"/>
      <c r="J99"/>
    </row>
    <row r="100" spans="1:10" s="1" customFormat="1" ht="14.5" hidden="1" x14ac:dyDescent="0.35">
      <c r="A100"/>
      <c r="F100" s="132"/>
      <c r="G100"/>
      <c r="H100"/>
      <c r="I100"/>
      <c r="J100"/>
    </row>
    <row r="101" spans="1:10" s="1" customFormat="1" ht="14.5" hidden="1" x14ac:dyDescent="0.35">
      <c r="A101"/>
      <c r="F101" s="132"/>
      <c r="G101"/>
      <c r="H101"/>
      <c r="I101"/>
      <c r="J101"/>
    </row>
    <row r="102" spans="1:10" s="1" customFormat="1" ht="14.5" hidden="1" x14ac:dyDescent="0.35">
      <c r="A102"/>
      <c r="B102" s="8"/>
      <c r="C102" s="64"/>
      <c r="D102" s="132"/>
      <c r="E102" s="132"/>
      <c r="F102" s="132"/>
      <c r="G102"/>
      <c r="H102"/>
      <c r="I102"/>
      <c r="J102"/>
    </row>
    <row r="103" spans="1:10" s="1" customFormat="1" ht="14.5" hidden="1" x14ac:dyDescent="0.35">
      <c r="A103"/>
      <c r="B103" s="2"/>
      <c r="C103" s="2"/>
      <c r="D103" s="3"/>
      <c r="E103"/>
      <c r="F103"/>
      <c r="G103"/>
      <c r="H103"/>
      <c r="I103"/>
      <c r="J103"/>
    </row>
    <row r="104" spans="1:10" s="1" customFormat="1" ht="14.5" hidden="1" x14ac:dyDescent="0.35">
      <c r="A104"/>
      <c r="B104" s="2"/>
      <c r="C104" s="2"/>
      <c r="D104" s="3"/>
      <c r="E104"/>
      <c r="F104"/>
      <c r="G104"/>
      <c r="H104"/>
      <c r="I104"/>
      <c r="J104"/>
    </row>
    <row r="105" spans="1:10" s="1" customFormat="1" ht="14.5" hidden="1" x14ac:dyDescent="0.35">
      <c r="A105"/>
      <c r="B105" s="2"/>
      <c r="C105" s="2"/>
      <c r="D105" s="3"/>
      <c r="E105"/>
      <c r="F105"/>
      <c r="G105"/>
      <c r="H105"/>
      <c r="I105"/>
      <c r="J105"/>
    </row>
    <row r="106" spans="1:10" s="1" customFormat="1" ht="14.5" hidden="1" x14ac:dyDescent="0.35">
      <c r="A106"/>
      <c r="B106" s="2"/>
      <c r="C106" s="2" t="s">
        <v>556</v>
      </c>
      <c r="D106" s="3"/>
      <c r="E106"/>
      <c r="F106"/>
      <c r="G106"/>
      <c r="H106"/>
      <c r="I106"/>
      <c r="J106"/>
    </row>
    <row r="107" spans="1:10" s="1" customFormat="1" ht="14.5" hidden="1" x14ac:dyDescent="0.35">
      <c r="A107"/>
      <c r="B107" s="2"/>
      <c r="C107" s="2"/>
      <c r="D107" s="3"/>
      <c r="E107"/>
      <c r="F107"/>
      <c r="G107"/>
      <c r="H107"/>
      <c r="I107"/>
      <c r="J107"/>
    </row>
    <row r="108" spans="1:10" s="1" customFormat="1" ht="14.5" hidden="1" x14ac:dyDescent="0.35">
      <c r="A108"/>
      <c r="B108" s="2"/>
      <c r="C108" s="2"/>
      <c r="D108" s="3"/>
      <c r="E108"/>
      <c r="F108"/>
      <c r="G108"/>
      <c r="H108"/>
      <c r="I108"/>
      <c r="J108"/>
    </row>
    <row r="109" spans="1:10" s="1" customFormat="1" ht="14.5" hidden="1" x14ac:dyDescent="0.35">
      <c r="A109"/>
      <c r="B109" s="2"/>
      <c r="C109" s="2"/>
      <c r="D109" s="3"/>
      <c r="E109"/>
      <c r="F109"/>
      <c r="G109"/>
      <c r="H109"/>
      <c r="I109"/>
      <c r="J109"/>
    </row>
    <row r="110" spans="1:10" s="1" customFormat="1" ht="14.5" hidden="1" x14ac:dyDescent="0.35">
      <c r="A110"/>
      <c r="B110" s="2"/>
      <c r="C110" s="2"/>
      <c r="D110" s="3"/>
      <c r="E110"/>
      <c r="F110"/>
      <c r="G110"/>
      <c r="H110"/>
      <c r="I110"/>
      <c r="J110"/>
    </row>
    <row r="111" spans="1:10" ht="14.5" hidden="1" x14ac:dyDescent="0.35"/>
    <row r="112" spans="1:10" ht="14.5" hidden="1" x14ac:dyDescent="0.35"/>
    <row r="113" ht="14.5" hidden="1" x14ac:dyDescent="0.35"/>
    <row r="114" ht="14.5" hidden="1" x14ac:dyDescent="0.35"/>
    <row r="115" ht="14.5" hidden="1" x14ac:dyDescent="0.35"/>
    <row r="116" ht="14.5" hidden="1" x14ac:dyDescent="0.35"/>
    <row r="117" ht="14.5" hidden="1" x14ac:dyDescent="0.35"/>
    <row r="118" ht="14.5" hidden="1" x14ac:dyDescent="0.35"/>
    <row r="119" ht="14.5" hidden="1" x14ac:dyDescent="0.35"/>
    <row r="120" ht="14.5" hidden="1" x14ac:dyDescent="0.35"/>
    <row r="121" ht="14.5" hidden="1" x14ac:dyDescent="0.35"/>
    <row r="122" ht="14.5" hidden="1" x14ac:dyDescent="0.35"/>
    <row r="123" ht="14.5" hidden="1" x14ac:dyDescent="0.35"/>
    <row r="124" ht="14.5" hidden="1" x14ac:dyDescent="0.35"/>
    <row r="125" ht="14.5" hidden="1" x14ac:dyDescent="0.35"/>
    <row r="126" ht="14.5" hidden="1" x14ac:dyDescent="0.35"/>
    <row r="127" ht="14.5" hidden="1" customHeight="1" x14ac:dyDescent="0.35"/>
    <row r="128" ht="14.5" hidden="1" customHeight="1" x14ac:dyDescent="0.35"/>
    <row r="129" ht="14.5" hidden="1" customHeight="1" x14ac:dyDescent="0.35"/>
    <row r="130" ht="14.5" hidden="1" customHeight="1" x14ac:dyDescent="0.35"/>
    <row r="131" ht="14.5" hidden="1" customHeight="1" x14ac:dyDescent="0.35"/>
    <row r="132" ht="14.5" hidden="1" customHeight="1" x14ac:dyDescent="0.35"/>
    <row r="133" ht="14.5" hidden="1" customHeight="1" x14ac:dyDescent="0.35"/>
    <row r="134" ht="14.5" hidden="1" customHeight="1" x14ac:dyDescent="0.35"/>
    <row r="135" ht="14.5" hidden="1" customHeight="1" x14ac:dyDescent="0.35"/>
    <row r="136" ht="14.5" hidden="1" customHeight="1" x14ac:dyDescent="0.35"/>
    <row r="137" ht="14.5" hidden="1" customHeight="1" x14ac:dyDescent="0.35"/>
    <row r="138" ht="14.5" hidden="1" customHeight="1" x14ac:dyDescent="0.35"/>
    <row r="139" ht="14.5" hidden="1" customHeight="1" x14ac:dyDescent="0.35"/>
    <row r="140" ht="14.5" hidden="1" customHeight="1" x14ac:dyDescent="0.35"/>
    <row r="141" ht="14.5" hidden="1" customHeight="1" x14ac:dyDescent="0.35"/>
    <row r="142" ht="14.5" hidden="1" customHeight="1" x14ac:dyDescent="0.35"/>
    <row r="143" ht="14.5" hidden="1" customHeight="1" x14ac:dyDescent="0.35"/>
    <row r="144" ht="14.5" hidden="1" customHeight="1" x14ac:dyDescent="0.35"/>
    <row r="145" ht="14.5" hidden="1" customHeight="1" x14ac:dyDescent="0.35"/>
    <row r="146" ht="14.5" hidden="1" customHeight="1" x14ac:dyDescent="0.35"/>
    <row r="147" ht="14.5" hidden="1" customHeight="1" x14ac:dyDescent="0.35"/>
    <row r="148" ht="14.5" hidden="1" customHeight="1" x14ac:dyDescent="0.35"/>
    <row r="149" ht="14.5" hidden="1" customHeight="1" x14ac:dyDescent="0.35"/>
    <row r="150" ht="14.5" hidden="1" customHeight="1" x14ac:dyDescent="0.35"/>
    <row r="151" ht="14.5" hidden="1" customHeight="1" x14ac:dyDescent="0.35"/>
    <row r="152" ht="14.5" hidden="1" customHeight="1" x14ac:dyDescent="0.35"/>
    <row r="153" ht="14.5" hidden="1" customHeight="1" x14ac:dyDescent="0.35"/>
    <row r="154" ht="14.5" hidden="1" customHeight="1" x14ac:dyDescent="0.35"/>
    <row r="155" ht="14.5" hidden="1" customHeight="1" x14ac:dyDescent="0.35"/>
    <row r="156" ht="14.5" hidden="1" customHeight="1" x14ac:dyDescent="0.35"/>
    <row r="157" ht="14.5" hidden="1" customHeight="1" x14ac:dyDescent="0.35"/>
    <row r="158" ht="14.5" hidden="1" customHeight="1" x14ac:dyDescent="0.35"/>
    <row r="159" ht="14.5" hidden="1" customHeight="1" x14ac:dyDescent="0.35"/>
    <row r="160" ht="14.5" hidden="1" customHeight="1" x14ac:dyDescent="0.35"/>
    <row r="161" ht="14.5" hidden="1" customHeight="1" x14ac:dyDescent="0.35"/>
    <row r="162" ht="14.5" hidden="1" customHeight="1" x14ac:dyDescent="0.35"/>
    <row r="163" ht="14.5" hidden="1" customHeight="1" x14ac:dyDescent="0.35"/>
    <row r="164" ht="14.5" hidden="1" customHeight="1" x14ac:dyDescent="0.35"/>
    <row r="165" ht="14.5" hidden="1" customHeight="1" x14ac:dyDescent="0.35"/>
    <row r="166" ht="14.5" hidden="1" customHeight="1" x14ac:dyDescent="0.35"/>
    <row r="167" ht="14.5" hidden="1" customHeight="1" x14ac:dyDescent="0.35"/>
    <row r="168" ht="14.5" hidden="1" customHeight="1" x14ac:dyDescent="0.35"/>
    <row r="169" ht="14.5" hidden="1" customHeight="1" x14ac:dyDescent="0.35"/>
    <row r="170" ht="14.5" hidden="1" customHeight="1" x14ac:dyDescent="0.35"/>
    <row r="171" ht="14.5" hidden="1" customHeight="1" x14ac:dyDescent="0.35"/>
    <row r="172" ht="14.5" hidden="1" customHeight="1" x14ac:dyDescent="0.35"/>
    <row r="173" ht="14.5" hidden="1" customHeight="1" x14ac:dyDescent="0.35"/>
    <row r="174" ht="14.5" hidden="1" customHeight="1" x14ac:dyDescent="0.35"/>
    <row r="175" ht="14.5" hidden="1" customHeight="1" x14ac:dyDescent="0.35"/>
    <row r="176" ht="14.5" hidden="1" customHeight="1" x14ac:dyDescent="0.35"/>
    <row r="177" ht="14.5" hidden="1" customHeight="1" x14ac:dyDescent="0.35"/>
    <row r="178" ht="14.5" hidden="1" customHeight="1" x14ac:dyDescent="0.35"/>
    <row r="179" ht="14.5" hidden="1" customHeight="1" x14ac:dyDescent="0.35"/>
    <row r="180" ht="14.5" hidden="1" customHeight="1" x14ac:dyDescent="0.35"/>
    <row r="181" ht="14.5" hidden="1" customHeight="1" x14ac:dyDescent="0.35"/>
    <row r="182" ht="14.5" hidden="1" customHeight="1" x14ac:dyDescent="0.35"/>
    <row r="183" ht="14.5" hidden="1" customHeight="1" x14ac:dyDescent="0.35"/>
    <row r="184" ht="14.5" hidden="1" customHeight="1" x14ac:dyDescent="0.35"/>
    <row r="185" ht="14.5" hidden="1" customHeight="1" x14ac:dyDescent="0.35"/>
    <row r="186" ht="14.5" hidden="1" customHeight="1" x14ac:dyDescent="0.35"/>
    <row r="187" ht="14.5" hidden="1" customHeight="1" x14ac:dyDescent="0.35"/>
    <row r="188" ht="14.5" hidden="1" customHeight="1" x14ac:dyDescent="0.35"/>
    <row r="189" ht="14.5" hidden="1" customHeight="1" x14ac:dyDescent="0.35"/>
  </sheetData>
  <mergeCells count="19">
    <mergeCell ref="B7:D7"/>
    <mergeCell ref="C90:H90"/>
    <mergeCell ref="C91:H91"/>
    <mergeCell ref="C70:H70"/>
    <mergeCell ref="C46:H46"/>
    <mergeCell ref="C47:H47"/>
    <mergeCell ref="C49:H49"/>
    <mergeCell ref="C48:E48"/>
    <mergeCell ref="C53:D53"/>
    <mergeCell ref="C76:F78"/>
    <mergeCell ref="C71:F71"/>
    <mergeCell ref="C45:H45"/>
    <mergeCell ref="C26:G26"/>
    <mergeCell ref="C27:G27"/>
    <mergeCell ref="C28:G28"/>
    <mergeCell ref="C25:F25"/>
    <mergeCell ref="C50:H50"/>
    <mergeCell ref="D30:F30"/>
    <mergeCell ref="G30:I3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C0558-FC12-43DB-B640-DF1AD3411563}">
  <dimension ref="A1:P115"/>
  <sheetViews>
    <sheetView showGridLines="0" showRowColHeaders="0" zoomScaleNormal="100" workbookViewId="0">
      <pane ySplit="8" topLeftCell="A49" activePane="bottomLeft" state="frozen"/>
      <selection activeCell="B1" sqref="B1"/>
      <selection pane="bottomLeft" activeCell="D34" sqref="D34"/>
    </sheetView>
  </sheetViews>
  <sheetFormatPr defaultColWidth="0" defaultRowHeight="14.5" customHeight="1" zeroHeight="1" x14ac:dyDescent="0.35"/>
  <cols>
    <col min="1" max="1" width="10.7265625" customWidth="1"/>
    <col min="2" max="2" width="19.453125" customWidth="1"/>
    <col min="3" max="3" width="40.7265625" customWidth="1"/>
    <col min="4" max="4" width="15.81640625" style="22" customWidth="1"/>
    <col min="5" max="6" width="15.81640625" customWidth="1"/>
    <col min="7" max="7" width="15.1796875" customWidth="1"/>
    <col min="8" max="8" width="17.7265625" customWidth="1"/>
    <col min="9" max="9" width="15.1796875" customWidth="1"/>
    <col min="10" max="10" width="33.453125" hidden="1" customWidth="1"/>
    <col min="11" max="11" width="49" hidden="1" customWidth="1"/>
    <col min="12" max="14" width="11.453125" hidden="1" customWidth="1"/>
    <col min="15" max="15" width="13.1796875" hidden="1" customWidth="1"/>
    <col min="16" max="16" width="0" hidden="1" customWidth="1"/>
    <col min="17" max="16384" width="8.81640625" hidden="1"/>
  </cols>
  <sheetData>
    <row r="1" spans="1:16" ht="14.5" customHeight="1" x14ac:dyDescent="0.35">
      <c r="A1" s="160"/>
      <c r="B1" s="160"/>
      <c r="C1" s="161"/>
      <c r="D1" s="160"/>
      <c r="E1" s="160"/>
      <c r="F1" s="160"/>
      <c r="G1" s="160"/>
      <c r="H1" s="160"/>
      <c r="I1" s="160"/>
      <c r="J1" s="160"/>
      <c r="K1" s="160"/>
      <c r="L1" s="162"/>
      <c r="M1" s="162"/>
      <c r="N1" s="162"/>
      <c r="O1" s="162"/>
      <c r="P1" s="162"/>
    </row>
    <row r="2" spans="1:16" ht="14.5" customHeight="1" x14ac:dyDescent="0.35">
      <c r="A2" s="160"/>
      <c r="B2" s="160"/>
      <c r="C2" s="161"/>
      <c r="D2" s="160"/>
      <c r="E2" s="160"/>
      <c r="F2" s="160"/>
      <c r="G2" s="160"/>
      <c r="H2" s="160"/>
      <c r="I2" s="160"/>
      <c r="J2" s="160"/>
      <c r="K2" s="160"/>
      <c r="L2" s="162"/>
      <c r="M2" s="162"/>
      <c r="N2" s="162"/>
      <c r="O2" s="162"/>
      <c r="P2" s="162"/>
    </row>
    <row r="3" spans="1:16" ht="14.5" customHeight="1" x14ac:dyDescent="0.35">
      <c r="A3" s="160"/>
      <c r="B3" s="160"/>
      <c r="C3" s="161"/>
      <c r="D3" s="160"/>
      <c r="E3" s="160"/>
      <c r="F3" s="160"/>
      <c r="G3" s="160"/>
      <c r="H3" s="160"/>
      <c r="I3" s="160"/>
      <c r="J3" s="160"/>
      <c r="K3" s="160"/>
      <c r="L3" s="162"/>
      <c r="M3" s="162"/>
      <c r="N3" s="162"/>
      <c r="O3" s="162"/>
      <c r="P3" s="162"/>
    </row>
    <row r="4" spans="1:16" ht="14.5" customHeight="1" x14ac:dyDescent="0.35">
      <c r="A4" s="160"/>
      <c r="B4" s="160"/>
      <c r="C4" s="161"/>
      <c r="D4" s="160"/>
      <c r="E4" s="160"/>
      <c r="F4" s="160"/>
      <c r="G4" s="160"/>
      <c r="H4" s="160"/>
      <c r="I4" s="160"/>
      <c r="J4" s="160"/>
      <c r="K4" s="160"/>
      <c r="L4" s="162"/>
      <c r="M4" s="162"/>
      <c r="N4" s="162"/>
      <c r="O4" s="162"/>
      <c r="P4" s="162"/>
    </row>
    <row r="5" spans="1:16" ht="14.5" customHeight="1" x14ac:dyDescent="0.35">
      <c r="A5" s="160"/>
      <c r="B5" s="160"/>
      <c r="C5" s="161"/>
      <c r="D5" s="160"/>
      <c r="E5" s="160"/>
      <c r="F5" s="160"/>
      <c r="G5" s="160"/>
      <c r="H5" s="160"/>
      <c r="I5" s="160"/>
      <c r="J5" s="160"/>
      <c r="K5" s="160"/>
      <c r="L5" s="162"/>
      <c r="M5" s="162"/>
      <c r="N5" s="162"/>
      <c r="O5" s="162"/>
      <c r="P5" s="162"/>
    </row>
    <row r="6" spans="1:16" ht="14.5" customHeight="1" x14ac:dyDescent="0.35">
      <c r="A6" s="160"/>
      <c r="B6" s="160"/>
      <c r="C6" s="161"/>
      <c r="D6" s="160"/>
      <c r="E6" s="160"/>
      <c r="F6" s="160"/>
      <c r="G6" s="160"/>
      <c r="H6" s="160"/>
      <c r="I6" s="160"/>
      <c r="J6" s="160"/>
      <c r="K6" s="160"/>
      <c r="L6" s="162"/>
      <c r="M6" s="162"/>
      <c r="N6" s="162"/>
      <c r="O6" s="162"/>
      <c r="P6" s="162"/>
    </row>
    <row r="7" spans="1:16" ht="22.5" x14ac:dyDescent="0.55000000000000004">
      <c r="A7" s="160"/>
      <c r="B7" s="496" t="s">
        <v>635</v>
      </c>
      <c r="C7" s="496"/>
      <c r="D7" s="496"/>
      <c r="E7" s="160"/>
      <c r="F7" s="160"/>
      <c r="G7" s="160"/>
      <c r="H7" s="160"/>
      <c r="I7" s="160"/>
      <c r="J7" s="160"/>
      <c r="K7" s="160"/>
      <c r="L7" s="162"/>
      <c r="M7" s="162"/>
      <c r="N7" s="162"/>
      <c r="O7" s="162"/>
      <c r="P7" s="162"/>
    </row>
    <row r="8" spans="1:16" ht="14.5" customHeight="1" x14ac:dyDescent="0.35">
      <c r="A8" s="160"/>
      <c r="B8" s="160"/>
      <c r="C8" s="161"/>
      <c r="D8" s="160"/>
      <c r="E8" s="160"/>
      <c r="F8" s="160"/>
      <c r="G8" s="160"/>
      <c r="H8" s="160"/>
      <c r="I8" s="160"/>
      <c r="J8" s="160"/>
      <c r="K8" s="160"/>
      <c r="L8" s="162"/>
      <c r="M8" s="162"/>
      <c r="N8" s="162"/>
      <c r="O8" s="162"/>
      <c r="P8" s="162"/>
    </row>
    <row r="9" spans="1:16" ht="14.5" customHeight="1" x14ac:dyDescent="0.35">
      <c r="B9" s="40"/>
      <c r="C9" s="1"/>
      <c r="D9" s="41"/>
      <c r="E9" s="1"/>
      <c r="F9" s="1"/>
      <c r="G9" s="1"/>
      <c r="H9" s="1"/>
      <c r="I9" s="1"/>
      <c r="J9" s="1"/>
      <c r="K9" s="1"/>
      <c r="L9" s="1"/>
      <c r="M9" s="1"/>
      <c r="N9" s="1"/>
      <c r="O9" s="1"/>
      <c r="P9" s="1"/>
    </row>
    <row r="10" spans="1:16" x14ac:dyDescent="0.35">
      <c r="A10" s="4"/>
      <c r="B10" s="6"/>
      <c r="C10" s="6" t="s">
        <v>30</v>
      </c>
      <c r="D10" s="6"/>
      <c r="E10" s="4"/>
      <c r="F10" s="4"/>
      <c r="G10" s="4"/>
      <c r="H10" s="4"/>
      <c r="I10" s="4"/>
      <c r="J10" s="4"/>
      <c r="K10" s="4"/>
      <c r="L10" s="4"/>
      <c r="M10" s="4"/>
      <c r="N10" s="4"/>
      <c r="O10" s="4"/>
    </row>
    <row r="11" spans="1:16" x14ac:dyDescent="0.35">
      <c r="B11" s="8" t="s">
        <v>31</v>
      </c>
      <c r="C11" s="8" t="s">
        <v>32</v>
      </c>
      <c r="D11" s="46"/>
    </row>
    <row r="12" spans="1:16" x14ac:dyDescent="0.35">
      <c r="B12" s="8"/>
      <c r="C12" s="28" t="s">
        <v>33</v>
      </c>
      <c r="D12" s="301" t="s">
        <v>34</v>
      </c>
    </row>
    <row r="13" spans="1:16" x14ac:dyDescent="0.35">
      <c r="B13" s="8"/>
      <c r="C13" s="71" t="s">
        <v>35</v>
      </c>
      <c r="D13" s="302">
        <v>16164065.518649999</v>
      </c>
      <c r="E13" s="69"/>
    </row>
    <row r="14" spans="1:16" x14ac:dyDescent="0.35">
      <c r="B14" s="8"/>
      <c r="C14" s="16" t="s">
        <v>36</v>
      </c>
      <c r="D14" s="303">
        <v>27831385.021749001</v>
      </c>
      <c r="E14" s="69"/>
    </row>
    <row r="15" spans="1:16" x14ac:dyDescent="0.35">
      <c r="B15" s="8"/>
      <c r="C15" s="16" t="s">
        <v>37</v>
      </c>
      <c r="D15" s="304">
        <v>161402.47440000001</v>
      </c>
      <c r="E15" s="69"/>
    </row>
    <row r="16" spans="1:16" s="1" customFormat="1" x14ac:dyDescent="0.35">
      <c r="B16" s="25"/>
      <c r="C16" s="57" t="s">
        <v>38</v>
      </c>
      <c r="D16" s="302">
        <v>183058048.5</v>
      </c>
      <c r="E16" s="187"/>
    </row>
    <row r="17" spans="1:11" s="1" customFormat="1" x14ac:dyDescent="0.35">
      <c r="B17" s="25"/>
      <c r="C17" s="28" t="s">
        <v>39</v>
      </c>
      <c r="D17" s="301" t="s">
        <v>34</v>
      </c>
    </row>
    <row r="18" spans="1:11" s="1" customFormat="1" x14ac:dyDescent="0.35">
      <c r="A18"/>
      <c r="B18"/>
      <c r="C18" s="23" t="s">
        <v>40</v>
      </c>
      <c r="D18" s="305">
        <v>145.81800000000001</v>
      </c>
      <c r="E18"/>
      <c r="F18" s="92"/>
    </row>
    <row r="19" spans="1:11" s="1" customFormat="1" ht="16.5" x14ac:dyDescent="0.45">
      <c r="A19"/>
      <c r="B19"/>
      <c r="C19" s="23" t="s">
        <v>724</v>
      </c>
      <c r="D19" s="305">
        <v>118.5</v>
      </c>
      <c r="E19"/>
      <c r="F19" s="92"/>
    </row>
    <row r="20" spans="1:11" x14ac:dyDescent="0.35">
      <c r="C20" s="23" t="s">
        <v>678</v>
      </c>
      <c r="D20" s="305">
        <v>6.4</v>
      </c>
    </row>
    <row r="21" spans="1:11" x14ac:dyDescent="0.35">
      <c r="D21" s="193"/>
    </row>
    <row r="22" spans="1:11" x14ac:dyDescent="0.35">
      <c r="B22" s="8" t="s">
        <v>516</v>
      </c>
      <c r="C22" s="2" t="s">
        <v>552</v>
      </c>
      <c r="D22" s="193"/>
    </row>
    <row r="23" spans="1:11" ht="49.5" customHeight="1" x14ac:dyDescent="0.35">
      <c r="C23" s="503" t="s">
        <v>626</v>
      </c>
      <c r="D23" s="503"/>
      <c r="E23" s="503"/>
    </row>
    <row r="24" spans="1:11" x14ac:dyDescent="0.35">
      <c r="B24" s="8" t="s">
        <v>518</v>
      </c>
      <c r="C24" s="2" t="s">
        <v>517</v>
      </c>
      <c r="D24" s="193"/>
    </row>
    <row r="25" spans="1:11" x14ac:dyDescent="0.35">
      <c r="B25" s="8"/>
      <c r="C25" t="s">
        <v>566</v>
      </c>
      <c r="D25" s="193"/>
    </row>
    <row r="26" spans="1:11" x14ac:dyDescent="0.35"/>
    <row r="27" spans="1:11" s="1" customFormat="1" x14ac:dyDescent="0.35">
      <c r="A27" s="93"/>
      <c r="B27" s="6"/>
      <c r="C27" s="20" t="s">
        <v>41</v>
      </c>
      <c r="D27" s="6"/>
      <c r="E27" s="4"/>
      <c r="F27" s="4"/>
      <c r="G27" s="4"/>
      <c r="H27" s="4"/>
      <c r="I27" s="4"/>
      <c r="J27" s="4"/>
      <c r="K27" s="4"/>
    </row>
    <row r="28" spans="1:11" s="1" customFormat="1" x14ac:dyDescent="0.35">
      <c r="B28" s="8" t="s">
        <v>42</v>
      </c>
      <c r="C28" s="8" t="s">
        <v>43</v>
      </c>
    </row>
    <row r="29" spans="1:11" s="1" customFormat="1" x14ac:dyDescent="0.35">
      <c r="B29" s="8"/>
      <c r="C29" s="11"/>
      <c r="D29" s="300">
        <v>2022</v>
      </c>
      <c r="E29" s="300">
        <v>2023</v>
      </c>
      <c r="F29" s="300">
        <v>2024</v>
      </c>
    </row>
    <row r="30" spans="1:11" s="1" customFormat="1" ht="29" x14ac:dyDescent="0.35">
      <c r="B30" s="8"/>
      <c r="C30" s="17" t="s">
        <v>44</v>
      </c>
      <c r="D30" s="267" t="s">
        <v>45</v>
      </c>
      <c r="E30" s="267" t="s">
        <v>46</v>
      </c>
      <c r="F30" s="267" t="s">
        <v>654</v>
      </c>
    </row>
    <row r="31" spans="1:11" s="1" customFormat="1" x14ac:dyDescent="0.35">
      <c r="B31" s="8"/>
    </row>
    <row r="32" spans="1:11" s="1" customFormat="1" ht="29" x14ac:dyDescent="0.35">
      <c r="B32" s="8" t="s">
        <v>47</v>
      </c>
      <c r="C32" s="11" t="s">
        <v>48</v>
      </c>
      <c r="D32" s="300">
        <v>2022</v>
      </c>
      <c r="E32" s="300">
        <v>2023</v>
      </c>
      <c r="F32" s="300">
        <v>2024</v>
      </c>
    </row>
    <row r="33" spans="1:15" s="1" customFormat="1" x14ac:dyDescent="0.35">
      <c r="B33" s="8"/>
      <c r="C33" s="27"/>
      <c r="D33" s="265">
        <v>0</v>
      </c>
      <c r="E33" s="265">
        <v>0</v>
      </c>
      <c r="F33" s="265">
        <v>0</v>
      </c>
    </row>
    <row r="34" spans="1:15" s="1" customFormat="1" x14ac:dyDescent="0.35">
      <c r="C34" s="27"/>
      <c r="D34" s="92"/>
      <c r="E34" s="92"/>
    </row>
    <row r="35" spans="1:15" x14ac:dyDescent="0.35">
      <c r="A35" s="4"/>
      <c r="B35" s="6"/>
      <c r="C35" s="6" t="s">
        <v>49</v>
      </c>
      <c r="D35" s="6"/>
      <c r="E35" s="4"/>
      <c r="F35" s="4"/>
      <c r="G35" s="4"/>
      <c r="H35" s="4"/>
      <c r="I35" s="4"/>
      <c r="J35" s="4"/>
      <c r="K35" s="4"/>
      <c r="L35" s="4"/>
      <c r="M35" s="4"/>
      <c r="N35" s="4"/>
      <c r="O35" s="4"/>
    </row>
    <row r="36" spans="1:15" s="1" customFormat="1" x14ac:dyDescent="0.35">
      <c r="B36" s="25" t="s">
        <v>50</v>
      </c>
      <c r="C36" s="25" t="s">
        <v>51</v>
      </c>
      <c r="D36" s="42"/>
    </row>
    <row r="37" spans="1:15" s="1" customFormat="1" x14ac:dyDescent="0.35">
      <c r="B37" s="25"/>
      <c r="C37" s="1" t="s">
        <v>52</v>
      </c>
      <c r="D37" s="42"/>
    </row>
    <row r="38" spans="1:15" x14ac:dyDescent="0.35">
      <c r="B38" s="8"/>
      <c r="C38" s="506" t="s">
        <v>53</v>
      </c>
      <c r="D38" s="307">
        <v>2022</v>
      </c>
      <c r="E38" s="307">
        <v>2023</v>
      </c>
      <c r="F38" s="307">
        <v>2024</v>
      </c>
    </row>
    <row r="39" spans="1:15" x14ac:dyDescent="0.35">
      <c r="B39" s="8"/>
      <c r="C39" s="507"/>
      <c r="D39" s="308" t="s">
        <v>54</v>
      </c>
      <c r="E39" s="308" t="s">
        <v>54</v>
      </c>
      <c r="F39" s="308" t="s">
        <v>54</v>
      </c>
    </row>
    <row r="40" spans="1:15" ht="14.5" customHeight="1" x14ac:dyDescent="0.35">
      <c r="A40" s="504"/>
      <c r="C40" s="164" t="s">
        <v>55</v>
      </c>
      <c r="D40" s="306">
        <v>71287.34</v>
      </c>
      <c r="E40" s="226">
        <v>48259.644507668367</v>
      </c>
      <c r="F40" s="226">
        <v>30320.112000000001</v>
      </c>
    </row>
    <row r="41" spans="1:15" x14ac:dyDescent="0.35">
      <c r="A41" s="504"/>
      <c r="B41" s="8"/>
      <c r="C41" s="164" t="s">
        <v>56</v>
      </c>
      <c r="D41" s="306">
        <v>148033.59</v>
      </c>
      <c r="E41" s="226">
        <v>123969.18632585017</v>
      </c>
      <c r="F41" s="226">
        <v>91469.642399999997</v>
      </c>
    </row>
    <row r="42" spans="1:15" x14ac:dyDescent="0.35">
      <c r="A42" s="504"/>
      <c r="B42" s="8"/>
      <c r="C42" s="164" t="s">
        <v>57</v>
      </c>
      <c r="D42" s="306">
        <v>11808.63</v>
      </c>
      <c r="E42" s="226">
        <v>23076.457286804474</v>
      </c>
      <c r="F42" s="226">
        <v>2674.78935</v>
      </c>
    </row>
    <row r="43" spans="1:15" x14ac:dyDescent="0.35">
      <c r="A43" s="504"/>
      <c r="B43" s="8"/>
      <c r="C43" s="164" t="s">
        <v>58</v>
      </c>
      <c r="D43" s="306">
        <v>46396.45</v>
      </c>
      <c r="E43" s="226">
        <v>40137.30491812995</v>
      </c>
      <c r="F43" s="226">
        <v>22295.74395</v>
      </c>
    </row>
    <row r="44" spans="1:15" x14ac:dyDescent="0.35">
      <c r="A44" s="504"/>
      <c r="B44" s="8"/>
      <c r="C44" s="164" t="s">
        <v>59</v>
      </c>
      <c r="D44" s="306">
        <v>36056.379999999997</v>
      </c>
      <c r="E44" s="226">
        <v>4825.6092464992225</v>
      </c>
      <c r="F44" s="226">
        <v>1675.35</v>
      </c>
    </row>
    <row r="45" spans="1:15" x14ac:dyDescent="0.35">
      <c r="A45" s="106"/>
      <c r="B45" s="8"/>
      <c r="C45" s="164" t="s">
        <v>60</v>
      </c>
      <c r="D45" s="306">
        <v>12474.45</v>
      </c>
      <c r="E45" s="226">
        <v>6236.5014329110172</v>
      </c>
      <c r="F45" s="226">
        <v>12966.65055</v>
      </c>
    </row>
    <row r="46" spans="1:15" x14ac:dyDescent="0.35">
      <c r="B46" s="8"/>
      <c r="C46" s="73" t="s">
        <v>15</v>
      </c>
      <c r="D46" s="227">
        <f>SUM(D40:D45)</f>
        <v>326056.84000000003</v>
      </c>
      <c r="E46" s="227">
        <f>SUM(E40:E45)</f>
        <v>246504.70371786322</v>
      </c>
      <c r="F46" s="227">
        <f>SUM(F40:F45)</f>
        <v>161402.28825000001</v>
      </c>
    </row>
    <row r="47" spans="1:15" x14ac:dyDescent="0.35">
      <c r="B47" s="8"/>
      <c r="C47" s="1"/>
      <c r="D47" s="88"/>
      <c r="E47" s="88"/>
      <c r="F47" s="88"/>
      <c r="G47" s="89"/>
      <c r="H47" s="88"/>
      <c r="I47" s="88"/>
    </row>
    <row r="48" spans="1:15" x14ac:dyDescent="0.35">
      <c r="B48" s="8" t="s">
        <v>61</v>
      </c>
      <c r="C48" s="8" t="s">
        <v>62</v>
      </c>
      <c r="D48" s="90"/>
      <c r="E48" s="91"/>
    </row>
    <row r="49" spans="1:15" x14ac:dyDescent="0.35">
      <c r="B49" s="8"/>
      <c r="C49" s="313" t="s">
        <v>63</v>
      </c>
      <c r="D49" s="309" t="s">
        <v>13</v>
      </c>
      <c r="E49" s="275" t="s">
        <v>14</v>
      </c>
      <c r="F49" s="275" t="s">
        <v>656</v>
      </c>
      <c r="G49" s="241"/>
    </row>
    <row r="50" spans="1:15" x14ac:dyDescent="0.35">
      <c r="B50" s="8"/>
      <c r="C50" s="13" t="s">
        <v>64</v>
      </c>
      <c r="D50" s="276">
        <v>279</v>
      </c>
      <c r="E50" s="276">
        <v>37</v>
      </c>
      <c r="F50" s="310">
        <f>SUM(D50:E50)/SUM($D$55:$E$55)</f>
        <v>0.61478599221789887</v>
      </c>
      <c r="G50" s="118"/>
    </row>
    <row r="51" spans="1:15" x14ac:dyDescent="0.35">
      <c r="B51" s="8"/>
      <c r="C51" s="13" t="s">
        <v>652</v>
      </c>
      <c r="D51" s="276">
        <v>98</v>
      </c>
      <c r="E51" s="276">
        <v>28</v>
      </c>
      <c r="F51" s="310">
        <f t="shared" ref="F51:F54" si="0">SUM(D51:E51)/SUM($D$55:$E$55)</f>
        <v>0.24513618677042801</v>
      </c>
      <c r="G51" s="118"/>
    </row>
    <row r="52" spans="1:15" x14ac:dyDescent="0.35">
      <c r="B52" s="8"/>
      <c r="C52" s="13" t="s">
        <v>66</v>
      </c>
      <c r="D52" s="276">
        <v>14</v>
      </c>
      <c r="E52" s="276">
        <v>6</v>
      </c>
      <c r="F52" s="310">
        <f t="shared" si="0"/>
        <v>3.8910505836575876E-2</v>
      </c>
      <c r="G52" s="118"/>
    </row>
    <row r="53" spans="1:15" x14ac:dyDescent="0.35">
      <c r="B53" s="8"/>
      <c r="C53" s="13" t="s">
        <v>67</v>
      </c>
      <c r="D53" s="276">
        <v>13</v>
      </c>
      <c r="E53" s="276">
        <v>3</v>
      </c>
      <c r="F53" s="310">
        <f t="shared" si="0"/>
        <v>3.1128404669260701E-2</v>
      </c>
      <c r="G53" s="118"/>
    </row>
    <row r="54" spans="1:15" x14ac:dyDescent="0.35">
      <c r="B54" s="8"/>
      <c r="C54" s="16" t="s">
        <v>68</v>
      </c>
      <c r="D54" s="311">
        <v>31</v>
      </c>
      <c r="E54" s="276">
        <v>5</v>
      </c>
      <c r="F54" s="310">
        <f t="shared" si="0"/>
        <v>7.0038910505836577E-2</v>
      </c>
      <c r="G54" s="119"/>
    </row>
    <row r="55" spans="1:15" x14ac:dyDescent="0.35">
      <c r="B55" s="8"/>
      <c r="C55" s="74" t="s">
        <v>15</v>
      </c>
      <c r="D55" s="312">
        <f>SUM(D50:D54)</f>
        <v>435</v>
      </c>
      <c r="E55" s="312">
        <f>SUM(E50:E54)</f>
        <v>79</v>
      </c>
      <c r="F55" s="314">
        <f>SUM(F50:F54)</f>
        <v>1</v>
      </c>
      <c r="G55" s="120"/>
    </row>
    <row r="56" spans="1:15" x14ac:dyDescent="0.35">
      <c r="B56" s="8"/>
      <c r="C56" s="18"/>
      <c r="D56" s="90"/>
      <c r="E56" s="91"/>
    </row>
    <row r="57" spans="1:15" ht="29" x14ac:dyDescent="0.35">
      <c r="B57" s="8"/>
      <c r="C57" s="56" t="s">
        <v>69</v>
      </c>
      <c r="D57" s="320">
        <v>16379659.839576</v>
      </c>
      <c r="E57" s="91"/>
      <c r="G57" s="18"/>
    </row>
    <row r="58" spans="1:15" x14ac:dyDescent="0.35">
      <c r="B58" s="8"/>
      <c r="C58" s="18"/>
      <c r="D58" s="90"/>
      <c r="E58" s="91"/>
    </row>
    <row r="59" spans="1:15" x14ac:dyDescent="0.35">
      <c r="B59" s="8"/>
      <c r="C59" s="18"/>
      <c r="D59" s="90"/>
      <c r="E59" s="91"/>
    </row>
    <row r="60" spans="1:15" x14ac:dyDescent="0.35">
      <c r="A60" s="4"/>
      <c r="B60" s="6"/>
      <c r="C60" s="20" t="s">
        <v>70</v>
      </c>
      <c r="D60" s="6"/>
      <c r="E60" s="4"/>
      <c r="F60" s="4"/>
      <c r="G60" s="4"/>
      <c r="H60" s="4"/>
      <c r="I60" s="4"/>
      <c r="J60" s="4"/>
      <c r="K60" s="4"/>
      <c r="L60" s="4"/>
      <c r="M60" s="4"/>
      <c r="N60" s="4"/>
      <c r="O60" s="4"/>
    </row>
    <row r="61" spans="1:15" s="1" customFormat="1" x14ac:dyDescent="0.35">
      <c r="B61" s="8" t="s">
        <v>71</v>
      </c>
      <c r="C61" s="8" t="s">
        <v>72</v>
      </c>
      <c r="L61"/>
      <c r="M61"/>
      <c r="N61"/>
      <c r="O61"/>
    </row>
    <row r="62" spans="1:15" s="1" customFormat="1" ht="34.75" customHeight="1" x14ac:dyDescent="0.35">
      <c r="B62" s="8"/>
      <c r="C62" s="28" t="s">
        <v>73</v>
      </c>
      <c r="D62" s="300" t="s">
        <v>74</v>
      </c>
      <c r="E62" s="300" t="s">
        <v>75</v>
      </c>
      <c r="F62" s="300" t="s">
        <v>76</v>
      </c>
      <c r="G62" s="300" t="s">
        <v>77</v>
      </c>
      <c r="L62"/>
      <c r="M62"/>
      <c r="N62"/>
      <c r="O62"/>
    </row>
    <row r="63" spans="1:15" s="1" customFormat="1" x14ac:dyDescent="0.35">
      <c r="C63" s="56" t="s">
        <v>78</v>
      </c>
      <c r="D63" s="267">
        <v>63</v>
      </c>
      <c r="E63" s="316">
        <v>34357705.5</v>
      </c>
      <c r="F63" s="317">
        <f>D63/$D$66</f>
        <v>6.9459757442116868E-2</v>
      </c>
      <c r="G63" s="317">
        <f>E63/$E$66</f>
        <v>0.18768748919553788</v>
      </c>
    </row>
    <row r="64" spans="1:15" s="1" customFormat="1" x14ac:dyDescent="0.35">
      <c r="C64" s="23" t="s">
        <v>79</v>
      </c>
      <c r="D64" s="267">
        <v>241</v>
      </c>
      <c r="E64" s="316">
        <v>57058698</v>
      </c>
      <c r="F64" s="317">
        <f>D64/$D$66</f>
        <v>0.2657111356119074</v>
      </c>
      <c r="G64" s="317">
        <f>E64/$E$66</f>
        <v>0.31169729202045982</v>
      </c>
    </row>
    <row r="65" spans="2:9" s="1" customFormat="1" x14ac:dyDescent="0.35">
      <c r="C65" s="23" t="s">
        <v>80</v>
      </c>
      <c r="D65" s="267">
        <v>603</v>
      </c>
      <c r="E65" s="316">
        <v>91641645</v>
      </c>
      <c r="F65" s="317">
        <f>D65/$D$66</f>
        <v>0.66482910694597575</v>
      </c>
      <c r="G65" s="317">
        <f>E65/$E$66</f>
        <v>0.50061521878400228</v>
      </c>
    </row>
    <row r="66" spans="2:9" x14ac:dyDescent="0.35">
      <c r="C66" s="73" t="s">
        <v>15</v>
      </c>
      <c r="D66" s="268">
        <f>SUM(D63:D65)</f>
        <v>907</v>
      </c>
      <c r="E66" s="318">
        <f>SUM(E63:E65)</f>
        <v>183058048.5</v>
      </c>
      <c r="F66" s="319">
        <f>SUM(F63:F65)</f>
        <v>1</v>
      </c>
      <c r="G66" s="319">
        <f>SUM(G63:G65)</f>
        <v>1</v>
      </c>
    </row>
    <row r="67" spans="2:9" x14ac:dyDescent="0.35">
      <c r="D67" s="139"/>
      <c r="E67" s="140"/>
      <c r="F67" s="1"/>
      <c r="G67" s="1"/>
    </row>
    <row r="68" spans="2:9" x14ac:dyDescent="0.35">
      <c r="B68" s="2" t="s">
        <v>81</v>
      </c>
      <c r="C68" s="2" t="s">
        <v>82</v>
      </c>
      <c r="D68" s="139"/>
      <c r="E68" s="140"/>
      <c r="F68" s="1"/>
      <c r="G68" s="1"/>
    </row>
    <row r="69" spans="2:9" x14ac:dyDescent="0.35">
      <c r="B69" s="2" t="s">
        <v>83</v>
      </c>
      <c r="C69" s="2" t="s">
        <v>84</v>
      </c>
      <c r="D69" s="139"/>
      <c r="E69" s="140"/>
      <c r="F69" s="1"/>
      <c r="G69" s="1"/>
    </row>
    <row r="70" spans="2:9" ht="29" x14ac:dyDescent="0.35">
      <c r="C70" s="315" t="s">
        <v>720</v>
      </c>
      <c r="D70" s="300" t="s">
        <v>85</v>
      </c>
      <c r="E70" s="300" t="s">
        <v>86</v>
      </c>
      <c r="I70" s="63"/>
    </row>
    <row r="71" spans="2:9" ht="16.399999999999999" customHeight="1" x14ac:dyDescent="0.35">
      <c r="B71" s="505"/>
      <c r="C71" s="31" t="s">
        <v>87</v>
      </c>
      <c r="D71" s="287">
        <v>500</v>
      </c>
      <c r="E71" s="292">
        <v>1</v>
      </c>
    </row>
    <row r="72" spans="2:9" ht="29" hidden="1" x14ac:dyDescent="0.35">
      <c r="B72" s="505"/>
      <c r="C72" s="31" t="s">
        <v>88</v>
      </c>
      <c r="D72" s="321">
        <v>1184</v>
      </c>
      <c r="E72" s="292"/>
    </row>
    <row r="73" spans="2:9" ht="87" x14ac:dyDescent="0.35">
      <c r="B73" s="34"/>
      <c r="C73" s="13" t="s">
        <v>766</v>
      </c>
      <c r="D73" s="287">
        <v>500</v>
      </c>
      <c r="E73" s="292">
        <v>1</v>
      </c>
    </row>
    <row r="74" spans="2:9" x14ac:dyDescent="0.35">
      <c r="D74"/>
    </row>
    <row r="75" spans="2:9" x14ac:dyDescent="0.35">
      <c r="B75" s="34"/>
      <c r="C75" s="72" t="s">
        <v>722</v>
      </c>
      <c r="D75" s="287">
        <v>343</v>
      </c>
      <c r="E75" s="322">
        <f>D75/$D$71</f>
        <v>0.68600000000000005</v>
      </c>
    </row>
    <row r="76" spans="2:9" x14ac:dyDescent="0.35">
      <c r="B76" s="34"/>
      <c r="C76" s="31" t="s">
        <v>723</v>
      </c>
      <c r="D76" s="287">
        <v>155</v>
      </c>
      <c r="E76" s="317">
        <f>D76/$D$71</f>
        <v>0.31</v>
      </c>
    </row>
    <row r="77" spans="2:9" x14ac:dyDescent="0.35">
      <c r="C77" s="31" t="s">
        <v>721</v>
      </c>
      <c r="D77" s="287">
        <v>2</v>
      </c>
      <c r="E77" s="322">
        <f>D77/$D$71</f>
        <v>4.0000000000000001E-3</v>
      </c>
    </row>
    <row r="78" spans="2:9" x14ac:dyDescent="0.35">
      <c r="D78"/>
    </row>
    <row r="79" spans="2:9" ht="16.5" x14ac:dyDescent="0.35">
      <c r="C79" s="159" t="s">
        <v>815</v>
      </c>
      <c r="D79" s="287">
        <v>113</v>
      </c>
    </row>
    <row r="80" spans="2:9" x14ac:dyDescent="0.35">
      <c r="C80" s="72" t="s">
        <v>89</v>
      </c>
      <c r="D80" s="287">
        <v>60</v>
      </c>
      <c r="E80" s="182"/>
    </row>
    <row r="81" spans="1:15" ht="20" customHeight="1" x14ac:dyDescent="0.35">
      <c r="C81" s="463" t="s">
        <v>816</v>
      </c>
      <c r="E81" s="1"/>
    </row>
    <row r="82" spans="1:15" x14ac:dyDescent="0.35">
      <c r="A82" s="1"/>
      <c r="D82" s="80"/>
      <c r="E82" s="1"/>
      <c r="F82" s="44"/>
      <c r="G82" s="44"/>
      <c r="H82" s="1"/>
      <c r="I82" s="1"/>
      <c r="J82" s="1"/>
      <c r="K82" s="1"/>
      <c r="L82" s="1"/>
      <c r="M82" s="1"/>
      <c r="N82" s="1"/>
      <c r="O82" s="1"/>
    </row>
    <row r="83" spans="1:15" s="141" customFormat="1" x14ac:dyDescent="0.35">
      <c r="C83" s="144" t="s">
        <v>90</v>
      </c>
      <c r="D83" s="142"/>
      <c r="F83" s="143"/>
      <c r="G83" s="143"/>
    </row>
    <row r="84" spans="1:15" x14ac:dyDescent="0.35">
      <c r="A84" s="1"/>
      <c r="B84" s="25" t="s">
        <v>91</v>
      </c>
      <c r="C84" s="42" t="s">
        <v>92</v>
      </c>
      <c r="D84" s="41"/>
      <c r="E84" s="1"/>
      <c r="F84" s="1"/>
      <c r="G84" s="1"/>
      <c r="H84" s="1"/>
      <c r="I84" s="1"/>
      <c r="J84" s="1"/>
      <c r="K84" s="1"/>
      <c r="L84" s="1"/>
      <c r="M84" s="1"/>
      <c r="N84" s="1"/>
      <c r="O84" s="1"/>
    </row>
    <row r="85" spans="1:15" x14ac:dyDescent="0.35">
      <c r="A85" s="1"/>
      <c r="B85" s="1"/>
      <c r="C85" s="27" t="s">
        <v>93</v>
      </c>
      <c r="E85" s="1"/>
      <c r="F85" s="1"/>
      <c r="G85" s="1"/>
      <c r="H85" s="1"/>
      <c r="I85" s="1"/>
      <c r="J85" s="1"/>
      <c r="K85" s="1"/>
      <c r="L85" s="1"/>
      <c r="M85" s="1"/>
      <c r="N85" s="1"/>
      <c r="O85" s="1"/>
    </row>
    <row r="86" spans="1:15" x14ac:dyDescent="0.35">
      <c r="A86" s="1"/>
      <c r="B86" s="25" t="s">
        <v>94</v>
      </c>
      <c r="C86" s="25" t="s">
        <v>95</v>
      </c>
      <c r="D86" s="46"/>
      <c r="E86" s="46"/>
      <c r="F86" s="1"/>
      <c r="G86" s="1"/>
      <c r="H86" s="1"/>
      <c r="I86" s="1"/>
      <c r="J86" s="1"/>
      <c r="K86" s="1"/>
      <c r="L86" s="1"/>
      <c r="M86" s="1"/>
      <c r="N86" s="1"/>
      <c r="O86" s="1"/>
    </row>
    <row r="87" spans="1:15" ht="36.65" customHeight="1" x14ac:dyDescent="0.35">
      <c r="A87" s="1"/>
      <c r="B87" s="27"/>
      <c r="C87" s="504" t="s">
        <v>670</v>
      </c>
      <c r="D87" s="504"/>
      <c r="E87" s="504"/>
      <c r="F87" s="504"/>
      <c r="G87" s="1"/>
      <c r="H87" s="1"/>
      <c r="I87" s="1"/>
      <c r="J87" s="1"/>
      <c r="K87" s="1"/>
      <c r="L87" s="1"/>
      <c r="M87" s="1"/>
      <c r="N87" s="1"/>
      <c r="O87" s="1"/>
    </row>
    <row r="88" spans="1:15" x14ac:dyDescent="0.35">
      <c r="A88" s="1"/>
      <c r="B88" s="25" t="s">
        <v>96</v>
      </c>
      <c r="C88" s="42" t="s">
        <v>97</v>
      </c>
      <c r="D88" s="41"/>
      <c r="E88" s="1"/>
      <c r="F88" s="1"/>
      <c r="G88" s="1"/>
      <c r="H88" s="1"/>
      <c r="I88" s="1"/>
      <c r="J88" s="1"/>
      <c r="K88" s="1"/>
      <c r="L88" s="1"/>
      <c r="M88" s="1"/>
      <c r="N88" s="1"/>
      <c r="O88" s="1"/>
    </row>
    <row r="89" spans="1:15" ht="50.5" customHeight="1" x14ac:dyDescent="0.35">
      <c r="A89" s="1"/>
      <c r="B89" s="25"/>
      <c r="C89" s="504" t="s">
        <v>98</v>
      </c>
      <c r="D89" s="504"/>
      <c r="E89" s="504"/>
      <c r="F89" s="1"/>
      <c r="G89" s="1"/>
      <c r="H89" s="1"/>
      <c r="I89" s="1"/>
      <c r="J89" s="1"/>
      <c r="K89" s="1"/>
      <c r="L89" s="1"/>
      <c r="M89" s="1"/>
      <c r="N89" s="1"/>
      <c r="O89" s="1"/>
    </row>
    <row r="90" spans="1:15" hidden="1" x14ac:dyDescent="0.35">
      <c r="B90" s="25"/>
      <c r="C90" s="47"/>
      <c r="D90" s="47"/>
      <c r="E90" s="1"/>
      <c r="F90" s="1"/>
      <c r="G90" s="1"/>
      <c r="H90" s="1"/>
    </row>
    <row r="91" spans="1:15" ht="14.5" customHeight="1" x14ac:dyDescent="0.35">
      <c r="B91" s="53" t="s">
        <v>542</v>
      </c>
      <c r="C91" s="2" t="s">
        <v>543</v>
      </c>
    </row>
    <row r="92" spans="1:15" x14ac:dyDescent="0.35">
      <c r="C92" t="s">
        <v>544</v>
      </c>
    </row>
    <row r="93" spans="1:15" ht="14.5" customHeight="1" x14ac:dyDescent="0.35">
      <c r="C93" t="s">
        <v>817</v>
      </c>
    </row>
    <row r="94" spans="1:15" ht="14.5" customHeight="1" x14ac:dyDescent="0.35"/>
    <row r="95" spans="1:15" ht="14.5" customHeight="1" x14ac:dyDescent="0.35">
      <c r="C95" s="463" t="s">
        <v>818</v>
      </c>
    </row>
    <row r="96" spans="1:15" ht="14.5" customHeight="1" x14ac:dyDescent="0.35"/>
    <row r="109" ht="14.5" customHeight="1" x14ac:dyDescent="0.35"/>
    <row r="110" ht="14.5" customHeight="1" x14ac:dyDescent="0.35"/>
    <row r="111" ht="14.5" customHeight="1" x14ac:dyDescent="0.35"/>
    <row r="112" ht="14.5" customHeight="1" x14ac:dyDescent="0.35"/>
    <row r="115" ht="11" hidden="1" customHeight="1" x14ac:dyDescent="0.35"/>
  </sheetData>
  <mergeCells count="7">
    <mergeCell ref="B7:D7"/>
    <mergeCell ref="C23:E23"/>
    <mergeCell ref="C87:F87"/>
    <mergeCell ref="C89:E89"/>
    <mergeCell ref="A40:A44"/>
    <mergeCell ref="B71:B72"/>
    <mergeCell ref="C38:C39"/>
  </mergeCells>
  <pageMargins left="0.7" right="0.7" top="0.75" bottom="0.75" header="0.3" footer="0.3"/>
  <pageSetup orientation="portrait" r:id="rId1"/>
  <ignoredErrors>
    <ignoredError sqref="D55"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9A99-BD57-45A7-A81B-B63B7467E0F7}">
  <dimension ref="A1:BJD426"/>
  <sheetViews>
    <sheetView showGridLines="0" showRowColHeaders="0" topLeftCell="A12" zoomScaleNormal="100" workbookViewId="0">
      <selection activeCell="C22" sqref="C22:G22"/>
    </sheetView>
  </sheetViews>
  <sheetFormatPr defaultColWidth="0" defaultRowHeight="14.5" zeroHeight="1" x14ac:dyDescent="0.35"/>
  <cols>
    <col min="1" max="1" width="10.7265625" customWidth="1"/>
    <col min="2" max="2" width="31.1796875" customWidth="1"/>
    <col min="3" max="3" width="37.453125" style="3" customWidth="1"/>
    <col min="4" max="14" width="15.81640625" customWidth="1"/>
    <col min="15" max="15" width="14.81640625" customWidth="1"/>
    <col min="16" max="16" width="8.81640625" hidden="1" customWidth="1"/>
    <col min="17" max="126" width="0" hidden="1" customWidth="1"/>
    <col min="127" max="1616" width="8.81640625" hidden="1" customWidth="1"/>
    <col min="1617" max="16384" width="0.54296875" hidden="1"/>
  </cols>
  <sheetData>
    <row r="1" spans="1:16" ht="14.5" customHeight="1" x14ac:dyDescent="0.35">
      <c r="A1" s="160"/>
      <c r="B1" s="160"/>
      <c r="C1" s="161"/>
      <c r="D1" s="160"/>
      <c r="E1" s="160"/>
      <c r="F1" s="160"/>
      <c r="G1" s="160"/>
      <c r="H1" s="160"/>
      <c r="I1" s="160"/>
      <c r="J1" s="160"/>
      <c r="K1" s="160"/>
      <c r="L1" s="160"/>
      <c r="M1" s="160"/>
      <c r="N1" s="160"/>
      <c r="O1" s="160"/>
      <c r="P1" s="160"/>
    </row>
    <row r="2" spans="1:16" ht="14.5" customHeight="1" x14ac:dyDescent="0.35">
      <c r="A2" s="160"/>
      <c r="B2" s="160"/>
      <c r="C2" s="161"/>
      <c r="D2" s="160"/>
      <c r="E2" s="160"/>
      <c r="F2" s="160"/>
      <c r="G2" s="160"/>
      <c r="H2" s="160"/>
      <c r="I2" s="160"/>
      <c r="J2" s="160"/>
      <c r="K2" s="160"/>
      <c r="L2" s="160"/>
      <c r="M2" s="160"/>
      <c r="N2" s="160"/>
      <c r="O2" s="160"/>
      <c r="P2" s="160"/>
    </row>
    <row r="3" spans="1:16" ht="14.5" customHeight="1" x14ac:dyDescent="0.35">
      <c r="A3" s="160"/>
      <c r="B3" s="160"/>
      <c r="C3" s="161"/>
      <c r="D3" s="160"/>
      <c r="E3" s="160"/>
      <c r="F3" s="160"/>
      <c r="G3" s="160"/>
      <c r="H3" s="160"/>
      <c r="I3" s="160"/>
      <c r="J3" s="160"/>
      <c r="K3" s="160"/>
      <c r="L3" s="160"/>
      <c r="M3" s="160"/>
      <c r="N3" s="160"/>
      <c r="O3" s="160"/>
      <c r="P3" s="160"/>
    </row>
    <row r="4" spans="1:16" ht="14.5" customHeight="1" x14ac:dyDescent="0.35">
      <c r="A4" s="160"/>
      <c r="B4" s="160"/>
      <c r="C4" s="161"/>
      <c r="D4" s="160"/>
      <c r="E4" s="160"/>
      <c r="F4" s="160"/>
      <c r="G4" s="160"/>
      <c r="H4" s="160"/>
      <c r="I4" s="160"/>
      <c r="J4" s="160"/>
      <c r="K4" s="160"/>
      <c r="L4" s="160"/>
      <c r="M4" s="160"/>
      <c r="N4" s="160"/>
      <c r="O4" s="160"/>
      <c r="P4" s="160"/>
    </row>
    <row r="5" spans="1:16" ht="14.5" customHeight="1" x14ac:dyDescent="0.35">
      <c r="A5" s="160"/>
      <c r="B5" s="160"/>
      <c r="C5" s="161"/>
      <c r="D5" s="160"/>
      <c r="E5" s="160"/>
      <c r="F5" s="160"/>
      <c r="G5" s="160"/>
      <c r="H5" s="160"/>
      <c r="I5" s="160"/>
      <c r="J5" s="160"/>
      <c r="K5" s="160"/>
      <c r="L5" s="160"/>
      <c r="M5" s="160"/>
      <c r="N5" s="160"/>
      <c r="O5" s="160"/>
      <c r="P5" s="160"/>
    </row>
    <row r="6" spans="1:16" ht="14.5" customHeight="1" x14ac:dyDescent="0.35">
      <c r="A6" s="160"/>
      <c r="B6" s="160"/>
      <c r="C6" s="161"/>
      <c r="D6" s="160"/>
      <c r="E6" s="160"/>
      <c r="F6" s="160"/>
      <c r="G6" s="160"/>
      <c r="H6" s="160"/>
      <c r="I6" s="160"/>
      <c r="J6" s="160"/>
      <c r="K6" s="160"/>
      <c r="L6" s="160"/>
      <c r="M6" s="160"/>
      <c r="N6" s="160"/>
      <c r="O6" s="160"/>
      <c r="P6" s="160"/>
    </row>
    <row r="7" spans="1:16" ht="22.5" x14ac:dyDescent="0.55000000000000004">
      <c r="A7" s="160"/>
      <c r="B7" s="496" t="s">
        <v>635</v>
      </c>
      <c r="C7" s="496"/>
      <c r="D7" s="496"/>
      <c r="E7" s="160"/>
      <c r="F7" s="160"/>
      <c r="G7" s="160"/>
      <c r="H7" s="160"/>
      <c r="I7" s="160"/>
      <c r="J7" s="160"/>
      <c r="K7" s="160"/>
      <c r="L7" s="160"/>
      <c r="M7" s="160"/>
      <c r="N7" s="160"/>
      <c r="O7" s="160"/>
      <c r="P7" s="162"/>
    </row>
    <row r="8" spans="1:16" ht="14.5" customHeight="1" x14ac:dyDescent="0.35">
      <c r="A8" s="160"/>
      <c r="B8" s="160"/>
      <c r="C8" s="161"/>
      <c r="D8" s="160"/>
      <c r="E8" s="160"/>
      <c r="F8" s="160"/>
      <c r="G8" s="160"/>
      <c r="H8" s="160"/>
      <c r="I8" s="160"/>
      <c r="J8" s="160"/>
      <c r="K8" s="160"/>
      <c r="L8" s="160"/>
      <c r="M8" s="160"/>
      <c r="N8" s="160"/>
      <c r="O8" s="160"/>
      <c r="P8" s="160"/>
    </row>
    <row r="9" spans="1:16" x14ac:dyDescent="0.35">
      <c r="A9" s="1"/>
      <c r="B9" s="1"/>
      <c r="C9" s="26"/>
      <c r="D9" s="1"/>
      <c r="E9" s="1"/>
      <c r="F9" s="1"/>
      <c r="G9" s="1"/>
      <c r="H9" s="1"/>
      <c r="I9" s="1"/>
      <c r="J9" s="1"/>
    </row>
    <row r="10" spans="1:16" x14ac:dyDescent="0.35">
      <c r="A10" s="4"/>
      <c r="B10" s="6"/>
      <c r="C10" s="20" t="s">
        <v>99</v>
      </c>
      <c r="D10" s="4"/>
      <c r="E10" s="4"/>
      <c r="F10" s="4"/>
      <c r="G10" s="4"/>
      <c r="H10" s="4"/>
      <c r="I10" s="4"/>
      <c r="J10" s="4"/>
      <c r="K10" s="4"/>
      <c r="L10" s="4"/>
      <c r="M10" s="4"/>
      <c r="N10" s="4"/>
    </row>
    <row r="11" spans="1:16" x14ac:dyDescent="0.35">
      <c r="A11" s="1"/>
      <c r="B11" s="42" t="s">
        <v>100</v>
      </c>
      <c r="C11" s="42" t="s">
        <v>101</v>
      </c>
      <c r="D11" s="1"/>
      <c r="E11" s="1"/>
      <c r="F11" s="1"/>
      <c r="G11" s="1"/>
      <c r="H11" s="1"/>
      <c r="I11" s="1"/>
      <c r="J11" s="1"/>
    </row>
    <row r="12" spans="1:16" x14ac:dyDescent="0.35">
      <c r="A12" s="1"/>
      <c r="B12" s="42"/>
      <c r="C12" s="53" t="s">
        <v>102</v>
      </c>
      <c r="D12" s="323">
        <v>2022</v>
      </c>
      <c r="E12" s="323">
        <v>2023</v>
      </c>
      <c r="F12" s="323">
        <v>2024</v>
      </c>
      <c r="H12" s="1"/>
      <c r="I12" s="1"/>
      <c r="J12" s="1"/>
    </row>
    <row r="13" spans="1:16" x14ac:dyDescent="0.35">
      <c r="A13" s="1"/>
      <c r="B13" s="42"/>
      <c r="C13" s="53" t="s">
        <v>103</v>
      </c>
      <c r="D13" s="323" t="s">
        <v>104</v>
      </c>
      <c r="E13" s="323" t="s">
        <v>104</v>
      </c>
      <c r="F13" s="323" t="s">
        <v>104</v>
      </c>
      <c r="H13" s="1"/>
      <c r="I13" s="1"/>
      <c r="J13" s="1"/>
    </row>
    <row r="14" spans="1:16" ht="16.5" x14ac:dyDescent="0.35">
      <c r="A14" s="1"/>
      <c r="B14" s="42"/>
      <c r="C14" s="111" t="s">
        <v>105</v>
      </c>
      <c r="D14" s="250">
        <v>32224</v>
      </c>
      <c r="E14" s="250">
        <v>30000.100000000002</v>
      </c>
      <c r="F14" s="250">
        <v>28358.47</v>
      </c>
      <c r="H14" s="1"/>
      <c r="I14" s="1"/>
      <c r="J14" s="1"/>
    </row>
    <row r="15" spans="1:16" ht="16.5" x14ac:dyDescent="0.35">
      <c r="A15" s="1"/>
      <c r="B15" s="42"/>
      <c r="C15" s="111" t="s">
        <v>106</v>
      </c>
      <c r="D15" s="250">
        <v>17908</v>
      </c>
      <c r="E15" s="250">
        <v>17161.41</v>
      </c>
      <c r="F15" s="250">
        <v>16492.560000000001</v>
      </c>
      <c r="H15" s="64"/>
      <c r="I15" s="64"/>
    </row>
    <row r="16" spans="1:16" ht="16.5" x14ac:dyDescent="0.35">
      <c r="A16" s="1"/>
      <c r="B16" s="42"/>
      <c r="C16" s="111" t="s">
        <v>663</v>
      </c>
      <c r="D16" s="250">
        <v>6824</v>
      </c>
      <c r="E16" s="250">
        <v>5635.2600000000011</v>
      </c>
      <c r="F16" s="250">
        <v>5222.3599999999997</v>
      </c>
      <c r="H16" s="64"/>
      <c r="I16" s="64"/>
    </row>
    <row r="17" spans="1:14" ht="16.5" x14ac:dyDescent="0.35">
      <c r="A17" s="1"/>
      <c r="B17" s="42"/>
      <c r="C17" s="111" t="s">
        <v>664</v>
      </c>
      <c r="D17" s="250" t="s">
        <v>122</v>
      </c>
      <c r="E17" s="250" t="s">
        <v>122</v>
      </c>
      <c r="F17" s="250">
        <v>2528.7800000000002</v>
      </c>
      <c r="H17" s="64"/>
      <c r="I17" s="64"/>
    </row>
    <row r="18" spans="1:14" x14ac:dyDescent="0.35">
      <c r="B18" s="2"/>
      <c r="C18" s="111" t="s">
        <v>665</v>
      </c>
      <c r="D18" s="250" t="s">
        <v>122</v>
      </c>
      <c r="E18" s="250" t="s">
        <v>122</v>
      </c>
      <c r="F18" s="250">
        <v>2126.4</v>
      </c>
      <c r="H18" s="64"/>
      <c r="I18" s="64"/>
      <c r="J18" s="64"/>
    </row>
    <row r="19" spans="1:14" ht="17.5" customHeight="1" x14ac:dyDescent="0.35">
      <c r="B19" s="2"/>
      <c r="C19" s="465" t="s">
        <v>679</v>
      </c>
      <c r="D19" s="251"/>
      <c r="E19" s="252"/>
      <c r="F19" s="252"/>
      <c r="G19" s="253"/>
      <c r="H19" s="64"/>
      <c r="I19" s="64"/>
      <c r="J19" s="64"/>
    </row>
    <row r="20" spans="1:14" x14ac:dyDescent="0.35">
      <c r="B20" s="2"/>
      <c r="C20" s="54"/>
      <c r="D20" s="96"/>
    </row>
    <row r="21" spans="1:14" x14ac:dyDescent="0.35">
      <c r="B21" s="2" t="s">
        <v>107</v>
      </c>
      <c r="C21" s="97" t="s">
        <v>108</v>
      </c>
      <c r="D21" s="96"/>
    </row>
    <row r="22" spans="1:14" ht="30.65" customHeight="1" x14ac:dyDescent="0.35">
      <c r="B22" s="2"/>
      <c r="C22" s="534" t="s">
        <v>109</v>
      </c>
      <c r="D22" s="534"/>
      <c r="E22" s="534"/>
      <c r="F22" s="534"/>
      <c r="G22" s="534"/>
    </row>
    <row r="23" spans="1:14" x14ac:dyDescent="0.35">
      <c r="D23" s="54"/>
    </row>
    <row r="24" spans="1:14" x14ac:dyDescent="0.35">
      <c r="A24" s="4"/>
      <c r="B24" s="6"/>
      <c r="C24" s="20" t="s">
        <v>110</v>
      </c>
      <c r="D24" s="4"/>
      <c r="E24" s="4"/>
      <c r="F24" s="4"/>
      <c r="G24" s="4"/>
      <c r="H24" s="4"/>
      <c r="I24" s="4"/>
      <c r="J24" s="4"/>
      <c r="K24" s="4"/>
      <c r="L24" s="4"/>
      <c r="M24" s="4"/>
      <c r="N24" s="4"/>
    </row>
    <row r="25" spans="1:14" s="1" customFormat="1" x14ac:dyDescent="0.35">
      <c r="B25" s="8" t="s">
        <v>111</v>
      </c>
      <c r="C25" s="8" t="s">
        <v>112</v>
      </c>
    </row>
    <row r="26" spans="1:14" s="1" customFormat="1" ht="25.75" customHeight="1" x14ac:dyDescent="0.35">
      <c r="B26" s="43" t="s">
        <v>113</v>
      </c>
      <c r="C26" s="42" t="s">
        <v>114</v>
      </c>
    </row>
    <row r="27" spans="1:14" x14ac:dyDescent="0.35">
      <c r="D27" s="323" t="s">
        <v>548</v>
      </c>
      <c r="E27" s="323">
        <v>2023</v>
      </c>
      <c r="F27" s="323">
        <v>2024</v>
      </c>
      <c r="G27" s="323">
        <v>2024</v>
      </c>
    </row>
    <row r="28" spans="1:14" ht="29" x14ac:dyDescent="0.35">
      <c r="C28" s="28" t="s">
        <v>115</v>
      </c>
      <c r="D28" s="323" t="s">
        <v>116</v>
      </c>
      <c r="E28" s="323" t="s">
        <v>116</v>
      </c>
      <c r="F28" s="323" t="s">
        <v>116</v>
      </c>
      <c r="G28" s="323" t="s">
        <v>117</v>
      </c>
    </row>
    <row r="29" spans="1:14" x14ac:dyDescent="0.35">
      <c r="C29"/>
      <c r="D29" s="258"/>
      <c r="E29" s="258"/>
      <c r="F29" s="258"/>
      <c r="G29" s="258"/>
    </row>
    <row r="30" spans="1:14" x14ac:dyDescent="0.35">
      <c r="C30" s="515" t="s">
        <v>118</v>
      </c>
      <c r="D30" s="516"/>
      <c r="E30" s="516"/>
      <c r="F30" s="516"/>
      <c r="G30" s="517"/>
    </row>
    <row r="31" spans="1:14" x14ac:dyDescent="0.35">
      <c r="C31" s="159" t="s">
        <v>119</v>
      </c>
      <c r="D31" s="324">
        <v>614045.61</v>
      </c>
      <c r="E31" s="324">
        <v>546935.45210099989</v>
      </c>
      <c r="F31" s="324">
        <v>392870.19163249998</v>
      </c>
      <c r="G31" s="55"/>
    </row>
    <row r="32" spans="1:14" x14ac:dyDescent="0.35">
      <c r="C32" s="159" t="s">
        <v>666</v>
      </c>
      <c r="D32" s="324">
        <v>0</v>
      </c>
      <c r="E32" s="324">
        <v>0</v>
      </c>
      <c r="F32" s="324">
        <v>245799.61245217</v>
      </c>
      <c r="G32" s="55"/>
    </row>
    <row r="33" spans="3:10" x14ac:dyDescent="0.35">
      <c r="C33" s="159" t="s">
        <v>764</v>
      </c>
      <c r="D33" s="324">
        <v>3347.5499999999997</v>
      </c>
      <c r="E33" s="324">
        <v>1487.8</v>
      </c>
      <c r="F33" s="324">
        <v>0</v>
      </c>
      <c r="H33" s="68"/>
    </row>
    <row r="34" spans="3:10" x14ac:dyDescent="0.35">
      <c r="C34" s="159" t="s">
        <v>120</v>
      </c>
      <c r="D34" s="324">
        <v>36472</v>
      </c>
      <c r="E34" s="324">
        <v>41919.558499999999</v>
      </c>
      <c r="F34" s="324">
        <v>31872.486000000001</v>
      </c>
      <c r="J34" s="94"/>
    </row>
    <row r="35" spans="3:10" x14ac:dyDescent="0.35">
      <c r="C35" s="159" t="s">
        <v>121</v>
      </c>
      <c r="D35" s="324">
        <v>81.040000000000006</v>
      </c>
      <c r="E35" s="324">
        <v>97.854873000000012</v>
      </c>
      <c r="F35" s="324">
        <v>90.390955000000005</v>
      </c>
      <c r="G35" s="68"/>
      <c r="J35" s="94"/>
    </row>
    <row r="36" spans="3:10" x14ac:dyDescent="0.35">
      <c r="C36" s="159" t="s">
        <v>126</v>
      </c>
      <c r="D36" s="324">
        <v>0</v>
      </c>
      <c r="E36" s="324">
        <v>0</v>
      </c>
      <c r="F36" s="324">
        <v>45.455300000000001</v>
      </c>
      <c r="G36" s="68"/>
      <c r="J36" s="94"/>
    </row>
    <row r="37" spans="3:10" x14ac:dyDescent="0.35">
      <c r="C37" s="159" t="s">
        <v>125</v>
      </c>
      <c r="D37" s="324">
        <v>0</v>
      </c>
      <c r="E37" s="324">
        <v>0</v>
      </c>
      <c r="F37" s="324">
        <v>39.627991600000001</v>
      </c>
      <c r="G37" s="68"/>
      <c r="J37" s="94"/>
    </row>
    <row r="38" spans="3:10" x14ac:dyDescent="0.35">
      <c r="C38" s="131" t="s">
        <v>123</v>
      </c>
      <c r="D38" s="325">
        <f>SUM(D31:D37)</f>
        <v>653946.20000000007</v>
      </c>
      <c r="E38" s="325">
        <f>SUM(E31:E37)</f>
        <v>590440.66547399992</v>
      </c>
      <c r="F38" s="325">
        <f>SUM(F31:F37)</f>
        <v>670717.76433127001</v>
      </c>
      <c r="G38" s="449">
        <f>F38/F54</f>
        <v>0.52705368074407222</v>
      </c>
      <c r="J38" s="94"/>
    </row>
    <row r="39" spans="3:10" x14ac:dyDescent="0.35">
      <c r="C39"/>
      <c r="E39" s="35"/>
      <c r="G39" s="180"/>
      <c r="H39" s="68"/>
      <c r="J39" s="94"/>
    </row>
    <row r="40" spans="3:10" x14ac:dyDescent="0.35">
      <c r="C40" s="515" t="s">
        <v>124</v>
      </c>
      <c r="D40" s="516"/>
      <c r="E40" s="516"/>
      <c r="F40" s="516"/>
      <c r="G40" s="517"/>
      <c r="H40" s="68"/>
      <c r="J40" s="94"/>
    </row>
    <row r="41" spans="3:10" x14ac:dyDescent="0.35">
      <c r="C41" s="159" t="s">
        <v>125</v>
      </c>
      <c r="D41" s="324">
        <v>262528.95216699998</v>
      </c>
      <c r="E41" s="324">
        <v>332400.88464159996</v>
      </c>
      <c r="F41" s="324">
        <v>312743.14614986995</v>
      </c>
      <c r="G41" s="68"/>
      <c r="I41" s="94"/>
    </row>
    <row r="42" spans="3:10" ht="16.5" x14ac:dyDescent="0.35">
      <c r="C42" s="159" t="s">
        <v>126</v>
      </c>
      <c r="D42" s="326" t="s">
        <v>819</v>
      </c>
      <c r="E42" s="324">
        <v>3334.2229025000001</v>
      </c>
      <c r="F42" s="324">
        <v>3491.6935249999997</v>
      </c>
      <c r="G42" s="65"/>
    </row>
    <row r="43" spans="3:10" x14ac:dyDescent="0.35">
      <c r="C43" s="131" t="s">
        <v>127</v>
      </c>
      <c r="D43" s="325">
        <v>265341.95216699998</v>
      </c>
      <c r="E43" s="325">
        <f>SUM(E41:E42)</f>
        <v>335735.10754409997</v>
      </c>
      <c r="F43" s="325">
        <f>SUM(F41:F42)</f>
        <v>316234.83967486996</v>
      </c>
      <c r="G43" s="449">
        <f>F43/F54</f>
        <v>0.24849906338224179</v>
      </c>
      <c r="J43" s="69"/>
    </row>
    <row r="44" spans="3:10" x14ac:dyDescent="0.35">
      <c r="C44"/>
      <c r="E44" s="35"/>
      <c r="G44" s="180"/>
      <c r="H44" s="68"/>
    </row>
    <row r="45" spans="3:10" x14ac:dyDescent="0.35">
      <c r="C45" s="515" t="s">
        <v>128</v>
      </c>
      <c r="D45" s="516"/>
      <c r="E45" s="516"/>
      <c r="F45" s="516"/>
      <c r="G45" s="517"/>
      <c r="H45" s="68"/>
    </row>
    <row r="46" spans="3:10" ht="31" x14ac:dyDescent="0.35">
      <c r="C46" s="159" t="s">
        <v>725</v>
      </c>
      <c r="D46" s="327">
        <v>241497.480201584</v>
      </c>
      <c r="E46" s="324">
        <v>266633.36058315297</v>
      </c>
      <c r="F46" s="324">
        <v>265007</v>
      </c>
      <c r="I46" s="69"/>
    </row>
    <row r="47" spans="3:10" ht="31" x14ac:dyDescent="0.35">
      <c r="C47" s="159" t="s">
        <v>820</v>
      </c>
      <c r="D47" s="327" t="s">
        <v>534</v>
      </c>
      <c r="E47" s="324" t="s">
        <v>122</v>
      </c>
      <c r="F47" s="324">
        <v>16915</v>
      </c>
      <c r="G47" s="248"/>
      <c r="I47" s="69"/>
    </row>
    <row r="48" spans="3:10" ht="29" x14ac:dyDescent="0.35">
      <c r="C48" s="159" t="s">
        <v>643</v>
      </c>
      <c r="D48" s="327" t="s">
        <v>122</v>
      </c>
      <c r="E48" s="324" t="s">
        <v>122</v>
      </c>
      <c r="F48" s="324">
        <v>3705</v>
      </c>
      <c r="G48" s="248"/>
      <c r="I48" s="69"/>
    </row>
    <row r="49" spans="3:8" x14ac:dyDescent="0.35">
      <c r="C49" s="131" t="s">
        <v>639</v>
      </c>
      <c r="D49" s="328">
        <f t="shared" ref="D49:E49" si="0">SUM(D46:D47)</f>
        <v>241497.480201584</v>
      </c>
      <c r="E49" s="328">
        <f t="shared" si="0"/>
        <v>266633.36058315297</v>
      </c>
      <c r="F49" s="328">
        <f>SUM(F46:F48)</f>
        <v>285627</v>
      </c>
      <c r="G49" s="450">
        <f>F49/F54</f>
        <v>0.22444725587368591</v>
      </c>
    </row>
    <row r="50" spans="3:8" ht="14.5" customHeight="1" x14ac:dyDescent="0.35">
      <c r="C50" s="513"/>
      <c r="D50" s="513"/>
      <c r="E50" s="513"/>
      <c r="F50" s="513"/>
      <c r="G50" s="513"/>
      <c r="H50" s="64"/>
    </row>
    <row r="51" spans="3:8" ht="14.5" customHeight="1" x14ac:dyDescent="0.35">
      <c r="C51" s="515" t="s">
        <v>129</v>
      </c>
      <c r="D51" s="516"/>
      <c r="E51" s="516"/>
      <c r="F51" s="516"/>
      <c r="G51" s="517"/>
      <c r="H51" s="64"/>
    </row>
    <row r="52" spans="3:8" x14ac:dyDescent="0.35">
      <c r="C52" s="131" t="s">
        <v>729</v>
      </c>
      <c r="D52" s="329">
        <v>0</v>
      </c>
      <c r="E52" s="329">
        <v>0</v>
      </c>
      <c r="F52" s="324">
        <v>0</v>
      </c>
      <c r="G52" s="450">
        <f>F52/F54</f>
        <v>0</v>
      </c>
    </row>
    <row r="53" spans="3:8" x14ac:dyDescent="0.35">
      <c r="C53"/>
    </row>
    <row r="54" spans="3:8" x14ac:dyDescent="0.35">
      <c r="C54" s="14" t="s">
        <v>130</v>
      </c>
      <c r="D54" s="330">
        <f>SUM(D38,D43,D49)</f>
        <v>1160785.6323685842</v>
      </c>
      <c r="E54" s="328">
        <f>SUM(E49,E43,E38)</f>
        <v>1192809.1336012529</v>
      </c>
      <c r="F54" s="325">
        <f>SUM(F38+F43+F49)</f>
        <v>1272579.60400614</v>
      </c>
    </row>
    <row r="55" spans="3:8" x14ac:dyDescent="0.35">
      <c r="C55" s="508" t="s">
        <v>713</v>
      </c>
      <c r="D55" s="508"/>
      <c r="E55" s="508"/>
      <c r="F55" s="508"/>
      <c r="G55" s="508"/>
      <c r="H55" s="508"/>
    </row>
    <row r="56" spans="3:8" x14ac:dyDescent="0.35">
      <c r="C56" s="509" t="s">
        <v>806</v>
      </c>
      <c r="D56" s="509"/>
      <c r="E56" s="509"/>
      <c r="F56" s="509"/>
      <c r="G56" s="509"/>
      <c r="H56" s="64"/>
    </row>
    <row r="57" spans="3:8" x14ac:dyDescent="0.35">
      <c r="C57" s="466" t="s">
        <v>821</v>
      </c>
      <c r="D57" s="194"/>
      <c r="E57" s="194"/>
      <c r="F57" s="98"/>
    </row>
    <row r="58" spans="3:8" x14ac:dyDescent="0.35">
      <c r="C58" s="509" t="s">
        <v>822</v>
      </c>
      <c r="D58" s="509"/>
      <c r="E58" s="509"/>
      <c r="F58" s="509"/>
      <c r="G58" s="509"/>
      <c r="H58" s="509"/>
    </row>
    <row r="59" spans="3:8" x14ac:dyDescent="0.35"/>
    <row r="60" spans="3:8" x14ac:dyDescent="0.35">
      <c r="C60" s="25" t="s">
        <v>131</v>
      </c>
      <c r="D60" s="66"/>
      <c r="E60" s="95"/>
    </row>
    <row r="61" spans="3:8" ht="29" x14ac:dyDescent="0.35">
      <c r="C61" s="259" t="s">
        <v>132</v>
      </c>
      <c r="D61" s="323" t="s">
        <v>133</v>
      </c>
      <c r="E61" s="323" t="s">
        <v>134</v>
      </c>
      <c r="F61" s="323" t="s">
        <v>135</v>
      </c>
    </row>
    <row r="62" spans="3:8" x14ac:dyDescent="0.35">
      <c r="C62" s="23" t="s">
        <v>119</v>
      </c>
      <c r="D62" s="432">
        <v>0</v>
      </c>
      <c r="E62" s="324">
        <v>0</v>
      </c>
      <c r="F62" s="324">
        <v>392870.19163249998</v>
      </c>
    </row>
    <row r="63" spans="3:8" x14ac:dyDescent="0.35">
      <c r="C63" s="23" t="s">
        <v>666</v>
      </c>
      <c r="D63" s="432">
        <v>0</v>
      </c>
      <c r="E63" s="324">
        <v>0</v>
      </c>
      <c r="F63" s="324">
        <v>245799.61245217</v>
      </c>
    </row>
    <row r="64" spans="3:8" x14ac:dyDescent="0.35">
      <c r="C64" s="23" t="s">
        <v>120</v>
      </c>
      <c r="D64" s="432">
        <v>0</v>
      </c>
      <c r="E64" s="324">
        <v>0</v>
      </c>
      <c r="F64" s="324">
        <v>31872.486000000001</v>
      </c>
    </row>
    <row r="65" spans="1:9" x14ac:dyDescent="0.35">
      <c r="C65" s="23" t="s">
        <v>121</v>
      </c>
      <c r="D65" s="432">
        <v>0</v>
      </c>
      <c r="E65" s="324">
        <v>0</v>
      </c>
      <c r="F65" s="324">
        <v>90.390955000000005</v>
      </c>
      <c r="G65" s="69"/>
    </row>
    <row r="66" spans="1:9" ht="16.5" x14ac:dyDescent="0.35">
      <c r="C66" s="23" t="s">
        <v>823</v>
      </c>
      <c r="D66" s="432">
        <v>0.14000000000000001</v>
      </c>
      <c r="E66" s="324">
        <f>(F41+F37)*D66</f>
        <v>43789.588379805798</v>
      </c>
      <c r="F66" s="324">
        <f>(F41+F37)-E66</f>
        <v>268993.18576166418</v>
      </c>
    </row>
    <row r="67" spans="1:9" ht="16.5" x14ac:dyDescent="0.35">
      <c r="C67" s="23" t="s">
        <v>824</v>
      </c>
      <c r="D67" s="432">
        <v>0.27</v>
      </c>
      <c r="E67" s="324">
        <f>(F42+F36)*D67</f>
        <v>955.03018274999999</v>
      </c>
      <c r="F67" s="324">
        <f>(F42+F36)-E67</f>
        <v>2582.1186422499995</v>
      </c>
    </row>
    <row r="68" spans="1:9" ht="31" x14ac:dyDescent="0.35">
      <c r="C68" s="159" t="s">
        <v>825</v>
      </c>
      <c r="D68" s="431">
        <f>E77</f>
        <v>0.96299999999999997</v>
      </c>
      <c r="E68" s="324">
        <f>F49*D68</f>
        <v>275058.80099999998</v>
      </c>
      <c r="F68" s="324">
        <f>F49-E68</f>
        <v>10568.199000000022</v>
      </c>
    </row>
    <row r="69" spans="1:9" x14ac:dyDescent="0.35">
      <c r="C69" s="518" t="s">
        <v>136</v>
      </c>
      <c r="D69" s="519"/>
      <c r="E69" s="325">
        <f>SUM(E62:E68)</f>
        <v>319803.41956255579</v>
      </c>
      <c r="F69" s="325">
        <f>SUM(F62:F68)</f>
        <v>952776.18444358418</v>
      </c>
    </row>
    <row r="70" spans="1:9" x14ac:dyDescent="0.35">
      <c r="A70" s="1"/>
      <c r="C70" s="518" t="s">
        <v>137</v>
      </c>
      <c r="D70" s="519"/>
      <c r="E70" s="331">
        <f>E69/F54</f>
        <v>0.25130327293931137</v>
      </c>
      <c r="F70" s="332">
        <f>F69/F54</f>
        <v>0.74869672706068857</v>
      </c>
    </row>
    <row r="71" spans="1:9" x14ac:dyDescent="0.35">
      <c r="C71" s="138"/>
    </row>
    <row r="72" spans="1:9" ht="16.5" x14ac:dyDescent="0.35">
      <c r="A72" s="1"/>
      <c r="C72" s="2" t="s">
        <v>827</v>
      </c>
      <c r="I72" s="63"/>
    </row>
    <row r="73" spans="1:9" ht="31" x14ac:dyDescent="0.35">
      <c r="A73" s="1"/>
      <c r="B73" s="115"/>
      <c r="C73" s="74" t="s">
        <v>138</v>
      </c>
      <c r="D73" s="266" t="s">
        <v>499</v>
      </c>
      <c r="E73" s="268" t="s">
        <v>826</v>
      </c>
      <c r="I73" s="63"/>
    </row>
    <row r="74" spans="1:9" x14ac:dyDescent="0.35">
      <c r="C74" s="23" t="s">
        <v>139</v>
      </c>
      <c r="D74" s="333">
        <v>0.61399999999999999</v>
      </c>
      <c r="E74" s="333">
        <v>0.19700000000000001</v>
      </c>
      <c r="I74" s="63"/>
    </row>
    <row r="75" spans="1:9" x14ac:dyDescent="0.35">
      <c r="C75" s="23" t="s">
        <v>140</v>
      </c>
      <c r="D75" s="333">
        <v>0.152</v>
      </c>
      <c r="E75" s="333">
        <v>0.61</v>
      </c>
      <c r="I75" s="63"/>
    </row>
    <row r="76" spans="1:9" x14ac:dyDescent="0.35">
      <c r="C76" s="23" t="s">
        <v>141</v>
      </c>
      <c r="D76" s="333">
        <v>0.107</v>
      </c>
      <c r="E76" s="333">
        <v>0.156</v>
      </c>
      <c r="I76" s="63"/>
    </row>
    <row r="77" spans="1:9" x14ac:dyDescent="0.35">
      <c r="C77" s="73" t="s">
        <v>142</v>
      </c>
      <c r="D77" s="334">
        <f>SUM(D74:D76)</f>
        <v>0.873</v>
      </c>
      <c r="E77" s="334">
        <f>SUM(E74:E76)</f>
        <v>0.96299999999999997</v>
      </c>
      <c r="I77" s="63"/>
    </row>
    <row r="78" spans="1:9" x14ac:dyDescent="0.35">
      <c r="C78" s="23" t="s">
        <v>143</v>
      </c>
      <c r="D78" s="333">
        <v>0.105</v>
      </c>
      <c r="E78" s="333">
        <v>3.7999999999999999E-2</v>
      </c>
      <c r="F78" s="98"/>
      <c r="I78" s="63"/>
    </row>
    <row r="79" spans="1:9" x14ac:dyDescent="0.35">
      <c r="C79" s="57" t="s">
        <v>144</v>
      </c>
      <c r="D79" s="335">
        <v>2.1999999999999999E-2</v>
      </c>
      <c r="E79" s="335">
        <v>0</v>
      </c>
      <c r="F79" s="98"/>
      <c r="I79" s="63"/>
    </row>
    <row r="80" spans="1:9" x14ac:dyDescent="0.35">
      <c r="C80" s="73" t="s">
        <v>145</v>
      </c>
      <c r="D80" s="334">
        <f>SUM(D78:D79)</f>
        <v>0.127</v>
      </c>
      <c r="E80" s="334">
        <f>SUM(E78:E79)</f>
        <v>3.7999999999999999E-2</v>
      </c>
      <c r="F80" s="98"/>
      <c r="H80" t="s">
        <v>146</v>
      </c>
    </row>
    <row r="81" spans="1:14" x14ac:dyDescent="0.35">
      <c r="C81" s="465" t="s">
        <v>828</v>
      </c>
      <c r="D81" s="194"/>
      <c r="E81" s="194"/>
      <c r="F81" s="98"/>
    </row>
    <row r="82" spans="1:14" x14ac:dyDescent="0.35">
      <c r="C82" s="466" t="s">
        <v>829</v>
      </c>
      <c r="D82" s="194"/>
      <c r="E82" s="194"/>
      <c r="F82" s="98"/>
    </row>
    <row r="83" spans="1:14" x14ac:dyDescent="0.35">
      <c r="C83" s="467" t="s">
        <v>830</v>
      </c>
      <c r="E83" s="98"/>
      <c r="F83" s="98"/>
    </row>
    <row r="84" spans="1:14" x14ac:dyDescent="0.35">
      <c r="C84" s="260"/>
      <c r="E84" s="98"/>
      <c r="F84" s="98"/>
    </row>
    <row r="85" spans="1:14" x14ac:dyDescent="0.35">
      <c r="C85" s="105"/>
      <c r="D85" s="121"/>
      <c r="E85" s="98"/>
      <c r="F85" s="98"/>
    </row>
    <row r="86" spans="1:14" x14ac:dyDescent="0.35">
      <c r="B86" s="8" t="s">
        <v>147</v>
      </c>
      <c r="C86" s="11" t="s">
        <v>148</v>
      </c>
      <c r="D86" s="323">
        <v>2022</v>
      </c>
      <c r="E86" s="323">
        <v>2023</v>
      </c>
      <c r="F86" s="323">
        <v>2024</v>
      </c>
      <c r="H86" s="1"/>
      <c r="I86" s="165"/>
      <c r="J86" s="166"/>
      <c r="K86" s="166"/>
    </row>
    <row r="87" spans="1:14" x14ac:dyDescent="0.35">
      <c r="B87" s="8"/>
      <c r="C87" s="39" t="s">
        <v>896</v>
      </c>
      <c r="D87" s="336">
        <v>1160786</v>
      </c>
      <c r="E87" s="336">
        <v>1192809</v>
      </c>
      <c r="F87" s="336">
        <v>1272580</v>
      </c>
      <c r="H87" s="1"/>
      <c r="I87" s="165"/>
      <c r="J87" s="166"/>
      <c r="K87" s="166"/>
    </row>
    <row r="88" spans="1:14" ht="16.5" x14ac:dyDescent="0.35">
      <c r="B88" s="8"/>
      <c r="C88" s="39" t="s">
        <v>900</v>
      </c>
      <c r="D88" s="336">
        <v>10436</v>
      </c>
      <c r="E88" s="336">
        <v>9680</v>
      </c>
      <c r="F88" s="336">
        <v>9264</v>
      </c>
    </row>
    <row r="89" spans="1:14" ht="33" x14ac:dyDescent="0.35">
      <c r="C89" s="56" t="s">
        <v>149</v>
      </c>
      <c r="D89" s="337">
        <f>D87/D88</f>
        <v>111.22901494825604</v>
      </c>
      <c r="E89" s="337">
        <f t="shared" ref="E89" si="1">E87/E88</f>
        <v>123.22407024793388</v>
      </c>
      <c r="F89" s="337">
        <f>F87/F88</f>
        <v>137.3683074265976</v>
      </c>
    </row>
    <row r="90" spans="1:14" x14ac:dyDescent="0.35">
      <c r="C90" s="138"/>
      <c r="E90" s="95"/>
    </row>
    <row r="91" spans="1:14" x14ac:dyDescent="0.35">
      <c r="E91" s="95"/>
    </row>
    <row r="92" spans="1:14" x14ac:dyDescent="0.35">
      <c r="A92" s="4"/>
      <c r="B92" s="4"/>
      <c r="C92" s="20" t="s">
        <v>150</v>
      </c>
      <c r="D92" s="4"/>
      <c r="E92" s="4"/>
      <c r="F92" s="4"/>
      <c r="G92" s="4"/>
      <c r="H92" s="4"/>
      <c r="I92" s="4"/>
      <c r="J92" s="4"/>
      <c r="K92" s="4"/>
      <c r="L92" s="4"/>
      <c r="M92" s="4"/>
      <c r="N92" s="4"/>
    </row>
    <row r="93" spans="1:14" s="1" customFormat="1" x14ac:dyDescent="0.35">
      <c r="B93" s="43" t="s">
        <v>151</v>
      </c>
      <c r="C93" s="42" t="s">
        <v>152</v>
      </c>
    </row>
    <row r="94" spans="1:14" x14ac:dyDescent="0.35">
      <c r="B94" s="8"/>
      <c r="C94" s="28"/>
      <c r="D94" s="300" t="s">
        <v>153</v>
      </c>
      <c r="E94" s="300" t="s">
        <v>154</v>
      </c>
      <c r="F94" s="300" t="s">
        <v>640</v>
      </c>
      <c r="H94" s="1"/>
    </row>
    <row r="95" spans="1:14" x14ac:dyDescent="0.35">
      <c r="B95" s="8" t="s">
        <v>155</v>
      </c>
      <c r="C95" s="249" t="s">
        <v>156</v>
      </c>
      <c r="D95" s="338"/>
      <c r="E95" s="338"/>
      <c r="F95" s="338"/>
      <c r="G95" s="1"/>
    </row>
    <row r="96" spans="1:14" ht="29" x14ac:dyDescent="0.35">
      <c r="C96" s="13" t="s">
        <v>157</v>
      </c>
      <c r="D96" s="339">
        <f>SUM(D101:D102)</f>
        <v>620.79999999999995</v>
      </c>
      <c r="E96" s="339">
        <f>SUM(E101:E102)</f>
        <v>673.18060000000003</v>
      </c>
      <c r="F96" s="339">
        <f>SUM(F101:F102)</f>
        <v>899.69999999999993</v>
      </c>
    </row>
    <row r="97" spans="1:14" x14ac:dyDescent="0.35">
      <c r="B97" s="8"/>
      <c r="C97" s="8"/>
      <c r="D97" s="340"/>
      <c r="E97" s="340"/>
      <c r="F97" s="340"/>
      <c r="G97" s="8"/>
    </row>
    <row r="98" spans="1:14" x14ac:dyDescent="0.35">
      <c r="B98" s="8" t="s">
        <v>158</v>
      </c>
      <c r="C98" s="14" t="s">
        <v>159</v>
      </c>
      <c r="D98" s="341">
        <v>0</v>
      </c>
      <c r="E98" s="341">
        <v>0</v>
      </c>
      <c r="F98" s="341">
        <v>0</v>
      </c>
    </row>
    <row r="99" spans="1:14" x14ac:dyDescent="0.35">
      <c r="B99" s="8"/>
      <c r="C99" s="8"/>
      <c r="D99" s="340"/>
      <c r="E99" s="340"/>
      <c r="F99" s="340"/>
      <c r="G99" s="8"/>
    </row>
    <row r="100" spans="1:14" x14ac:dyDescent="0.35">
      <c r="B100" s="8" t="s">
        <v>160</v>
      </c>
      <c r="C100" s="254" t="s">
        <v>161</v>
      </c>
      <c r="D100" s="342"/>
      <c r="E100" s="342"/>
      <c r="F100" s="342"/>
      <c r="G100" s="8"/>
    </row>
    <row r="101" spans="1:14" x14ac:dyDescent="0.35">
      <c r="C101" s="171" t="s">
        <v>162</v>
      </c>
      <c r="D101" s="343">
        <v>10.4</v>
      </c>
      <c r="E101" s="344">
        <v>12.106</v>
      </c>
      <c r="F101" s="344">
        <v>12.9</v>
      </c>
    </row>
    <row r="102" spans="1:14" x14ac:dyDescent="0.35">
      <c r="C102" s="13" t="s">
        <v>163</v>
      </c>
      <c r="D102" s="345">
        <v>610.4</v>
      </c>
      <c r="E102" s="345">
        <v>661.07460000000003</v>
      </c>
      <c r="F102" s="345">
        <v>886.8</v>
      </c>
    </row>
    <row r="103" spans="1:14" x14ac:dyDescent="0.35">
      <c r="C103" s="64"/>
      <c r="D103" s="152"/>
      <c r="E103" s="153"/>
      <c r="F103" s="154"/>
    </row>
    <row r="104" spans="1:14" x14ac:dyDescent="0.35">
      <c r="B104" s="53" t="s">
        <v>164</v>
      </c>
      <c r="C104" s="8" t="s">
        <v>165</v>
      </c>
      <c r="D104" s="152"/>
      <c r="E104" s="153"/>
      <c r="F104" s="154"/>
    </row>
    <row r="105" spans="1:14" x14ac:dyDescent="0.35">
      <c r="C105" s="64" t="s">
        <v>166</v>
      </c>
      <c r="D105" s="152"/>
      <c r="E105" s="153"/>
      <c r="F105" s="154"/>
    </row>
    <row r="106" spans="1:14" x14ac:dyDescent="0.35">
      <c r="B106" s="18"/>
      <c r="C106" s="64"/>
      <c r="D106" s="64"/>
      <c r="F106" s="99"/>
      <c r="G106" s="99"/>
    </row>
    <row r="107" spans="1:14" x14ac:dyDescent="0.35">
      <c r="A107" s="4"/>
      <c r="B107" s="6"/>
      <c r="C107" s="20" t="s">
        <v>167</v>
      </c>
      <c r="D107" s="6"/>
      <c r="E107" s="4"/>
      <c r="F107" s="4"/>
      <c r="G107" s="4"/>
      <c r="H107" s="4"/>
      <c r="I107" s="4"/>
      <c r="J107" s="4"/>
      <c r="K107" s="4"/>
      <c r="L107" s="4"/>
      <c r="M107" s="4"/>
      <c r="N107" s="4"/>
    </row>
    <row r="108" spans="1:14" s="1" customFormat="1" x14ac:dyDescent="0.35">
      <c r="B108" s="8" t="s">
        <v>671</v>
      </c>
      <c r="C108" s="11" t="s">
        <v>168</v>
      </c>
      <c r="D108" s="42"/>
    </row>
    <row r="109" spans="1:14" x14ac:dyDescent="0.35">
      <c r="E109" s="346" t="s">
        <v>169</v>
      </c>
      <c r="F109" s="346" t="s">
        <v>170</v>
      </c>
      <c r="G109" s="346" t="s">
        <v>642</v>
      </c>
    </row>
    <row r="110" spans="1:14" x14ac:dyDescent="0.35">
      <c r="C110" s="522" t="s">
        <v>171</v>
      </c>
      <c r="D110" s="522"/>
      <c r="E110" s="347" t="s">
        <v>613</v>
      </c>
      <c r="F110" s="347">
        <v>4675</v>
      </c>
      <c r="G110" s="347">
        <v>4675</v>
      </c>
    </row>
    <row r="111" spans="1:14" x14ac:dyDescent="0.35">
      <c r="B111" s="8"/>
      <c r="C111" s="540" t="s">
        <v>172</v>
      </c>
      <c r="D111" s="540"/>
      <c r="E111" s="348">
        <v>260</v>
      </c>
      <c r="F111" s="347">
        <v>338</v>
      </c>
      <c r="G111" s="347">
        <v>338</v>
      </c>
      <c r="H111" s="69"/>
    </row>
    <row r="112" spans="1:14" x14ac:dyDescent="0.35">
      <c r="B112" s="8"/>
      <c r="C112" s="540" t="s">
        <v>173</v>
      </c>
      <c r="D112" s="540"/>
      <c r="E112" s="347">
        <v>1088</v>
      </c>
      <c r="F112" s="347">
        <v>1088</v>
      </c>
      <c r="G112" s="347">
        <v>1088</v>
      </c>
    </row>
    <row r="113" spans="1:10" x14ac:dyDescent="0.35">
      <c r="B113" s="8"/>
      <c r="C113" s="540" t="s">
        <v>174</v>
      </c>
      <c r="D113" s="540"/>
      <c r="E113" s="347" t="s">
        <v>641</v>
      </c>
      <c r="F113" s="347">
        <f>F110-(F111+F112)</f>
        <v>3249</v>
      </c>
      <c r="G113" s="347">
        <f>G110-(G111+G112)</f>
        <v>3249</v>
      </c>
    </row>
    <row r="114" spans="1:10" x14ac:dyDescent="0.35">
      <c r="B114" s="8"/>
      <c r="C114" s="540" t="s">
        <v>175</v>
      </c>
      <c r="D114" s="540"/>
      <c r="E114" s="349">
        <v>8.6999999999999993</v>
      </c>
      <c r="F114" s="349">
        <v>0</v>
      </c>
      <c r="G114" s="349">
        <v>0.45</v>
      </c>
    </row>
    <row r="115" spans="1:10" x14ac:dyDescent="0.35">
      <c r="B115" s="8"/>
      <c r="C115" s="540" t="s">
        <v>176</v>
      </c>
      <c r="D115" s="540"/>
      <c r="E115" s="349">
        <v>0</v>
      </c>
      <c r="F115" s="349">
        <v>60</v>
      </c>
      <c r="G115" s="349">
        <v>0</v>
      </c>
    </row>
    <row r="116" spans="1:10" x14ac:dyDescent="0.35">
      <c r="B116" s="8"/>
      <c r="C116" s="471" t="s">
        <v>732</v>
      </c>
      <c r="D116" s="68"/>
      <c r="E116" s="122"/>
      <c r="F116" s="122"/>
      <c r="G116" s="122"/>
    </row>
    <row r="117" spans="1:10" x14ac:dyDescent="0.35">
      <c r="B117" s="8"/>
      <c r="C117" s="64"/>
      <c r="D117" s="68"/>
      <c r="E117" s="122"/>
      <c r="F117" s="122"/>
      <c r="G117" s="122"/>
    </row>
    <row r="118" spans="1:10" x14ac:dyDescent="0.35">
      <c r="B118" s="43" t="s">
        <v>177</v>
      </c>
      <c r="C118" s="133" t="s">
        <v>178</v>
      </c>
      <c r="D118" s="68"/>
      <c r="E118" s="122"/>
      <c r="F118" s="122"/>
    </row>
    <row r="119" spans="1:10" x14ac:dyDescent="0.35">
      <c r="B119" s="42"/>
      <c r="C119" t="s">
        <v>179</v>
      </c>
      <c r="D119" s="42"/>
      <c r="E119" s="1"/>
      <c r="F119" s="1"/>
      <c r="G119" s="1"/>
    </row>
    <row r="120" spans="1:10" x14ac:dyDescent="0.35">
      <c r="A120" s="1"/>
      <c r="D120" s="42"/>
      <c r="E120" s="1"/>
      <c r="F120" s="1"/>
      <c r="G120" s="1"/>
      <c r="H120" s="1"/>
      <c r="I120" s="1"/>
      <c r="J120" s="1"/>
    </row>
    <row r="121" spans="1:10" x14ac:dyDescent="0.35">
      <c r="B121" s="8" t="s">
        <v>180</v>
      </c>
      <c r="C121" s="8" t="s">
        <v>181</v>
      </c>
    </row>
    <row r="122" spans="1:10" x14ac:dyDescent="0.35">
      <c r="C122" s="58"/>
      <c r="D122" s="350" t="s">
        <v>182</v>
      </c>
      <c r="E122" s="350" t="s">
        <v>183</v>
      </c>
      <c r="F122" s="350" t="s">
        <v>184</v>
      </c>
      <c r="G122" s="350" t="s">
        <v>185</v>
      </c>
      <c r="H122" s="350" t="s">
        <v>186</v>
      </c>
    </row>
    <row r="123" spans="1:10" x14ac:dyDescent="0.35">
      <c r="C123" s="52" t="s">
        <v>187</v>
      </c>
      <c r="D123" s="351">
        <v>130</v>
      </c>
      <c r="E123" s="351">
        <v>0</v>
      </c>
      <c r="F123" s="351">
        <v>1</v>
      </c>
      <c r="G123" s="351">
        <v>0</v>
      </c>
      <c r="H123" s="351">
        <v>0</v>
      </c>
      <c r="I123" s="36"/>
    </row>
    <row r="124" spans="1:10" x14ac:dyDescent="0.35">
      <c r="C124" s="56" t="s">
        <v>188</v>
      </c>
      <c r="D124" s="351">
        <v>17</v>
      </c>
      <c r="E124" s="351">
        <v>0</v>
      </c>
      <c r="F124" s="351">
        <v>0</v>
      </c>
      <c r="G124" s="351">
        <v>0</v>
      </c>
      <c r="H124" s="351">
        <v>0</v>
      </c>
    </row>
    <row r="125" spans="1:10" x14ac:dyDescent="0.35">
      <c r="C125" s="56" t="s">
        <v>708</v>
      </c>
      <c r="D125" s="351">
        <v>15</v>
      </c>
      <c r="E125" s="351">
        <v>0</v>
      </c>
      <c r="F125" s="351">
        <v>0</v>
      </c>
      <c r="G125" s="351">
        <v>0</v>
      </c>
      <c r="H125" s="351">
        <v>0</v>
      </c>
    </row>
    <row r="126" spans="1:10" x14ac:dyDescent="0.35">
      <c r="C126" s="56" t="s">
        <v>709</v>
      </c>
      <c r="D126" s="351">
        <v>12</v>
      </c>
      <c r="E126" s="351">
        <v>0</v>
      </c>
      <c r="F126" s="351">
        <v>0</v>
      </c>
      <c r="G126" s="351">
        <v>0</v>
      </c>
      <c r="H126" s="351">
        <v>0</v>
      </c>
    </row>
    <row r="127" spans="1:10" ht="20.5" customHeight="1" x14ac:dyDescent="0.35">
      <c r="B127" s="8"/>
      <c r="C127" s="470" t="s">
        <v>807</v>
      </c>
      <c r="D127" s="463"/>
      <c r="E127" s="463"/>
      <c r="F127" s="469"/>
      <c r="G127" s="463"/>
      <c r="H127" s="463"/>
    </row>
    <row r="128" spans="1:10" x14ac:dyDescent="0.35">
      <c r="B128" s="8"/>
      <c r="C128" s="539" t="s">
        <v>710</v>
      </c>
      <c r="D128" s="539"/>
      <c r="E128" s="539"/>
      <c r="F128" s="539"/>
      <c r="G128" s="539"/>
      <c r="H128" s="539"/>
    </row>
    <row r="129" spans="1:14" x14ac:dyDescent="0.35">
      <c r="B129" s="8"/>
      <c r="C129" s="539"/>
      <c r="D129" s="539"/>
      <c r="E129" s="539"/>
      <c r="F129" s="539"/>
      <c r="G129" s="539"/>
      <c r="H129" s="539"/>
    </row>
    <row r="130" spans="1:14" x14ac:dyDescent="0.35">
      <c r="B130" s="8"/>
      <c r="C130" s="539"/>
      <c r="D130" s="539"/>
      <c r="E130" s="539"/>
      <c r="F130" s="539"/>
      <c r="G130" s="539"/>
      <c r="H130" s="539"/>
    </row>
    <row r="131" spans="1:14" x14ac:dyDescent="0.35">
      <c r="B131" s="8"/>
      <c r="C131" s="183"/>
    </row>
    <row r="132" spans="1:14" x14ac:dyDescent="0.35">
      <c r="A132" s="4"/>
      <c r="B132" s="6"/>
      <c r="C132" s="20" t="s">
        <v>189</v>
      </c>
      <c r="D132" s="6"/>
      <c r="E132" s="4"/>
      <c r="F132" s="4"/>
      <c r="G132" s="4"/>
      <c r="H132" s="4"/>
      <c r="I132" s="4"/>
      <c r="J132" s="4"/>
      <c r="K132" s="4"/>
      <c r="L132" s="4"/>
      <c r="M132" s="4"/>
      <c r="N132" s="4"/>
    </row>
    <row r="133" spans="1:14" s="1" customFormat="1" x14ac:dyDescent="0.35">
      <c r="B133" s="8" t="s">
        <v>190</v>
      </c>
      <c r="C133" s="11" t="s">
        <v>191</v>
      </c>
    </row>
    <row r="134" spans="1:14" x14ac:dyDescent="0.35">
      <c r="B134" s="43" t="s">
        <v>192</v>
      </c>
      <c r="C134" s="42" t="s">
        <v>193</v>
      </c>
      <c r="D134" s="1"/>
      <c r="F134" s="101"/>
      <c r="G134" s="1"/>
      <c r="H134" s="1"/>
      <c r="I134" s="1"/>
      <c r="J134" s="1"/>
      <c r="K134" s="1"/>
    </row>
    <row r="135" spans="1:14" ht="40.75" customHeight="1" x14ac:dyDescent="0.35">
      <c r="B135" s="18"/>
      <c r="C135" s="28" t="s">
        <v>194</v>
      </c>
      <c r="D135" s="300" t="s">
        <v>549</v>
      </c>
      <c r="E135" s="300" t="s">
        <v>195</v>
      </c>
      <c r="F135" s="300" t="s">
        <v>644</v>
      </c>
      <c r="G135" s="446"/>
      <c r="H135" s="446"/>
      <c r="I135" s="446"/>
      <c r="J135" s="207"/>
      <c r="K135" s="207"/>
      <c r="L135" s="167"/>
      <c r="M135" s="167"/>
    </row>
    <row r="136" spans="1:14" x14ac:dyDescent="0.35">
      <c r="B136" s="18"/>
      <c r="C136" s="39" t="s">
        <v>196</v>
      </c>
      <c r="D136" s="324">
        <v>51444</v>
      </c>
      <c r="E136" s="352">
        <v>51294.303874484889</v>
      </c>
      <c r="F136" s="352">
        <v>54539.49</v>
      </c>
      <c r="G136" s="446"/>
      <c r="H136" s="446"/>
      <c r="I136" s="446"/>
      <c r="J136" s="207"/>
      <c r="K136" s="207"/>
      <c r="L136" s="167"/>
      <c r="M136" s="167"/>
    </row>
    <row r="137" spans="1:14" x14ac:dyDescent="0.35">
      <c r="B137" s="18"/>
      <c r="C137" s="39" t="s">
        <v>197</v>
      </c>
      <c r="D137" s="324">
        <v>17040</v>
      </c>
      <c r="E137" s="324">
        <v>21377.080999999998</v>
      </c>
      <c r="F137" s="324">
        <v>19654.3</v>
      </c>
      <c r="G137" s="446"/>
      <c r="H137" s="446"/>
      <c r="I137" s="446"/>
      <c r="J137" s="207"/>
      <c r="K137" s="453"/>
      <c r="L137" s="167"/>
      <c r="M137" s="167"/>
    </row>
    <row r="138" spans="1:14" x14ac:dyDescent="0.35">
      <c r="B138" s="18"/>
      <c r="C138" s="39" t="s">
        <v>198</v>
      </c>
      <c r="D138" s="324">
        <v>14367</v>
      </c>
      <c r="E138" s="324">
        <v>12847.941052</v>
      </c>
      <c r="F138" s="324">
        <v>6489.22</v>
      </c>
      <c r="G138" s="446"/>
      <c r="H138" s="452"/>
      <c r="I138" s="446"/>
      <c r="J138" s="207"/>
      <c r="K138" s="207"/>
      <c r="L138" s="167"/>
      <c r="M138" s="167"/>
    </row>
    <row r="139" spans="1:14" x14ac:dyDescent="0.35">
      <c r="B139" s="18"/>
      <c r="C139" s="39" t="s">
        <v>506</v>
      </c>
      <c r="D139" s="353">
        <v>0</v>
      </c>
      <c r="E139" s="352">
        <v>8351.64</v>
      </c>
      <c r="F139" s="352">
        <v>0</v>
      </c>
      <c r="G139" s="446"/>
      <c r="H139" s="451"/>
      <c r="I139" s="446"/>
      <c r="J139" s="207"/>
      <c r="K139" s="207"/>
      <c r="L139" s="167"/>
      <c r="M139" s="167"/>
    </row>
    <row r="140" spans="1:14" x14ac:dyDescent="0.35">
      <c r="B140" s="18"/>
      <c r="C140" s="39" t="s">
        <v>199</v>
      </c>
      <c r="D140" s="353">
        <v>97</v>
      </c>
      <c r="E140" s="352">
        <v>1.176892</v>
      </c>
      <c r="F140" s="352">
        <v>64.260000000000005</v>
      </c>
      <c r="G140" s="446"/>
      <c r="H140" s="446"/>
      <c r="I140" s="446"/>
      <c r="J140" s="207"/>
      <c r="K140" s="220"/>
      <c r="L140" s="454"/>
      <c r="M140" s="167"/>
    </row>
    <row r="141" spans="1:14" x14ac:dyDescent="0.35">
      <c r="B141" s="18"/>
      <c r="C141" s="100" t="s">
        <v>200</v>
      </c>
      <c r="D141" s="325">
        <f>SUM(D136:D140)</f>
        <v>82948</v>
      </c>
      <c r="E141" s="325">
        <f>SUM(E136:E140)</f>
        <v>93872.142818484877</v>
      </c>
      <c r="F141" s="325">
        <f>SUM(F136:F140)</f>
        <v>80747.26999999999</v>
      </c>
      <c r="G141" s="446"/>
      <c r="H141" s="446"/>
      <c r="I141" s="446"/>
      <c r="J141" s="207"/>
      <c r="K141" s="207"/>
      <c r="L141" s="167"/>
      <c r="M141" s="167"/>
    </row>
    <row r="142" spans="1:14" x14ac:dyDescent="0.35">
      <c r="B142" s="18"/>
      <c r="D142" s="295"/>
      <c r="E142" s="354"/>
      <c r="F142" s="354"/>
      <c r="G142" s="446"/>
      <c r="H142" s="446"/>
      <c r="I142" s="446"/>
      <c r="J142" s="207"/>
      <c r="K142" s="207"/>
    </row>
    <row r="143" spans="1:14" ht="17.5" x14ac:dyDescent="0.35">
      <c r="B143" s="18"/>
      <c r="C143" s="214" t="s">
        <v>831</v>
      </c>
      <c r="D143" s="325">
        <f>1740+22</f>
        <v>1762</v>
      </c>
      <c r="E143" s="445">
        <v>2582.9187600219998</v>
      </c>
      <c r="F143" s="445">
        <v>2876.0945815833925</v>
      </c>
      <c r="G143" s="446"/>
      <c r="H143" s="446"/>
      <c r="I143" s="446"/>
      <c r="J143" s="207"/>
      <c r="K143" s="207"/>
    </row>
    <row r="144" spans="1:14" ht="32.5" customHeight="1" x14ac:dyDescent="0.35">
      <c r="B144" s="18"/>
      <c r="C144" s="520" t="s">
        <v>714</v>
      </c>
      <c r="D144" s="520"/>
      <c r="E144" s="520"/>
      <c r="F144" s="520"/>
      <c r="G144" s="520"/>
      <c r="H144" s="520"/>
      <c r="I144" s="520"/>
      <c r="J144" s="220"/>
      <c r="K144" s="195"/>
    </row>
    <row r="145" spans="2:11" ht="32.5" customHeight="1" x14ac:dyDescent="0.35">
      <c r="B145" s="18"/>
      <c r="C145" s="520" t="s">
        <v>832</v>
      </c>
      <c r="D145" s="520"/>
      <c r="E145" s="520"/>
      <c r="F145" s="520"/>
      <c r="G145" s="520"/>
      <c r="H145" s="468"/>
      <c r="I145" s="468"/>
      <c r="J145" s="220"/>
      <c r="K145" s="195"/>
    </row>
    <row r="146" spans="2:11" ht="32.5" customHeight="1" x14ac:dyDescent="0.35">
      <c r="B146" s="18"/>
      <c r="C146" s="521" t="s">
        <v>834</v>
      </c>
      <c r="D146" s="521"/>
      <c r="E146" s="521"/>
      <c r="F146" s="521"/>
      <c r="G146" s="521"/>
      <c r="H146" s="521"/>
      <c r="I146" s="521"/>
      <c r="J146" s="220"/>
      <c r="K146" s="195"/>
    </row>
    <row r="147" spans="2:11" ht="32.5" customHeight="1" x14ac:dyDescent="0.35">
      <c r="B147" s="18"/>
      <c r="C147" s="521" t="s">
        <v>730</v>
      </c>
      <c r="D147" s="521"/>
      <c r="E147" s="521"/>
      <c r="F147" s="521"/>
      <c r="G147" s="521"/>
      <c r="H147" s="521"/>
      <c r="I147" s="521"/>
      <c r="J147" s="220"/>
      <c r="K147" s="195"/>
    </row>
    <row r="148" spans="2:11" ht="50.5" customHeight="1" x14ac:dyDescent="0.35">
      <c r="B148" s="18"/>
      <c r="C148" s="521" t="s">
        <v>731</v>
      </c>
      <c r="D148" s="521"/>
      <c r="E148" s="521"/>
      <c r="F148" s="521"/>
      <c r="G148" s="521"/>
      <c r="H148" s="521"/>
      <c r="I148" s="521"/>
      <c r="J148" s="220"/>
      <c r="K148" s="195"/>
    </row>
    <row r="149" spans="2:11" s="1" customFormat="1" ht="14.5" customHeight="1" x14ac:dyDescent="0.35">
      <c r="B149" s="27"/>
      <c r="C149" s="206"/>
      <c r="D149" s="206"/>
      <c r="E149" s="206"/>
      <c r="F149" s="206"/>
      <c r="G149" s="206"/>
      <c r="H149" s="196"/>
      <c r="I149" s="219"/>
      <c r="J149" s="195"/>
      <c r="K149" s="195"/>
    </row>
    <row r="150" spans="2:11" s="1" customFormat="1" ht="14.5" customHeight="1" x14ac:dyDescent="0.35">
      <c r="B150" s="27"/>
      <c r="C150" s="42" t="s">
        <v>674</v>
      </c>
      <c r="D150" s="208"/>
      <c r="E150" s="208"/>
      <c r="F150" s="208"/>
      <c r="G150" s="208"/>
      <c r="H150" s="208"/>
      <c r="I150"/>
      <c r="J150" s="195"/>
      <c r="K150" s="195"/>
    </row>
    <row r="151" spans="2:11" s="1" customFormat="1" ht="41.5" customHeight="1" x14ac:dyDescent="0.35">
      <c r="B151" s="27"/>
      <c r="C151" s="28" t="s">
        <v>579</v>
      </c>
      <c r="D151" s="300" t="s">
        <v>118</v>
      </c>
      <c r="E151" s="300" t="s">
        <v>124</v>
      </c>
      <c r="F151" s="300" t="s">
        <v>575</v>
      </c>
      <c r="G151" s="300" t="s">
        <v>576</v>
      </c>
      <c r="H151" s="300" t="s">
        <v>577</v>
      </c>
      <c r="I151" s="300" t="s">
        <v>673</v>
      </c>
      <c r="J151" s="195"/>
      <c r="K151" s="195"/>
    </row>
    <row r="152" spans="2:11" s="1" customFormat="1" ht="14.5" customHeight="1" x14ac:dyDescent="0.35">
      <c r="B152" s="27"/>
      <c r="C152" s="39" t="s">
        <v>568</v>
      </c>
      <c r="D152" s="440">
        <v>54374.858055999997</v>
      </c>
      <c r="E152" s="440">
        <v>19331.295050000001</v>
      </c>
      <c r="F152" s="433">
        <v>0.498</v>
      </c>
      <c r="G152" s="440">
        <v>6489.2269999999999</v>
      </c>
      <c r="H152" s="435">
        <v>0</v>
      </c>
      <c r="I152" s="441">
        <f>SUM(D152:H152)</f>
        <v>80195.878106000004</v>
      </c>
      <c r="J152" s="195"/>
      <c r="K152" s="195"/>
    </row>
    <row r="153" spans="2:11" s="1" customFormat="1" ht="14.5" customHeight="1" x14ac:dyDescent="0.35">
      <c r="B153" s="27"/>
      <c r="C153" s="39" t="s">
        <v>569</v>
      </c>
      <c r="D153" s="433">
        <v>2.0428289999999998</v>
      </c>
      <c r="E153" s="433">
        <v>1.474197</v>
      </c>
      <c r="F153" s="435">
        <v>0</v>
      </c>
      <c r="G153" s="435">
        <v>0</v>
      </c>
      <c r="H153" s="435">
        <v>0</v>
      </c>
      <c r="I153" s="442">
        <f>SUM(D153:H153)</f>
        <v>3.5170259999999995</v>
      </c>
      <c r="J153" s="195"/>
      <c r="K153" s="195"/>
    </row>
    <row r="154" spans="2:11" s="1" customFormat="1" ht="14.5" customHeight="1" x14ac:dyDescent="0.35">
      <c r="B154" s="27"/>
      <c r="C154" s="39" t="s">
        <v>570</v>
      </c>
      <c r="D154" s="433">
        <v>0.405414</v>
      </c>
      <c r="E154" s="433">
        <v>1.0631299999999999</v>
      </c>
      <c r="F154" s="435">
        <v>0</v>
      </c>
      <c r="G154" s="435">
        <v>0</v>
      </c>
      <c r="H154" s="435">
        <v>0</v>
      </c>
      <c r="I154" s="442">
        <f>SUM(D154:H154)</f>
        <v>1.4685439999999998</v>
      </c>
      <c r="J154" s="195"/>
      <c r="K154" s="195"/>
    </row>
    <row r="155" spans="2:11" s="1" customFormat="1" ht="14.5" customHeight="1" x14ac:dyDescent="0.35">
      <c r="B155" s="27"/>
      <c r="C155" s="39" t="s">
        <v>571</v>
      </c>
      <c r="D155" s="435" t="s">
        <v>534</v>
      </c>
      <c r="E155" s="435" t="s">
        <v>534</v>
      </c>
      <c r="F155" s="433">
        <v>3.3149999999999999E-2</v>
      </c>
      <c r="G155" s="435">
        <v>0</v>
      </c>
      <c r="H155" s="435" t="s">
        <v>534</v>
      </c>
      <c r="I155" s="442">
        <f>F155</f>
        <v>3.3149999999999999E-2</v>
      </c>
      <c r="J155" s="195"/>
      <c r="K155" s="195"/>
    </row>
    <row r="156" spans="2:11" s="1" customFormat="1" ht="14.5" customHeight="1" x14ac:dyDescent="0.35">
      <c r="B156" s="27"/>
      <c r="C156" s="39" t="s">
        <v>572</v>
      </c>
      <c r="D156" s="435" t="s">
        <v>534</v>
      </c>
      <c r="E156" s="435" t="s">
        <v>534</v>
      </c>
      <c r="F156" s="435">
        <v>0</v>
      </c>
      <c r="G156" s="435">
        <v>0</v>
      </c>
      <c r="H156" s="435" t="s">
        <v>534</v>
      </c>
      <c r="I156" s="443">
        <v>0</v>
      </c>
      <c r="J156" s="195"/>
      <c r="K156" s="195"/>
    </row>
    <row r="157" spans="2:11" s="1" customFormat="1" ht="14.5" customHeight="1" x14ac:dyDescent="0.35">
      <c r="B157" s="27"/>
      <c r="C157" s="39" t="s">
        <v>573</v>
      </c>
      <c r="D157" s="435" t="s">
        <v>534</v>
      </c>
      <c r="E157" s="435" t="s">
        <v>534</v>
      </c>
      <c r="F157" s="435">
        <v>0</v>
      </c>
      <c r="G157" s="435">
        <v>0</v>
      </c>
      <c r="H157" s="435" t="s">
        <v>534</v>
      </c>
      <c r="I157" s="443">
        <v>0</v>
      </c>
      <c r="J157" s="195"/>
      <c r="K157" s="195"/>
    </row>
    <row r="158" spans="2:11" s="1" customFormat="1" ht="14.5" customHeight="1" x14ac:dyDescent="0.35">
      <c r="B158" s="27"/>
      <c r="C158" s="39" t="s">
        <v>574</v>
      </c>
      <c r="D158" s="435" t="s">
        <v>534</v>
      </c>
      <c r="E158" s="435" t="s">
        <v>534</v>
      </c>
      <c r="F158" s="435">
        <v>0</v>
      </c>
      <c r="G158" s="435">
        <v>0</v>
      </c>
      <c r="H158" s="435" t="s">
        <v>534</v>
      </c>
      <c r="I158" s="443">
        <v>0</v>
      </c>
      <c r="J158" s="195"/>
      <c r="K158" s="195"/>
    </row>
    <row r="159" spans="2:11" s="1" customFormat="1" ht="14.5" customHeight="1" x14ac:dyDescent="0.35">
      <c r="B159" s="27"/>
      <c r="C159" s="100" t="s">
        <v>580</v>
      </c>
      <c r="D159" s="352">
        <v>54539.491977999998</v>
      </c>
      <c r="E159" s="324">
        <v>19654.302015999998</v>
      </c>
      <c r="F159" s="324">
        <v>64.262024999999994</v>
      </c>
      <c r="G159" s="324">
        <v>6489.2269999999999</v>
      </c>
      <c r="H159" s="352">
        <v>0</v>
      </c>
      <c r="I159" s="441">
        <f>SUM(D159:H159)</f>
        <v>80747.283018999995</v>
      </c>
      <c r="J159" s="195"/>
      <c r="K159" s="195"/>
    </row>
    <row r="160" spans="2:11" s="1" customFormat="1" ht="14.5" customHeight="1" x14ac:dyDescent="0.35">
      <c r="B160" s="27"/>
      <c r="C160" s="51"/>
      <c r="D160" s="437"/>
      <c r="E160" s="438"/>
      <c r="F160" s="438"/>
      <c r="G160" s="30"/>
      <c r="H160" s="437"/>
      <c r="I160" s="434"/>
      <c r="J160" s="195"/>
      <c r="K160" s="195"/>
    </row>
    <row r="161" spans="2:9" s="1" customFormat="1" x14ac:dyDescent="0.35">
      <c r="B161" s="27"/>
      <c r="C161" s="59" t="s">
        <v>578</v>
      </c>
      <c r="D161" s="436">
        <v>0.94523987119236863</v>
      </c>
      <c r="E161" s="439">
        <v>2875.1493417122001</v>
      </c>
      <c r="F161" s="360">
        <v>0</v>
      </c>
      <c r="G161" s="360">
        <v>0</v>
      </c>
      <c r="H161" s="360">
        <v>0</v>
      </c>
      <c r="I161" s="444">
        <f>SUM(D161:H161)</f>
        <v>2876.0945815833925</v>
      </c>
    </row>
    <row r="162" spans="2:9" s="1" customFormat="1" x14ac:dyDescent="0.35">
      <c r="B162" s="27"/>
      <c r="C162" s="472"/>
      <c r="D162" s="228"/>
      <c r="E162" s="229"/>
      <c r="F162" s="228"/>
      <c r="G162" s="228"/>
      <c r="H162" s="228"/>
      <c r="I162" s="229"/>
    </row>
    <row r="163" spans="2:9" s="1" customFormat="1" x14ac:dyDescent="0.35">
      <c r="B163" s="27"/>
      <c r="D163" s="204"/>
      <c r="E163" s="112"/>
      <c r="F163" s="205"/>
    </row>
    <row r="164" spans="2:9" x14ac:dyDescent="0.35">
      <c r="B164" s="8" t="s">
        <v>201</v>
      </c>
      <c r="C164" s="60" t="s">
        <v>202</v>
      </c>
    </row>
    <row r="165" spans="2:9" ht="47.5" customHeight="1" x14ac:dyDescent="0.35">
      <c r="B165" s="18"/>
      <c r="C165" s="28" t="s">
        <v>194</v>
      </c>
      <c r="D165" s="300" t="s">
        <v>549</v>
      </c>
      <c r="E165" s="300" t="s">
        <v>203</v>
      </c>
      <c r="F165" s="300" t="s">
        <v>644</v>
      </c>
      <c r="H165" s="1"/>
    </row>
    <row r="166" spans="2:9" ht="29" x14ac:dyDescent="0.35">
      <c r="B166" s="18"/>
      <c r="C166" s="100" t="s">
        <v>587</v>
      </c>
      <c r="D166" s="324">
        <v>2816</v>
      </c>
      <c r="E166" s="324">
        <v>2906.7493007776602</v>
      </c>
      <c r="F166" s="324">
        <v>4340</v>
      </c>
      <c r="H166" s="1"/>
    </row>
    <row r="167" spans="2:9" ht="27.65" customHeight="1" x14ac:dyDescent="0.35">
      <c r="B167" s="18"/>
      <c r="C167" s="514" t="s">
        <v>715</v>
      </c>
      <c r="D167" s="514"/>
      <c r="E167" s="514"/>
      <c r="F167" s="514"/>
      <c r="G167" s="1"/>
      <c r="H167" s="1"/>
    </row>
    <row r="168" spans="2:9" ht="15.65" customHeight="1" x14ac:dyDescent="0.35">
      <c r="B168" s="18"/>
      <c r="C168" s="211"/>
      <c r="D168" s="211"/>
      <c r="E168" s="211"/>
      <c r="F168" s="211"/>
      <c r="G168" s="211"/>
      <c r="H168" s="1"/>
    </row>
    <row r="169" spans="2:9" ht="15" customHeight="1" x14ac:dyDescent="0.35">
      <c r="B169" s="18"/>
      <c r="C169" s="60" t="s">
        <v>584</v>
      </c>
      <c r="D169" s="209"/>
      <c r="E169" s="209"/>
      <c r="F169" s="209"/>
      <c r="G169" s="208"/>
      <c r="H169" s="1"/>
    </row>
    <row r="170" spans="2:9" ht="15" customHeight="1" x14ac:dyDescent="0.35">
      <c r="B170" s="18"/>
      <c r="C170" s="515" t="s">
        <v>586</v>
      </c>
      <c r="D170" s="516"/>
      <c r="E170" s="516"/>
      <c r="F170" s="516"/>
      <c r="G170" s="517"/>
      <c r="H170" s="1"/>
    </row>
    <row r="171" spans="2:9" ht="45" customHeight="1" x14ac:dyDescent="0.35">
      <c r="B171" s="18"/>
      <c r="C171" s="28" t="s">
        <v>579</v>
      </c>
      <c r="D171" s="300" t="s">
        <v>128</v>
      </c>
      <c r="E171" s="300" t="s">
        <v>585</v>
      </c>
      <c r="F171" s="300" t="s">
        <v>588</v>
      </c>
      <c r="G171" s="300" t="s">
        <v>15</v>
      </c>
      <c r="H171" s="1"/>
    </row>
    <row r="172" spans="2:9" ht="15" customHeight="1" x14ac:dyDescent="0.35">
      <c r="B172" s="18"/>
      <c r="C172" s="59" t="s">
        <v>568</v>
      </c>
      <c r="D172" s="439">
        <v>4340.2936049999998</v>
      </c>
      <c r="E172" s="439" t="s">
        <v>614</v>
      </c>
      <c r="F172" s="435">
        <v>0</v>
      </c>
      <c r="G172" s="444">
        <f>D172</f>
        <v>4340.2936049999998</v>
      </c>
      <c r="H172" s="1"/>
    </row>
    <row r="173" spans="2:9" ht="15" customHeight="1" x14ac:dyDescent="0.35">
      <c r="B173" s="18"/>
      <c r="C173" s="59" t="s">
        <v>569</v>
      </c>
      <c r="D173" s="435">
        <v>0</v>
      </c>
      <c r="E173" s="435">
        <v>0</v>
      </c>
      <c r="F173" s="435">
        <v>0</v>
      </c>
      <c r="G173" s="443">
        <v>0</v>
      </c>
      <c r="H173" s="1"/>
    </row>
    <row r="174" spans="2:9" ht="15" customHeight="1" x14ac:dyDescent="0.35">
      <c r="B174" s="18"/>
      <c r="C174" s="59" t="s">
        <v>570</v>
      </c>
      <c r="D174" s="435">
        <v>0</v>
      </c>
      <c r="E174" s="435">
        <v>0</v>
      </c>
      <c r="F174" s="435">
        <v>0</v>
      </c>
      <c r="G174" s="443">
        <v>0</v>
      </c>
      <c r="H174" s="1"/>
    </row>
    <row r="175" spans="2:9" ht="15" customHeight="1" x14ac:dyDescent="0.35">
      <c r="B175" s="18"/>
      <c r="C175" s="59" t="s">
        <v>571</v>
      </c>
      <c r="D175" s="435" t="s">
        <v>534</v>
      </c>
      <c r="E175" s="435" t="s">
        <v>534</v>
      </c>
      <c r="F175" s="435" t="s">
        <v>534</v>
      </c>
      <c r="G175" s="435" t="s">
        <v>534</v>
      </c>
      <c r="H175" s="1"/>
    </row>
    <row r="176" spans="2:9" ht="15" customHeight="1" x14ac:dyDescent="0.35">
      <c r="B176" s="18"/>
      <c r="C176" s="59" t="s">
        <v>572</v>
      </c>
      <c r="D176" s="435" t="s">
        <v>534</v>
      </c>
      <c r="E176" s="435" t="s">
        <v>534</v>
      </c>
      <c r="F176" s="435" t="s">
        <v>534</v>
      </c>
      <c r="G176" s="435" t="s">
        <v>534</v>
      </c>
      <c r="H176" s="1"/>
    </row>
    <row r="177" spans="1:10" ht="15" customHeight="1" x14ac:dyDescent="0.35">
      <c r="B177" s="18"/>
      <c r="C177" s="59" t="s">
        <v>573</v>
      </c>
      <c r="D177" s="435" t="s">
        <v>534</v>
      </c>
      <c r="E177" s="435" t="s">
        <v>534</v>
      </c>
      <c r="F177" s="435" t="s">
        <v>534</v>
      </c>
      <c r="G177" s="435" t="s">
        <v>534</v>
      </c>
      <c r="H177" s="1"/>
    </row>
    <row r="178" spans="1:10" ht="15" customHeight="1" x14ac:dyDescent="0.35">
      <c r="B178" s="18"/>
      <c r="C178" s="59" t="s">
        <v>574</v>
      </c>
      <c r="D178" s="435" t="s">
        <v>534</v>
      </c>
      <c r="E178" s="435" t="s">
        <v>534</v>
      </c>
      <c r="F178" s="435" t="s">
        <v>534</v>
      </c>
      <c r="G178" s="435" t="s">
        <v>534</v>
      </c>
      <c r="H178" s="1"/>
    </row>
    <row r="179" spans="1:10" s="1" customFormat="1" ht="18.649999999999999" customHeight="1" x14ac:dyDescent="0.35">
      <c r="B179" s="27"/>
      <c r="C179" s="214" t="s">
        <v>580</v>
      </c>
      <c r="D179" s="439">
        <f>SUM(D172:D174)</f>
        <v>4340.2936049999998</v>
      </c>
      <c r="E179" s="439" t="s">
        <v>614</v>
      </c>
      <c r="F179" s="435">
        <v>0</v>
      </c>
      <c r="G179" s="444">
        <f>D179</f>
        <v>4340.2936049999998</v>
      </c>
    </row>
    <row r="180" spans="1:10" s="1" customFormat="1" ht="15.5" x14ac:dyDescent="0.35">
      <c r="B180" s="27"/>
      <c r="C180" s="472"/>
      <c r="D180" s="447"/>
      <c r="E180" s="447"/>
      <c r="F180" s="447"/>
      <c r="G180" s="447"/>
    </row>
    <row r="181" spans="1:10" s="1" customFormat="1" x14ac:dyDescent="0.35">
      <c r="B181" s="27"/>
      <c r="C181" s="59" t="s">
        <v>578</v>
      </c>
      <c r="D181" s="360">
        <v>0</v>
      </c>
      <c r="E181" s="360">
        <v>0</v>
      </c>
      <c r="F181" s="360">
        <v>0</v>
      </c>
      <c r="G181" s="360">
        <v>0</v>
      </c>
    </row>
    <row r="182" spans="1:10" s="1" customFormat="1" ht="15.5" x14ac:dyDescent="0.35">
      <c r="B182" s="27"/>
      <c r="C182" s="212"/>
      <c r="D182" s="213"/>
      <c r="E182" s="213"/>
      <c r="F182" s="213"/>
      <c r="G182" s="213"/>
    </row>
    <row r="183" spans="1:10" x14ac:dyDescent="0.35">
      <c r="A183" s="1"/>
      <c r="B183" s="25" t="s">
        <v>204</v>
      </c>
      <c r="C183" s="210" t="s">
        <v>582</v>
      </c>
      <c r="G183" s="1"/>
      <c r="H183" s="1"/>
      <c r="I183" s="1"/>
      <c r="J183" s="1"/>
    </row>
    <row r="184" spans="1:10" ht="31.75" customHeight="1" x14ac:dyDescent="0.35">
      <c r="A184" s="1"/>
      <c r="B184" s="25"/>
      <c r="C184" s="538" t="s">
        <v>583</v>
      </c>
      <c r="D184" s="538"/>
      <c r="E184" s="538"/>
      <c r="F184" s="538"/>
      <c r="G184" s="538"/>
      <c r="H184" s="538"/>
      <c r="I184" s="538"/>
      <c r="J184" s="538"/>
    </row>
    <row r="185" spans="1:10" ht="44.5" customHeight="1" x14ac:dyDescent="0.35">
      <c r="A185" s="1"/>
      <c r="B185" s="25"/>
      <c r="C185" s="28" t="s">
        <v>205</v>
      </c>
      <c r="D185" s="300" t="s">
        <v>206</v>
      </c>
      <c r="E185" s="323" t="s">
        <v>644</v>
      </c>
      <c r="F185" s="541" t="s">
        <v>207</v>
      </c>
      <c r="G185" s="542"/>
      <c r="H185" s="542"/>
      <c r="I185" s="542"/>
      <c r="J185" s="543"/>
    </row>
    <row r="186" spans="1:10" x14ac:dyDescent="0.35">
      <c r="A186" s="1"/>
      <c r="B186" s="25"/>
      <c r="C186" s="190" t="s">
        <v>522</v>
      </c>
      <c r="D186" s="353" t="s">
        <v>211</v>
      </c>
      <c r="E186" s="353" t="s">
        <v>627</v>
      </c>
      <c r="F186" s="200" t="s">
        <v>536</v>
      </c>
      <c r="G186" s="201"/>
      <c r="H186" s="201"/>
      <c r="I186" s="201"/>
      <c r="J186" s="202"/>
    </row>
    <row r="187" spans="1:10" x14ac:dyDescent="0.35">
      <c r="A187" s="1"/>
      <c r="B187" s="25"/>
      <c r="C187" s="190" t="s">
        <v>523</v>
      </c>
      <c r="D187" s="353" t="s">
        <v>211</v>
      </c>
      <c r="E187" s="353" t="s">
        <v>627</v>
      </c>
      <c r="F187" s="200" t="s">
        <v>536</v>
      </c>
      <c r="G187" s="201"/>
      <c r="H187" s="201"/>
      <c r="I187" s="201"/>
      <c r="J187" s="202"/>
    </row>
    <row r="188" spans="1:10" x14ac:dyDescent="0.35">
      <c r="A188" s="1"/>
      <c r="B188" s="25"/>
      <c r="C188" s="190" t="s">
        <v>524</v>
      </c>
      <c r="D188" s="353" t="s">
        <v>211</v>
      </c>
      <c r="E188" s="353" t="s">
        <v>627</v>
      </c>
      <c r="F188" s="200" t="s">
        <v>536</v>
      </c>
      <c r="G188" s="201"/>
      <c r="H188" s="201"/>
      <c r="I188" s="201"/>
      <c r="J188" s="202"/>
    </row>
    <row r="189" spans="1:10" x14ac:dyDescent="0.35">
      <c r="A189" s="1"/>
      <c r="B189" s="25"/>
      <c r="C189" s="190" t="s">
        <v>525</v>
      </c>
      <c r="D189" s="353" t="s">
        <v>211</v>
      </c>
      <c r="E189" s="353" t="s">
        <v>627</v>
      </c>
      <c r="F189" s="200" t="s">
        <v>536</v>
      </c>
      <c r="G189" s="201"/>
      <c r="H189" s="201"/>
      <c r="I189" s="201"/>
      <c r="J189" s="202"/>
    </row>
    <row r="190" spans="1:10" ht="43.5" x14ac:dyDescent="0.35">
      <c r="A190" s="1"/>
      <c r="B190" s="25"/>
      <c r="C190" s="191" t="s">
        <v>526</v>
      </c>
      <c r="D190" s="353" t="s">
        <v>211</v>
      </c>
      <c r="E190" s="353" t="s">
        <v>627</v>
      </c>
      <c r="F190" s="200" t="s">
        <v>536</v>
      </c>
      <c r="G190" s="201"/>
      <c r="H190" s="201"/>
      <c r="I190" s="201"/>
      <c r="J190" s="202"/>
    </row>
    <row r="191" spans="1:10" ht="29" x14ac:dyDescent="0.35">
      <c r="A191" s="1"/>
      <c r="B191" s="25"/>
      <c r="C191" s="190" t="s">
        <v>208</v>
      </c>
      <c r="D191" s="353" t="s">
        <v>514</v>
      </c>
      <c r="E191" s="348">
        <v>152</v>
      </c>
      <c r="F191" s="192" t="s">
        <v>209</v>
      </c>
      <c r="G191" s="173"/>
      <c r="H191" s="174"/>
      <c r="I191" s="174"/>
      <c r="J191" s="175"/>
    </row>
    <row r="192" spans="1:10" x14ac:dyDescent="0.35">
      <c r="A192" s="1"/>
      <c r="B192" s="25"/>
      <c r="C192" s="190" t="s">
        <v>210</v>
      </c>
      <c r="D192" s="353" t="s">
        <v>211</v>
      </c>
      <c r="E192" s="348">
        <v>445</v>
      </c>
      <c r="F192" s="190" t="s">
        <v>212</v>
      </c>
      <c r="G192" s="176"/>
      <c r="H192" s="177"/>
      <c r="I192" s="177"/>
      <c r="J192" s="178"/>
    </row>
    <row r="193" spans="1:10" ht="55.75" customHeight="1" x14ac:dyDescent="0.35">
      <c r="A193" s="1"/>
      <c r="B193" s="25"/>
      <c r="C193" s="190" t="s">
        <v>527</v>
      </c>
      <c r="D193" s="353" t="s">
        <v>535</v>
      </c>
      <c r="E193" s="353" t="s">
        <v>535</v>
      </c>
      <c r="F193" s="535" t="s">
        <v>581</v>
      </c>
      <c r="G193" s="536"/>
      <c r="H193" s="536"/>
      <c r="I193" s="536"/>
      <c r="J193" s="537"/>
    </row>
    <row r="194" spans="1:10" ht="29" x14ac:dyDescent="0.35">
      <c r="A194" s="1"/>
      <c r="B194" s="25"/>
      <c r="C194" s="191" t="s">
        <v>213</v>
      </c>
      <c r="D194" s="353" t="s">
        <v>214</v>
      </c>
      <c r="E194" s="347">
        <v>3290</v>
      </c>
      <c r="F194" s="535" t="s">
        <v>835</v>
      </c>
      <c r="G194" s="536"/>
      <c r="H194" s="536"/>
      <c r="I194" s="536"/>
      <c r="J194" s="537"/>
    </row>
    <row r="195" spans="1:10" ht="28" customHeight="1" x14ac:dyDescent="0.35">
      <c r="A195" s="1"/>
      <c r="B195" s="25"/>
      <c r="C195" s="191" t="s">
        <v>528</v>
      </c>
      <c r="D195" s="353" t="s">
        <v>211</v>
      </c>
      <c r="E195" s="347" t="s">
        <v>627</v>
      </c>
      <c r="F195" s="535" t="s">
        <v>726</v>
      </c>
      <c r="G195" s="536"/>
      <c r="H195" s="536"/>
      <c r="I195" s="536"/>
      <c r="J195" s="537"/>
    </row>
    <row r="196" spans="1:10" ht="44.15" customHeight="1" x14ac:dyDescent="0.35">
      <c r="A196" s="1"/>
      <c r="B196" s="25"/>
      <c r="C196" s="191" t="s">
        <v>529</v>
      </c>
      <c r="D196" s="353" t="s">
        <v>535</v>
      </c>
      <c r="E196" s="353" t="s">
        <v>535</v>
      </c>
      <c r="F196" s="535" t="s">
        <v>540</v>
      </c>
      <c r="G196" s="536"/>
      <c r="H196" s="536"/>
      <c r="I196" s="536"/>
      <c r="J196" s="537"/>
    </row>
    <row r="197" spans="1:10" ht="78" customHeight="1" x14ac:dyDescent="0.35">
      <c r="A197" s="1"/>
      <c r="B197" s="25"/>
      <c r="C197" s="191" t="s">
        <v>530</v>
      </c>
      <c r="D197" s="353" t="s">
        <v>535</v>
      </c>
      <c r="E197" s="353" t="s">
        <v>535</v>
      </c>
      <c r="F197" s="535" t="s">
        <v>541</v>
      </c>
      <c r="G197" s="536"/>
      <c r="H197" s="536"/>
      <c r="I197" s="536"/>
      <c r="J197" s="537"/>
    </row>
    <row r="198" spans="1:10" x14ac:dyDescent="0.35">
      <c r="A198" s="1"/>
      <c r="B198" s="25"/>
      <c r="C198" s="191" t="s">
        <v>531</v>
      </c>
      <c r="D198" s="353" t="s">
        <v>534</v>
      </c>
      <c r="E198" s="353" t="s">
        <v>534</v>
      </c>
      <c r="F198" s="535" t="s">
        <v>538</v>
      </c>
      <c r="G198" s="536"/>
      <c r="H198" s="536"/>
      <c r="I198" s="536"/>
      <c r="J198" s="537"/>
    </row>
    <row r="199" spans="1:10" x14ac:dyDescent="0.35">
      <c r="A199" s="1"/>
      <c r="B199" s="25"/>
      <c r="C199" s="191" t="s">
        <v>532</v>
      </c>
      <c r="D199" s="353" t="s">
        <v>534</v>
      </c>
      <c r="E199" s="353" t="s">
        <v>534</v>
      </c>
      <c r="F199" s="535" t="s">
        <v>537</v>
      </c>
      <c r="G199" s="536"/>
      <c r="H199" s="536"/>
      <c r="I199" s="536"/>
      <c r="J199" s="537"/>
    </row>
    <row r="200" spans="1:10" ht="28" customHeight="1" x14ac:dyDescent="0.35">
      <c r="A200" s="1"/>
      <c r="B200" s="25"/>
      <c r="C200" s="191" t="s">
        <v>533</v>
      </c>
      <c r="D200" s="353" t="s">
        <v>534</v>
      </c>
      <c r="E200" s="353" t="s">
        <v>534</v>
      </c>
      <c r="F200" s="535" t="s">
        <v>539</v>
      </c>
      <c r="G200" s="536"/>
      <c r="H200" s="536"/>
      <c r="I200" s="536"/>
      <c r="J200" s="537"/>
    </row>
    <row r="201" spans="1:10" ht="28" customHeight="1" x14ac:dyDescent="0.35">
      <c r="A201" s="1"/>
      <c r="B201" s="25"/>
      <c r="C201" s="544" t="s">
        <v>716</v>
      </c>
      <c r="D201" s="545"/>
      <c r="E201" s="356">
        <v>3887</v>
      </c>
    </row>
    <row r="202" spans="1:10" ht="15" x14ac:dyDescent="0.35">
      <c r="A202" s="1"/>
      <c r="B202" s="25"/>
      <c r="C202" s="559" t="s">
        <v>836</v>
      </c>
      <c r="D202" s="559"/>
      <c r="E202" s="559"/>
      <c r="F202" s="559"/>
      <c r="G202" s="559"/>
      <c r="H202" s="559"/>
      <c r="I202" s="559"/>
      <c r="J202" s="559"/>
    </row>
    <row r="203" spans="1:10" x14ac:dyDescent="0.35">
      <c r="A203" s="1"/>
      <c r="B203" s="25"/>
      <c r="C203" s="560" t="s">
        <v>837</v>
      </c>
      <c r="D203" s="560"/>
      <c r="E203" s="560"/>
      <c r="F203" s="560"/>
      <c r="G203" s="560"/>
      <c r="H203" s="560"/>
      <c r="I203" s="560"/>
      <c r="J203" s="560"/>
    </row>
    <row r="204" spans="1:10" x14ac:dyDescent="0.35">
      <c r="A204" s="1"/>
      <c r="B204" s="25"/>
      <c r="C204" s="25"/>
      <c r="D204" s="45"/>
      <c r="E204" s="113"/>
      <c r="F204" s="67"/>
      <c r="G204" s="1"/>
      <c r="H204" s="1"/>
      <c r="I204" s="1"/>
      <c r="J204" s="1"/>
    </row>
    <row r="205" spans="1:10" ht="16.5" x14ac:dyDescent="0.35">
      <c r="B205" s="8" t="s">
        <v>215</v>
      </c>
      <c r="C205" s="11" t="s">
        <v>761</v>
      </c>
      <c r="D205" s="346">
        <v>2022</v>
      </c>
      <c r="E205" s="346">
        <v>2023</v>
      </c>
      <c r="F205" s="346">
        <v>2024</v>
      </c>
    </row>
    <row r="206" spans="1:10" ht="16.5" x14ac:dyDescent="0.35">
      <c r="B206" s="18"/>
      <c r="C206" s="39" t="s">
        <v>216</v>
      </c>
      <c r="D206" s="357">
        <v>85764</v>
      </c>
      <c r="E206" s="357">
        <f>E141+E166</f>
        <v>96778.892119262542</v>
      </c>
      <c r="F206" s="357">
        <f>F141+F166</f>
        <v>85087.26999999999</v>
      </c>
    </row>
    <row r="207" spans="1:10" ht="16.5" x14ac:dyDescent="0.35">
      <c r="B207" s="18"/>
      <c r="C207" s="39" t="s">
        <v>760</v>
      </c>
      <c r="D207" s="358">
        <v>10436</v>
      </c>
      <c r="E207" s="358">
        <v>9680</v>
      </c>
      <c r="F207" s="273">
        <v>9264</v>
      </c>
    </row>
    <row r="208" spans="1:10" ht="16.5" x14ac:dyDescent="0.35">
      <c r="B208" s="18"/>
      <c r="C208" s="39" t="s">
        <v>217</v>
      </c>
      <c r="D208" s="337">
        <f>$D$206/$D$207</f>
        <v>8.2180912226906866</v>
      </c>
      <c r="E208" s="337">
        <f>$E$206/$E$207</f>
        <v>9.9978194338081146</v>
      </c>
      <c r="F208" s="337">
        <f>$F$206/$F$207</f>
        <v>9.1847225820379954</v>
      </c>
    </row>
    <row r="209" spans="2:8" ht="8" customHeight="1" x14ac:dyDescent="0.35">
      <c r="B209" s="27"/>
      <c r="C209" s="546"/>
      <c r="D209" s="546"/>
      <c r="E209" s="546"/>
      <c r="F209" s="546"/>
    </row>
    <row r="210" spans="2:8" ht="83" customHeight="1" x14ac:dyDescent="0.35">
      <c r="B210" s="27"/>
      <c r="C210" s="611" t="s">
        <v>901</v>
      </c>
      <c r="D210" s="611"/>
      <c r="E210" s="611"/>
      <c r="F210" s="611"/>
    </row>
    <row r="211" spans="2:8" x14ac:dyDescent="0.35">
      <c r="C211" s="48"/>
      <c r="D211" s="428"/>
      <c r="E211" s="428"/>
      <c r="F211" s="428"/>
    </row>
    <row r="212" spans="2:8" x14ac:dyDescent="0.35">
      <c r="B212" s="25" t="s">
        <v>218</v>
      </c>
      <c r="C212" s="25" t="s">
        <v>219</v>
      </c>
      <c r="D212" s="1"/>
      <c r="E212" s="1"/>
      <c r="F212" s="1"/>
    </row>
    <row r="213" spans="2:8" ht="47.5" customHeight="1" x14ac:dyDescent="0.35">
      <c r="B213" s="8"/>
      <c r="C213" s="28"/>
      <c r="D213" s="300" t="s">
        <v>220</v>
      </c>
      <c r="E213" s="300" t="s">
        <v>115</v>
      </c>
      <c r="F213" s="300" t="s">
        <v>549</v>
      </c>
      <c r="G213" s="300" t="s">
        <v>203</v>
      </c>
      <c r="H213" s="300" t="s">
        <v>644</v>
      </c>
    </row>
    <row r="214" spans="2:8" ht="29" x14ac:dyDescent="0.35">
      <c r="B214" s="8"/>
      <c r="C214" s="561" t="s">
        <v>221</v>
      </c>
      <c r="D214" s="267" t="s">
        <v>222</v>
      </c>
      <c r="E214" s="265" t="s">
        <v>223</v>
      </c>
      <c r="F214" s="287" t="s">
        <v>838</v>
      </c>
      <c r="G214" s="287" t="s">
        <v>839</v>
      </c>
      <c r="H214" s="448" t="s">
        <v>840</v>
      </c>
    </row>
    <row r="215" spans="2:8" x14ac:dyDescent="0.35">
      <c r="B215" s="8"/>
      <c r="C215" s="562"/>
      <c r="D215" s="267" t="s">
        <v>224</v>
      </c>
      <c r="E215" s="265" t="s">
        <v>225</v>
      </c>
      <c r="F215" s="265">
        <v>0</v>
      </c>
      <c r="G215" s="265">
        <v>0</v>
      </c>
      <c r="H215" s="265">
        <v>0</v>
      </c>
    </row>
    <row r="216" spans="2:8" ht="29" x14ac:dyDescent="0.35">
      <c r="B216" s="8"/>
      <c r="C216" s="24" t="s">
        <v>226</v>
      </c>
      <c r="D216" s="267" t="s">
        <v>222</v>
      </c>
      <c r="E216" s="265" t="s">
        <v>227</v>
      </c>
      <c r="F216" s="265">
        <v>0</v>
      </c>
      <c r="G216" s="265">
        <v>0</v>
      </c>
      <c r="H216" s="265">
        <v>0</v>
      </c>
    </row>
    <row r="217" spans="2:8" x14ac:dyDescent="0.35">
      <c r="C217" s="473" t="s">
        <v>717</v>
      </c>
    </row>
    <row r="218" spans="2:8" x14ac:dyDescent="0.35">
      <c r="C218" s="463" t="s">
        <v>841</v>
      </c>
    </row>
    <row r="219" spans="2:8" x14ac:dyDescent="0.35"/>
    <row r="220" spans="2:8" x14ac:dyDescent="0.35">
      <c r="B220" s="8" t="s">
        <v>228</v>
      </c>
      <c r="C220" s="8" t="s">
        <v>229</v>
      </c>
    </row>
    <row r="221" spans="2:8" x14ac:dyDescent="0.35">
      <c r="B221" s="43" t="s">
        <v>230</v>
      </c>
      <c r="C221" s="42" t="s">
        <v>231</v>
      </c>
    </row>
    <row r="222" spans="2:8" ht="29" x14ac:dyDescent="0.35">
      <c r="B222" s="8"/>
      <c r="C222" s="28" t="s">
        <v>115</v>
      </c>
      <c r="D222" s="300" t="s">
        <v>520</v>
      </c>
      <c r="E222" s="300" t="s">
        <v>521</v>
      </c>
      <c r="F222" s="300" t="s">
        <v>672</v>
      </c>
      <c r="H222" s="61"/>
    </row>
    <row r="223" spans="2:8" x14ac:dyDescent="0.35">
      <c r="B223" s="8"/>
      <c r="C223" s="13" t="s">
        <v>232</v>
      </c>
      <c r="D223" s="359">
        <v>145.35</v>
      </c>
      <c r="E223" s="359">
        <v>142.56</v>
      </c>
      <c r="F223" s="359">
        <v>137.07</v>
      </c>
      <c r="H223" s="61"/>
    </row>
    <row r="224" spans="2:8" x14ac:dyDescent="0.35">
      <c r="B224" s="8"/>
      <c r="C224" s="13" t="s">
        <v>233</v>
      </c>
      <c r="D224" s="359">
        <v>4.93</v>
      </c>
      <c r="E224" s="359">
        <v>11.25</v>
      </c>
      <c r="F224" s="359">
        <v>27.08</v>
      </c>
      <c r="H224" s="61"/>
    </row>
    <row r="225" spans="2:11" x14ac:dyDescent="0.35">
      <c r="B225" s="8"/>
      <c r="C225" s="13" t="s">
        <v>234</v>
      </c>
      <c r="D225" s="359">
        <v>84.38</v>
      </c>
      <c r="E225" s="359">
        <v>112.1</v>
      </c>
      <c r="F225" s="359">
        <v>109.2</v>
      </c>
    </row>
    <row r="226" spans="2:11" ht="16.5" x14ac:dyDescent="0.35">
      <c r="B226" s="8"/>
      <c r="C226" s="13" t="s">
        <v>235</v>
      </c>
      <c r="D226" s="359">
        <v>65.459999999999994</v>
      </c>
      <c r="E226" s="359">
        <v>54.38</v>
      </c>
      <c r="F226" s="359">
        <v>27.49</v>
      </c>
      <c r="I226" s="215"/>
    </row>
    <row r="227" spans="2:11" ht="118.5" customHeight="1" x14ac:dyDescent="0.35">
      <c r="B227" s="8"/>
      <c r="C227" s="13" t="s">
        <v>503</v>
      </c>
      <c r="D227" s="556" t="s">
        <v>617</v>
      </c>
      <c r="E227" s="557"/>
      <c r="F227" s="558"/>
      <c r="G227" s="3"/>
      <c r="H227" s="218"/>
      <c r="I227" s="3"/>
      <c r="J227" s="3"/>
      <c r="K227" s="3"/>
    </row>
    <row r="228" spans="2:11" x14ac:dyDescent="0.35">
      <c r="B228" s="8"/>
      <c r="C228" s="180"/>
    </row>
    <row r="229" spans="2:11" x14ac:dyDescent="0.35">
      <c r="B229" s="8"/>
      <c r="C229"/>
      <c r="D229" s="300">
        <v>2022</v>
      </c>
      <c r="E229" s="300">
        <v>2023</v>
      </c>
      <c r="F229" s="300">
        <v>2024</v>
      </c>
    </row>
    <row r="230" spans="2:11" ht="29" x14ac:dyDescent="0.35">
      <c r="B230" s="8"/>
      <c r="C230"/>
      <c r="D230" s="300"/>
      <c r="E230" s="300" t="s">
        <v>718</v>
      </c>
      <c r="F230" s="300" t="s">
        <v>718</v>
      </c>
    </row>
    <row r="231" spans="2:11" x14ac:dyDescent="0.35">
      <c r="B231" s="8"/>
      <c r="C231" s="13" t="s">
        <v>504</v>
      </c>
      <c r="D231" s="360" t="s">
        <v>122</v>
      </c>
      <c r="E231" s="360">
        <v>7.07</v>
      </c>
      <c r="F231" s="360">
        <v>4.6900000000000004</v>
      </c>
    </row>
    <row r="232" spans="2:11" x14ac:dyDescent="0.35">
      <c r="B232" s="8"/>
      <c r="C232" s="463" t="s">
        <v>519</v>
      </c>
    </row>
    <row r="233" spans="2:11" x14ac:dyDescent="0.35">
      <c r="B233" s="8"/>
      <c r="C233"/>
    </row>
    <row r="234" spans="2:11" s="4" customFormat="1" x14ac:dyDescent="0.35">
      <c r="B234" s="5"/>
      <c r="C234" s="20" t="s">
        <v>236</v>
      </c>
    </row>
    <row r="235" spans="2:11" x14ac:dyDescent="0.35">
      <c r="B235" s="8" t="s">
        <v>237</v>
      </c>
      <c r="C235" s="8" t="s">
        <v>238</v>
      </c>
    </row>
    <row r="236" spans="2:11" x14ac:dyDescent="0.35">
      <c r="B236" s="8" t="s">
        <v>239</v>
      </c>
      <c r="C236" s="11" t="s">
        <v>240</v>
      </c>
    </row>
    <row r="237" spans="2:11" s="1" customFormat="1" x14ac:dyDescent="0.35">
      <c r="B237" s="25" t="s">
        <v>241</v>
      </c>
      <c r="C237" s="45" t="s">
        <v>242</v>
      </c>
      <c r="D237" s="42"/>
    </row>
    <row r="238" spans="2:11" x14ac:dyDescent="0.35">
      <c r="B238" s="43" t="s">
        <v>243</v>
      </c>
      <c r="C238" s="42" t="s">
        <v>244</v>
      </c>
    </row>
    <row r="239" spans="2:11" x14ac:dyDescent="0.35">
      <c r="B239" s="43" t="s">
        <v>245</v>
      </c>
      <c r="C239" s="42" t="s">
        <v>246</v>
      </c>
    </row>
    <row r="240" spans="2:11" x14ac:dyDescent="0.35">
      <c r="B240" s="43" t="s">
        <v>247</v>
      </c>
      <c r="C240" s="42" t="s">
        <v>248</v>
      </c>
    </row>
    <row r="241" spans="2:15" x14ac:dyDescent="0.35">
      <c r="B241" s="43"/>
      <c r="C241" s="42"/>
    </row>
    <row r="242" spans="2:15" x14ac:dyDescent="0.35">
      <c r="B242" s="43"/>
      <c r="C242" s="242"/>
      <c r="D242" s="572">
        <v>2022</v>
      </c>
      <c r="E242" s="572"/>
      <c r="F242" s="572"/>
      <c r="G242" s="572"/>
      <c r="H242" s="572">
        <v>2023</v>
      </c>
      <c r="I242" s="572"/>
      <c r="J242" s="572"/>
      <c r="K242" s="572"/>
      <c r="L242" s="563">
        <v>2024</v>
      </c>
      <c r="M242" s="563"/>
      <c r="N242" s="563"/>
      <c r="O242" s="563"/>
    </row>
    <row r="243" spans="2:15" ht="72.5" x14ac:dyDescent="0.35">
      <c r="B243" s="43"/>
      <c r="C243" s="28" t="s">
        <v>249</v>
      </c>
      <c r="D243" s="300" t="s">
        <v>250</v>
      </c>
      <c r="E243" s="300" t="s">
        <v>547</v>
      </c>
      <c r="F243" s="300" t="s">
        <v>251</v>
      </c>
      <c r="G243" s="300" t="s">
        <v>252</v>
      </c>
      <c r="H243" s="300" t="s">
        <v>250</v>
      </c>
      <c r="I243" s="300" t="s">
        <v>547</v>
      </c>
      <c r="J243" s="300" t="s">
        <v>251</v>
      </c>
      <c r="K243" s="300" t="s">
        <v>252</v>
      </c>
      <c r="L243" s="19" t="s">
        <v>250</v>
      </c>
      <c r="M243" s="19" t="s">
        <v>547</v>
      </c>
      <c r="N243" s="19" t="s">
        <v>251</v>
      </c>
      <c r="O243" s="19" t="s">
        <v>252</v>
      </c>
    </row>
    <row r="244" spans="2:15" x14ac:dyDescent="0.35">
      <c r="B244" s="43"/>
      <c r="C244" s="564" t="s">
        <v>733</v>
      </c>
      <c r="D244" s="565"/>
      <c r="E244" s="565"/>
      <c r="F244" s="565"/>
      <c r="G244" s="565"/>
      <c r="H244" s="565"/>
      <c r="I244" s="565"/>
      <c r="J244" s="565"/>
      <c r="K244" s="565"/>
      <c r="L244" s="565"/>
      <c r="M244" s="565"/>
      <c r="N244" s="565"/>
      <c r="O244" s="566"/>
    </row>
    <row r="245" spans="2:15" ht="29" x14ac:dyDescent="0.35">
      <c r="B245" s="43"/>
      <c r="C245" s="62" t="s">
        <v>253</v>
      </c>
      <c r="D245" s="363">
        <v>111.21599999999999</v>
      </c>
      <c r="E245" s="347">
        <v>0</v>
      </c>
      <c r="F245" s="363">
        <v>111.21599999999999</v>
      </c>
      <c r="G245" s="567">
        <v>0</v>
      </c>
      <c r="H245" s="363">
        <v>274</v>
      </c>
      <c r="I245" s="347">
        <v>0</v>
      </c>
      <c r="J245" s="363">
        <v>274</v>
      </c>
      <c r="K245" s="567">
        <v>0</v>
      </c>
      <c r="L245" s="363">
        <v>156.16999999999999</v>
      </c>
      <c r="M245" s="347">
        <v>0</v>
      </c>
      <c r="N245" s="363">
        <v>156.16999999999999</v>
      </c>
      <c r="O245" s="567">
        <v>0</v>
      </c>
    </row>
    <row r="246" spans="2:15" x14ac:dyDescent="0.35">
      <c r="B246" s="43"/>
      <c r="C246" s="62" t="s">
        <v>254</v>
      </c>
      <c r="D246" s="363">
        <v>54.982399999999998</v>
      </c>
      <c r="E246" s="363">
        <v>54.982399999999998</v>
      </c>
      <c r="F246" s="567">
        <v>0</v>
      </c>
      <c r="G246" s="567"/>
      <c r="H246" s="363">
        <v>95.4</v>
      </c>
      <c r="I246" s="363">
        <v>95.4</v>
      </c>
      <c r="J246" s="567">
        <v>0</v>
      </c>
      <c r="K246" s="567"/>
      <c r="L246" s="363">
        <v>95.83</v>
      </c>
      <c r="M246" s="363">
        <v>95.83</v>
      </c>
      <c r="N246" s="567">
        <v>0</v>
      </c>
      <c r="O246" s="567"/>
    </row>
    <row r="247" spans="2:15" x14ac:dyDescent="0.35">
      <c r="B247" s="43"/>
      <c r="C247" s="104" t="s">
        <v>255</v>
      </c>
      <c r="D247" s="363">
        <v>4.9516999999999998</v>
      </c>
      <c r="E247" s="363">
        <v>4.9516999999999998</v>
      </c>
      <c r="F247" s="567"/>
      <c r="G247" s="567"/>
      <c r="H247" s="363">
        <v>6</v>
      </c>
      <c r="I247" s="363">
        <v>6</v>
      </c>
      <c r="J247" s="567"/>
      <c r="K247" s="567"/>
      <c r="L247" s="363">
        <v>4.17</v>
      </c>
      <c r="M247" s="363">
        <v>4.17</v>
      </c>
      <c r="N247" s="567"/>
      <c r="O247" s="567"/>
    </row>
    <row r="248" spans="2:15" ht="29" x14ac:dyDescent="0.35">
      <c r="B248" s="43"/>
      <c r="C248" s="62" t="s">
        <v>256</v>
      </c>
      <c r="D248" s="339">
        <v>0.13</v>
      </c>
      <c r="E248" s="568">
        <v>0</v>
      </c>
      <c r="F248" s="567"/>
      <c r="G248" s="339">
        <v>0.13</v>
      </c>
      <c r="H248" s="339">
        <v>0.28999999999999998</v>
      </c>
      <c r="I248" s="568">
        <v>0</v>
      </c>
      <c r="J248" s="567"/>
      <c r="K248" s="339">
        <v>0.28999999999999998</v>
      </c>
      <c r="L248" s="339">
        <v>7.0000000000000007E-2</v>
      </c>
      <c r="M248" s="568">
        <v>0</v>
      </c>
      <c r="N248" s="567"/>
      <c r="O248" s="339">
        <v>7.0000000000000007E-2</v>
      </c>
    </row>
    <row r="249" spans="2:15" x14ac:dyDescent="0.35">
      <c r="B249" s="43"/>
      <c r="C249" s="104" t="s">
        <v>257</v>
      </c>
      <c r="D249" s="364">
        <v>0.10440000000000001</v>
      </c>
      <c r="E249" s="568"/>
      <c r="F249" s="364">
        <v>0.10440000000000001</v>
      </c>
      <c r="G249" s="570">
        <v>0</v>
      </c>
      <c r="H249" s="364">
        <v>0.01</v>
      </c>
      <c r="I249" s="568"/>
      <c r="J249" s="364">
        <v>0.01</v>
      </c>
      <c r="K249" s="570">
        <v>0</v>
      </c>
      <c r="L249" s="364">
        <v>0.02</v>
      </c>
      <c r="M249" s="568"/>
      <c r="N249" s="364">
        <v>0.02</v>
      </c>
      <c r="O249" s="570">
        <v>0</v>
      </c>
    </row>
    <row r="250" spans="2:15" ht="15" thickBot="1" x14ac:dyDescent="0.4">
      <c r="B250" s="43"/>
      <c r="C250" s="243" t="s">
        <v>258</v>
      </c>
      <c r="D250" s="341">
        <v>0</v>
      </c>
      <c r="E250" s="569"/>
      <c r="F250" s="341">
        <v>0</v>
      </c>
      <c r="G250" s="571"/>
      <c r="H250" s="341">
        <v>0</v>
      </c>
      <c r="I250" s="569"/>
      <c r="J250" s="341">
        <v>0</v>
      </c>
      <c r="K250" s="571"/>
      <c r="L250" s="364">
        <v>0.25</v>
      </c>
      <c r="M250" s="569"/>
      <c r="N250" s="364">
        <v>0.25</v>
      </c>
      <c r="O250" s="571"/>
    </row>
    <row r="251" spans="2:15" ht="15" thickBot="1" x14ac:dyDescent="0.4">
      <c r="B251" s="43"/>
      <c r="C251" s="245" t="s">
        <v>260</v>
      </c>
      <c r="D251" s="365">
        <f t="shared" ref="D251:O251" si="2">SUM(D245:D250)</f>
        <v>171.38449999999997</v>
      </c>
      <c r="E251" s="365">
        <f t="shared" si="2"/>
        <v>59.934100000000001</v>
      </c>
      <c r="F251" s="365">
        <f t="shared" si="2"/>
        <v>111.32039999999999</v>
      </c>
      <c r="G251" s="365">
        <f t="shared" si="2"/>
        <v>0.13</v>
      </c>
      <c r="H251" s="365">
        <f t="shared" si="2"/>
        <v>375.7</v>
      </c>
      <c r="I251" s="365">
        <f t="shared" si="2"/>
        <v>101.4</v>
      </c>
      <c r="J251" s="365">
        <f t="shared" si="2"/>
        <v>274.01</v>
      </c>
      <c r="K251" s="365">
        <f t="shared" si="2"/>
        <v>0.28999999999999998</v>
      </c>
      <c r="L251" s="365">
        <f t="shared" si="2"/>
        <v>256.51</v>
      </c>
      <c r="M251" s="365">
        <f t="shared" si="2"/>
        <v>100</v>
      </c>
      <c r="N251" s="365">
        <f t="shared" si="2"/>
        <v>156.44</v>
      </c>
      <c r="O251" s="366">
        <f t="shared" si="2"/>
        <v>7.0000000000000007E-2</v>
      </c>
    </row>
    <row r="252" spans="2:15" x14ac:dyDescent="0.35">
      <c r="B252" s="43"/>
      <c r="C252" s="564" t="s">
        <v>734</v>
      </c>
      <c r="D252" s="565"/>
      <c r="E252" s="565"/>
      <c r="F252" s="565"/>
      <c r="G252" s="565"/>
      <c r="H252" s="565"/>
      <c r="I252" s="565"/>
      <c r="J252" s="565"/>
      <c r="K252" s="565"/>
      <c r="L252" s="565"/>
      <c r="M252" s="565"/>
      <c r="N252" s="565"/>
      <c r="O252" s="566"/>
    </row>
    <row r="253" spans="2:15" x14ac:dyDescent="0.35">
      <c r="B253" s="43"/>
      <c r="C253" s="244" t="s">
        <v>261</v>
      </c>
      <c r="D253" s="367">
        <v>296.67</v>
      </c>
      <c r="E253" s="368">
        <v>0</v>
      </c>
      <c r="F253" s="367">
        <v>296.7</v>
      </c>
      <c r="G253" s="575">
        <v>0</v>
      </c>
      <c r="H253" s="367">
        <v>268.82</v>
      </c>
      <c r="I253" s="368">
        <v>0</v>
      </c>
      <c r="J253" s="367">
        <v>268.82</v>
      </c>
      <c r="K253" s="575">
        <v>0</v>
      </c>
      <c r="L253" s="367">
        <v>540.33000000000004</v>
      </c>
      <c r="M253" s="368">
        <v>0</v>
      </c>
      <c r="N253" s="367">
        <v>540.33000000000004</v>
      </c>
      <c r="O253" s="575" t="s">
        <v>667</v>
      </c>
    </row>
    <row r="254" spans="2:15" x14ac:dyDescent="0.35">
      <c r="B254" s="43"/>
      <c r="C254" s="62" t="s">
        <v>262</v>
      </c>
      <c r="D254" s="369">
        <v>255.08</v>
      </c>
      <c r="E254" s="369">
        <v>255.08</v>
      </c>
      <c r="F254" s="567">
        <v>0</v>
      </c>
      <c r="G254" s="567"/>
      <c r="H254" s="369">
        <v>324</v>
      </c>
      <c r="I254" s="369">
        <v>324</v>
      </c>
      <c r="J254" s="567">
        <v>0</v>
      </c>
      <c r="K254" s="567"/>
      <c r="L254" s="369">
        <v>414.94</v>
      </c>
      <c r="M254" s="369">
        <v>414.94</v>
      </c>
      <c r="N254" s="567">
        <v>0</v>
      </c>
      <c r="O254" s="567"/>
    </row>
    <row r="255" spans="2:15" x14ac:dyDescent="0.35">
      <c r="B255" s="43"/>
      <c r="C255" s="62" t="s">
        <v>263</v>
      </c>
      <c r="D255" s="369">
        <v>114.46</v>
      </c>
      <c r="E255" s="369">
        <v>114.46</v>
      </c>
      <c r="F255" s="567"/>
      <c r="G255" s="567"/>
      <c r="H255" s="369">
        <v>123.5</v>
      </c>
      <c r="I255" s="369">
        <v>123.5</v>
      </c>
      <c r="J255" s="567"/>
      <c r="K255" s="567"/>
      <c r="L255" s="369">
        <v>129.49</v>
      </c>
      <c r="M255" s="369">
        <v>129.49</v>
      </c>
      <c r="N255" s="567"/>
      <c r="O255" s="567"/>
    </row>
    <row r="256" spans="2:15" x14ac:dyDescent="0.35">
      <c r="B256" s="43"/>
      <c r="C256" s="62" t="s">
        <v>264</v>
      </c>
      <c r="D256" s="369">
        <v>0.51</v>
      </c>
      <c r="E256" s="369">
        <v>0.51</v>
      </c>
      <c r="F256" s="567"/>
      <c r="G256" s="567"/>
      <c r="H256" s="369">
        <v>3</v>
      </c>
      <c r="I256" s="369">
        <v>3</v>
      </c>
      <c r="J256" s="567"/>
      <c r="K256" s="567"/>
      <c r="L256" s="341">
        <v>0</v>
      </c>
      <c r="M256" s="369">
        <v>0</v>
      </c>
      <c r="N256" s="567"/>
      <c r="O256" s="567"/>
    </row>
    <row r="257" spans="2:15" x14ac:dyDescent="0.35">
      <c r="B257" s="43"/>
      <c r="C257" s="62" t="s">
        <v>265</v>
      </c>
      <c r="D257" s="369">
        <v>5.2</v>
      </c>
      <c r="E257" s="369">
        <v>5.2</v>
      </c>
      <c r="F257" s="567"/>
      <c r="G257" s="567"/>
      <c r="H257" s="369">
        <v>7.46</v>
      </c>
      <c r="I257" s="369">
        <v>7.46</v>
      </c>
      <c r="J257" s="567"/>
      <c r="K257" s="567"/>
      <c r="L257" s="369">
        <v>21.79</v>
      </c>
      <c r="M257" s="369">
        <v>21.79</v>
      </c>
      <c r="N257" s="567"/>
      <c r="O257" s="567"/>
    </row>
    <row r="258" spans="2:15" x14ac:dyDescent="0.35">
      <c r="B258" s="43"/>
      <c r="C258" s="62" t="s">
        <v>266</v>
      </c>
      <c r="D258" s="369">
        <v>12.55</v>
      </c>
      <c r="E258" s="369">
        <v>12.55</v>
      </c>
      <c r="F258" s="567"/>
      <c r="G258" s="567"/>
      <c r="H258" s="369">
        <v>15.2</v>
      </c>
      <c r="I258" s="369">
        <v>15.2</v>
      </c>
      <c r="J258" s="567"/>
      <c r="K258" s="567"/>
      <c r="L258" s="369">
        <v>11.08</v>
      </c>
      <c r="M258" s="369">
        <v>11.08</v>
      </c>
      <c r="N258" s="567"/>
      <c r="O258" s="567"/>
    </row>
    <row r="259" spans="2:15" x14ac:dyDescent="0.35">
      <c r="B259" s="43"/>
      <c r="C259" s="62" t="s">
        <v>267</v>
      </c>
      <c r="D259" s="369">
        <v>0.53</v>
      </c>
      <c r="E259" s="369">
        <v>0.53</v>
      </c>
      <c r="F259" s="567"/>
      <c r="G259" s="567"/>
      <c r="H259" s="369">
        <v>0</v>
      </c>
      <c r="I259" s="369">
        <v>0</v>
      </c>
      <c r="J259" s="567"/>
      <c r="K259" s="567"/>
      <c r="L259" s="341">
        <v>0</v>
      </c>
      <c r="M259" s="341">
        <v>0</v>
      </c>
      <c r="N259" s="567"/>
      <c r="O259" s="567"/>
    </row>
    <row r="260" spans="2:15" x14ac:dyDescent="0.35">
      <c r="B260" s="43"/>
      <c r="C260" s="62" t="s">
        <v>268</v>
      </c>
      <c r="D260" s="369">
        <v>60.23</v>
      </c>
      <c r="E260" s="369">
        <v>60.23</v>
      </c>
      <c r="F260" s="567"/>
      <c r="G260" s="567"/>
      <c r="H260" s="369">
        <v>92.2</v>
      </c>
      <c r="I260" s="369">
        <v>92.2</v>
      </c>
      <c r="J260" s="567"/>
      <c r="K260" s="567"/>
      <c r="L260" s="369">
        <v>75.459999999999994</v>
      </c>
      <c r="M260" s="369">
        <v>75.459999999999994</v>
      </c>
      <c r="N260" s="567"/>
      <c r="O260" s="567"/>
    </row>
    <row r="261" spans="2:15" x14ac:dyDescent="0.35">
      <c r="B261" s="43"/>
      <c r="C261" s="62" t="s">
        <v>269</v>
      </c>
      <c r="D261" s="369">
        <v>88.41</v>
      </c>
      <c r="E261" s="369">
        <v>88.41</v>
      </c>
      <c r="F261" s="567"/>
      <c r="G261" s="567"/>
      <c r="H261" s="369">
        <v>127.4</v>
      </c>
      <c r="I261" s="369">
        <v>127.4</v>
      </c>
      <c r="J261" s="567"/>
      <c r="K261" s="567"/>
      <c r="L261" s="369">
        <v>30.81</v>
      </c>
      <c r="M261" s="369">
        <v>30.81</v>
      </c>
      <c r="N261" s="567"/>
      <c r="O261" s="567"/>
    </row>
    <row r="262" spans="2:15" ht="15" thickBot="1" x14ac:dyDescent="0.4">
      <c r="B262" s="43"/>
      <c r="C262" s="246" t="s">
        <v>270</v>
      </c>
      <c r="D262" s="370">
        <v>7.0000000000000007E-2</v>
      </c>
      <c r="E262" s="370">
        <v>7.0000000000000007E-2</v>
      </c>
      <c r="F262" s="576"/>
      <c r="G262" s="576"/>
      <c r="H262" s="370">
        <v>0.1</v>
      </c>
      <c r="I262" s="370">
        <v>0.1</v>
      </c>
      <c r="J262" s="576"/>
      <c r="K262" s="576"/>
      <c r="L262" s="341">
        <v>0</v>
      </c>
      <c r="M262" s="341">
        <v>0</v>
      </c>
      <c r="N262" s="576"/>
      <c r="O262" s="576"/>
    </row>
    <row r="263" spans="2:15" ht="15" thickBot="1" x14ac:dyDescent="0.4">
      <c r="B263" s="43"/>
      <c r="C263" s="245" t="s">
        <v>271</v>
      </c>
      <c r="D263" s="365">
        <f t="shared" ref="D263:O263" si="3">SUM(D253:D262)</f>
        <v>833.71</v>
      </c>
      <c r="E263" s="365">
        <f t="shared" si="3"/>
        <v>537.04000000000008</v>
      </c>
      <c r="F263" s="365">
        <f t="shared" si="3"/>
        <v>296.7</v>
      </c>
      <c r="G263" s="373">
        <f t="shared" si="3"/>
        <v>0</v>
      </c>
      <c r="H263" s="365">
        <f t="shared" si="3"/>
        <v>961.68000000000006</v>
      </c>
      <c r="I263" s="365">
        <f t="shared" si="3"/>
        <v>692.86</v>
      </c>
      <c r="J263" s="365">
        <f t="shared" si="3"/>
        <v>268.82</v>
      </c>
      <c r="K263" s="373">
        <f t="shared" si="3"/>
        <v>0</v>
      </c>
      <c r="L263" s="365">
        <f t="shared" si="3"/>
        <v>1223.8999999999999</v>
      </c>
      <c r="M263" s="365">
        <f t="shared" si="3"/>
        <v>683.57</v>
      </c>
      <c r="N263" s="365">
        <f t="shared" si="3"/>
        <v>540.33000000000004</v>
      </c>
      <c r="O263" s="374">
        <f t="shared" si="3"/>
        <v>0</v>
      </c>
    </row>
    <row r="264" spans="2:15" x14ac:dyDescent="0.35">
      <c r="B264" s="43"/>
      <c r="C264" s="247" t="s">
        <v>272</v>
      </c>
      <c r="D264" s="371">
        <f t="shared" ref="D264:O264" si="4">D251+D263</f>
        <v>1005.0945</v>
      </c>
      <c r="E264" s="371">
        <f t="shared" si="4"/>
        <v>596.97410000000013</v>
      </c>
      <c r="F264" s="371">
        <f t="shared" si="4"/>
        <v>408.0204</v>
      </c>
      <c r="G264" s="371">
        <f t="shared" si="4"/>
        <v>0.13</v>
      </c>
      <c r="H264" s="371">
        <f t="shared" si="4"/>
        <v>1337.38</v>
      </c>
      <c r="I264" s="371">
        <f t="shared" si="4"/>
        <v>794.26</v>
      </c>
      <c r="J264" s="371">
        <f t="shared" si="4"/>
        <v>542.82999999999993</v>
      </c>
      <c r="K264" s="371">
        <f t="shared" si="4"/>
        <v>0.28999999999999998</v>
      </c>
      <c r="L264" s="371">
        <f t="shared" si="4"/>
        <v>1480.4099999999999</v>
      </c>
      <c r="M264" s="371">
        <f t="shared" si="4"/>
        <v>783.57</v>
      </c>
      <c r="N264" s="371">
        <f t="shared" si="4"/>
        <v>696.77</v>
      </c>
      <c r="O264" s="371">
        <f t="shared" si="4"/>
        <v>7.0000000000000007E-2</v>
      </c>
    </row>
    <row r="265" spans="2:15" x14ac:dyDescent="0.35">
      <c r="B265" s="43"/>
      <c r="C265" s="573" t="s">
        <v>86</v>
      </c>
      <c r="D265" s="574"/>
      <c r="E265" s="372">
        <f>E264/D264</f>
        <v>0.59394823073850278</v>
      </c>
      <c r="F265" s="372">
        <f>F264/D264</f>
        <v>0.40595227612925949</v>
      </c>
      <c r="G265" s="372">
        <f>G264/E264</f>
        <v>2.177648913076798E-4</v>
      </c>
      <c r="I265" s="372">
        <f>I264/H264</f>
        <v>0.59389253615277626</v>
      </c>
      <c r="J265" s="372">
        <f>J264/H264</f>
        <v>0.40589062196234421</v>
      </c>
      <c r="K265" s="372">
        <f>K264/I264</f>
        <v>3.651197340921109E-4</v>
      </c>
      <c r="M265" s="372">
        <f>M264/L264</f>
        <v>0.52929256084463094</v>
      </c>
      <c r="N265" s="372">
        <f>N264/L264</f>
        <v>0.47066015495707275</v>
      </c>
      <c r="O265" s="372">
        <f>O264/M264</f>
        <v>8.9334711640312931E-5</v>
      </c>
    </row>
    <row r="266" spans="2:15" x14ac:dyDescent="0.35">
      <c r="B266" s="43"/>
      <c r="C266" s="42"/>
    </row>
    <row r="267" spans="2:15" x14ac:dyDescent="0.35">
      <c r="C267"/>
      <c r="E267" s="69"/>
      <c r="F267" s="69"/>
      <c r="G267" s="69"/>
      <c r="I267" s="63"/>
      <c r="J267" s="63"/>
      <c r="M267" s="63"/>
      <c r="N267" s="63"/>
    </row>
    <row r="268" spans="2:15" s="141" customFormat="1" x14ac:dyDescent="0.35">
      <c r="C268" s="144" t="s">
        <v>273</v>
      </c>
      <c r="E268" s="145"/>
      <c r="F268" s="145"/>
      <c r="G268" s="145"/>
      <c r="I268" s="146"/>
      <c r="J268" s="146"/>
    </row>
    <row r="269" spans="2:15" x14ac:dyDescent="0.35">
      <c r="B269" s="42" t="s">
        <v>706</v>
      </c>
      <c r="C269" s="42" t="s">
        <v>705</v>
      </c>
      <c r="E269" s="69"/>
      <c r="F269" s="69"/>
      <c r="G269" s="69"/>
      <c r="I269" s="63"/>
      <c r="J269" s="63"/>
    </row>
    <row r="270" spans="2:15" x14ac:dyDescent="0.35">
      <c r="B270" s="43" t="s">
        <v>274</v>
      </c>
      <c r="C270" s="42" t="s">
        <v>275</v>
      </c>
      <c r="E270" s="69"/>
      <c r="F270" s="69"/>
      <c r="G270" s="69"/>
      <c r="I270" s="63"/>
      <c r="J270" s="63"/>
    </row>
    <row r="271" spans="2:15" x14ac:dyDescent="0.35">
      <c r="B271" s="43" t="s">
        <v>276</v>
      </c>
      <c r="C271" s="42" t="s">
        <v>277</v>
      </c>
      <c r="E271" s="69"/>
      <c r="F271" s="69"/>
      <c r="G271" s="69"/>
      <c r="I271" s="63"/>
      <c r="J271" s="63"/>
    </row>
    <row r="272" spans="2:15" x14ac:dyDescent="0.35">
      <c r="F272" s="2"/>
      <c r="G272" s="300">
        <v>2022</v>
      </c>
      <c r="H272" s="300">
        <v>2023</v>
      </c>
      <c r="I272" s="300">
        <v>2024</v>
      </c>
      <c r="J272" s="300">
        <v>2024</v>
      </c>
    </row>
    <row r="273" spans="2:12" ht="29" x14ac:dyDescent="0.35">
      <c r="C273" s="553" t="s">
        <v>278</v>
      </c>
      <c r="D273" s="554"/>
      <c r="E273" s="555"/>
      <c r="F273" s="300" t="s">
        <v>115</v>
      </c>
      <c r="G273" s="300" t="s">
        <v>279</v>
      </c>
      <c r="H273" s="300" t="s">
        <v>279</v>
      </c>
      <c r="I273" s="300" t="s">
        <v>279</v>
      </c>
      <c r="J273" s="300" t="s">
        <v>680</v>
      </c>
    </row>
    <row r="274" spans="2:12" ht="28.75" customHeight="1" x14ac:dyDescent="0.35">
      <c r="C274" s="556" t="s">
        <v>280</v>
      </c>
      <c r="D274" s="557"/>
      <c r="E274" s="558"/>
      <c r="F274" s="267" t="s">
        <v>281</v>
      </c>
      <c r="G274" s="361">
        <v>9157283</v>
      </c>
      <c r="H274" s="361">
        <v>13112880</v>
      </c>
      <c r="I274" s="361">
        <v>11700277</v>
      </c>
      <c r="J274" s="492">
        <v>0</v>
      </c>
      <c r="K274" s="186"/>
      <c r="L274" s="69"/>
    </row>
    <row r="275" spans="2:12" ht="28.75" customHeight="1" x14ac:dyDescent="0.35">
      <c r="C275" s="556" t="s">
        <v>282</v>
      </c>
      <c r="D275" s="557"/>
      <c r="E275" s="558"/>
      <c r="F275" s="267" t="s">
        <v>281</v>
      </c>
      <c r="G275" s="361">
        <v>496325.43803121301</v>
      </c>
      <c r="H275" s="361">
        <v>532327</v>
      </c>
      <c r="I275" s="361">
        <v>951971</v>
      </c>
      <c r="J275" s="492">
        <v>0</v>
      </c>
      <c r="K275" s="186"/>
      <c r="L275" s="69"/>
    </row>
    <row r="276" spans="2:12" ht="31.5" customHeight="1" x14ac:dyDescent="0.35">
      <c r="C276" s="547" t="s">
        <v>283</v>
      </c>
      <c r="D276" s="556" t="s">
        <v>842</v>
      </c>
      <c r="E276" s="558"/>
      <c r="F276" s="267" t="s">
        <v>284</v>
      </c>
      <c r="G276" s="361">
        <v>647433.84545686329</v>
      </c>
      <c r="H276" s="361">
        <v>761933</v>
      </c>
      <c r="I276" s="361">
        <v>893779</v>
      </c>
      <c r="J276" s="361">
        <v>20342</v>
      </c>
      <c r="K276" s="186"/>
      <c r="L276" s="69"/>
    </row>
    <row r="277" spans="2:12" ht="31.5" customHeight="1" x14ac:dyDescent="0.35">
      <c r="C277" s="548"/>
      <c r="D277" s="556" t="s">
        <v>285</v>
      </c>
      <c r="E277" s="558"/>
      <c r="F277" s="267" t="s">
        <v>281</v>
      </c>
      <c r="G277" s="361">
        <v>405100.85534278047</v>
      </c>
      <c r="H277" s="361">
        <v>382199</v>
      </c>
      <c r="I277" s="361">
        <v>414995</v>
      </c>
      <c r="J277" s="492">
        <v>0</v>
      </c>
      <c r="K277" s="186"/>
    </row>
    <row r="278" spans="2:12" ht="31.5" customHeight="1" x14ac:dyDescent="0.35">
      <c r="C278" s="548"/>
      <c r="D278" s="556" t="s">
        <v>843</v>
      </c>
      <c r="E278" s="558"/>
      <c r="F278" s="267" t="s">
        <v>281</v>
      </c>
      <c r="G278" s="361">
        <v>2600.637599645268</v>
      </c>
      <c r="H278" s="361">
        <v>5538.9773459999997</v>
      </c>
      <c r="I278" s="361">
        <v>1543</v>
      </c>
      <c r="J278" s="361">
        <v>7120</v>
      </c>
      <c r="K278" s="186"/>
    </row>
    <row r="279" spans="2:12" ht="31.5" customHeight="1" x14ac:dyDescent="0.35">
      <c r="C279" s="549"/>
      <c r="D279" s="556" t="s">
        <v>286</v>
      </c>
      <c r="E279" s="558"/>
      <c r="F279" s="267" t="s">
        <v>287</v>
      </c>
      <c r="G279" s="361">
        <v>33359</v>
      </c>
      <c r="H279" s="361">
        <v>85847.790000000008</v>
      </c>
      <c r="I279" s="361">
        <v>67458</v>
      </c>
      <c r="J279" s="492">
        <v>0</v>
      </c>
      <c r="K279" s="186"/>
    </row>
    <row r="280" spans="2:12" x14ac:dyDescent="0.35">
      <c r="C280" s="550" t="s">
        <v>15</v>
      </c>
      <c r="D280" s="551"/>
      <c r="E280" s="551"/>
      <c r="F280" s="552"/>
      <c r="G280" s="362">
        <f>SUM(G274:G279)</f>
        <v>10742102.776430503</v>
      </c>
      <c r="H280" s="362">
        <f>SUM(H274:H279)</f>
        <v>14880725.767345998</v>
      </c>
      <c r="I280" s="362">
        <f>SUM(I274:I279)</f>
        <v>14030023</v>
      </c>
      <c r="J280" s="362">
        <f>SUM(J274:J279)</f>
        <v>27462</v>
      </c>
    </row>
    <row r="281" spans="2:12" ht="30" customHeight="1" x14ac:dyDescent="0.35">
      <c r="C281" s="524" t="s">
        <v>844</v>
      </c>
      <c r="D281" s="524"/>
      <c r="E281" s="524"/>
      <c r="F281" s="524"/>
      <c r="G281" s="524"/>
      <c r="H281" s="524"/>
      <c r="I281" s="524"/>
    </row>
    <row r="282" spans="2:12" x14ac:dyDescent="0.35">
      <c r="C282" s="474" t="s">
        <v>845</v>
      </c>
      <c r="D282" s="463"/>
      <c r="E282" s="475"/>
      <c r="F282" s="476"/>
      <c r="G282" s="476"/>
      <c r="H282" s="477"/>
      <c r="I282" s="478"/>
    </row>
    <row r="283" spans="2:12" x14ac:dyDescent="0.35">
      <c r="C283" s="11"/>
      <c r="E283" s="155"/>
      <c r="F283" s="156"/>
      <c r="G283" s="156"/>
      <c r="H283" s="157"/>
      <c r="I283" s="158"/>
    </row>
    <row r="284" spans="2:12" x14ac:dyDescent="0.35">
      <c r="B284" s="2" t="s">
        <v>237</v>
      </c>
      <c r="C284" s="11" t="s">
        <v>616</v>
      </c>
      <c r="E284" s="155"/>
      <c r="F284" s="156"/>
      <c r="G284" s="156"/>
      <c r="H284" s="157"/>
      <c r="I284" s="158"/>
    </row>
    <row r="285" spans="2:12" x14ac:dyDescent="0.35">
      <c r="B285" s="53" t="s">
        <v>288</v>
      </c>
      <c r="C285" s="42" t="s">
        <v>289</v>
      </c>
    </row>
    <row r="286" spans="2:12" ht="43.75" customHeight="1" x14ac:dyDescent="0.35">
      <c r="B286" s="53"/>
      <c r="C286" s="504" t="s">
        <v>589</v>
      </c>
      <c r="D286" s="504"/>
      <c r="E286" s="504"/>
      <c r="F286" s="504"/>
      <c r="G286" s="504"/>
    </row>
    <row r="287" spans="2:12" x14ac:dyDescent="0.35">
      <c r="B287" s="53"/>
      <c r="C287" s="290" t="s">
        <v>681</v>
      </c>
      <c r="D287" s="266">
        <v>2022</v>
      </c>
      <c r="E287" s="266">
        <v>2023</v>
      </c>
      <c r="F287" s="266">
        <v>2024</v>
      </c>
    </row>
    <row r="288" spans="2:12" ht="16.5" x14ac:dyDescent="0.35">
      <c r="B288" s="53"/>
      <c r="C288" s="287">
        <v>0</v>
      </c>
      <c r="D288" s="265">
        <v>0</v>
      </c>
      <c r="E288" s="265" t="s">
        <v>846</v>
      </c>
      <c r="F288" s="265" t="s">
        <v>847</v>
      </c>
    </row>
    <row r="289" spans="2:15" x14ac:dyDescent="0.35">
      <c r="B289" s="53"/>
      <c r="C289" s="473" t="s">
        <v>848</v>
      </c>
      <c r="D289" s="463"/>
      <c r="E289" s="463"/>
      <c r="F289" s="463"/>
      <c r="G289" s="463"/>
      <c r="H289" s="463"/>
      <c r="I289" s="463"/>
    </row>
    <row r="290" spans="2:15" ht="14.5" customHeight="1" x14ac:dyDescent="0.35">
      <c r="B290" s="53"/>
      <c r="C290" s="510" t="s">
        <v>849</v>
      </c>
      <c r="D290" s="510"/>
      <c r="E290" s="510"/>
      <c r="F290" s="510"/>
      <c r="G290" s="510"/>
      <c r="H290" s="510"/>
      <c r="I290" s="510"/>
      <c r="J290" s="510"/>
    </row>
    <row r="291" spans="2:15" x14ac:dyDescent="0.35">
      <c r="B291" s="53"/>
      <c r="C291" s="479"/>
      <c r="D291" s="479"/>
      <c r="E291" s="479"/>
      <c r="F291" s="479"/>
      <c r="G291" s="479"/>
      <c r="H291" s="479"/>
      <c r="I291" s="479"/>
      <c r="J291" s="479"/>
    </row>
    <row r="292" spans="2:15" s="141" customFormat="1" x14ac:dyDescent="0.35">
      <c r="C292" s="147" t="s">
        <v>290</v>
      </c>
    </row>
    <row r="293" spans="2:15" x14ac:dyDescent="0.35">
      <c r="B293" s="42" t="s">
        <v>704</v>
      </c>
      <c r="C293" s="42" t="s">
        <v>703</v>
      </c>
    </row>
    <row r="294" spans="2:15" x14ac:dyDescent="0.35">
      <c r="B294" s="43" t="s">
        <v>291</v>
      </c>
      <c r="C294" s="42" t="s">
        <v>292</v>
      </c>
    </row>
    <row r="295" spans="2:15" s="3" customFormat="1" ht="101.5" x14ac:dyDescent="0.35">
      <c r="B295" s="131" t="s">
        <v>293</v>
      </c>
      <c r="C295" s="268" t="s">
        <v>294</v>
      </c>
      <c r="D295" s="268" t="s">
        <v>295</v>
      </c>
      <c r="E295" s="268" t="s">
        <v>296</v>
      </c>
      <c r="F295" s="268" t="s">
        <v>297</v>
      </c>
      <c r="G295" s="268" t="s">
        <v>298</v>
      </c>
      <c r="H295" s="268" t="s">
        <v>683</v>
      </c>
      <c r="I295" s="268" t="s">
        <v>299</v>
      </c>
      <c r="J295" s="268" t="s">
        <v>684</v>
      </c>
      <c r="K295" s="268" t="s">
        <v>685</v>
      </c>
      <c r="L295" s="268" t="s">
        <v>686</v>
      </c>
      <c r="M295" s="268" t="s">
        <v>300</v>
      </c>
      <c r="N295" s="268" t="s">
        <v>301</v>
      </c>
      <c r="O295" s="268" t="s">
        <v>302</v>
      </c>
    </row>
    <row r="296" spans="2:15" ht="16.5" x14ac:dyDescent="0.35">
      <c r="B296" s="23" t="s">
        <v>850</v>
      </c>
      <c r="C296" s="511" t="s">
        <v>303</v>
      </c>
      <c r="D296" s="511" t="s">
        <v>304</v>
      </c>
      <c r="E296" s="511" t="s">
        <v>305</v>
      </c>
      <c r="F296" s="525" t="s">
        <v>306</v>
      </c>
      <c r="G296" s="533" t="s">
        <v>307</v>
      </c>
      <c r="H296" s="531">
        <v>10</v>
      </c>
      <c r="I296" s="170">
        <v>772650</v>
      </c>
      <c r="J296" s="170">
        <v>900251</v>
      </c>
      <c r="K296" s="511" t="s">
        <v>690</v>
      </c>
      <c r="L296" s="511" t="s">
        <v>691</v>
      </c>
      <c r="M296" s="528" t="s">
        <v>682</v>
      </c>
      <c r="N296" s="525" t="s">
        <v>689</v>
      </c>
      <c r="O296" s="525" t="s">
        <v>308</v>
      </c>
    </row>
    <row r="297" spans="2:15" ht="16.5" x14ac:dyDescent="0.35">
      <c r="B297" s="23" t="s">
        <v>851</v>
      </c>
      <c r="C297" s="512"/>
      <c r="D297" s="523"/>
      <c r="E297" s="523"/>
      <c r="F297" s="526"/>
      <c r="G297" s="523"/>
      <c r="H297" s="532"/>
      <c r="I297" s="170">
        <v>1041824</v>
      </c>
      <c r="J297" s="170">
        <v>797091</v>
      </c>
      <c r="K297" s="523"/>
      <c r="L297" s="523"/>
      <c r="M297" s="529"/>
      <c r="N297" s="526"/>
      <c r="O297" s="526"/>
    </row>
    <row r="298" spans="2:15" ht="14.5" customHeight="1" x14ac:dyDescent="0.35">
      <c r="B298" s="23" t="s">
        <v>309</v>
      </c>
      <c r="C298" s="511" t="s">
        <v>310</v>
      </c>
      <c r="D298" s="523"/>
      <c r="E298" s="523"/>
      <c r="F298" s="526"/>
      <c r="G298" s="523"/>
      <c r="H298" s="375">
        <v>16</v>
      </c>
      <c r="I298" s="170">
        <v>180601.24</v>
      </c>
      <c r="J298" s="376">
        <v>175943</v>
      </c>
      <c r="K298" s="523"/>
      <c r="L298" s="523"/>
      <c r="M298" s="529"/>
      <c r="N298" s="526"/>
      <c r="O298" s="526"/>
    </row>
    <row r="299" spans="2:15" x14ac:dyDescent="0.35">
      <c r="B299" s="23" t="s">
        <v>311</v>
      </c>
      <c r="C299" s="512"/>
      <c r="D299" s="523"/>
      <c r="E299" s="523"/>
      <c r="F299" s="526"/>
      <c r="G299" s="523"/>
      <c r="H299" s="375">
        <v>17</v>
      </c>
      <c r="I299" s="376">
        <v>152658</v>
      </c>
      <c r="J299" s="376">
        <v>150244</v>
      </c>
      <c r="K299" s="523"/>
      <c r="L299" s="523"/>
      <c r="M299" s="529"/>
      <c r="N299" s="526"/>
      <c r="O299" s="526"/>
    </row>
    <row r="300" spans="2:15" ht="14.5" customHeight="1" x14ac:dyDescent="0.35">
      <c r="B300" s="23" t="s">
        <v>312</v>
      </c>
      <c r="C300" s="511" t="s">
        <v>313</v>
      </c>
      <c r="D300" s="523"/>
      <c r="E300" s="523"/>
      <c r="F300" s="526"/>
      <c r="G300" s="523"/>
      <c r="H300" s="375">
        <v>19</v>
      </c>
      <c r="I300" s="184">
        <v>664857</v>
      </c>
      <c r="J300" s="376">
        <v>662211</v>
      </c>
      <c r="K300" s="523"/>
      <c r="L300" s="523"/>
      <c r="M300" s="529"/>
      <c r="N300" s="526"/>
      <c r="O300" s="526"/>
    </row>
    <row r="301" spans="2:15" x14ac:dyDescent="0.35">
      <c r="B301" s="23" t="s">
        <v>314</v>
      </c>
      <c r="C301" s="523"/>
      <c r="D301" s="523"/>
      <c r="E301" s="523"/>
      <c r="F301" s="526"/>
      <c r="G301" s="523"/>
      <c r="H301" s="375">
        <v>21</v>
      </c>
      <c r="I301" s="184">
        <v>549701.18000000005</v>
      </c>
      <c r="J301" s="376">
        <v>547225</v>
      </c>
      <c r="K301" s="523"/>
      <c r="L301" s="523"/>
      <c r="M301" s="529"/>
      <c r="N301" s="526"/>
      <c r="O301" s="526"/>
    </row>
    <row r="302" spans="2:15" x14ac:dyDescent="0.35">
      <c r="B302" s="23" t="s">
        <v>315</v>
      </c>
      <c r="C302" s="523"/>
      <c r="D302" s="523"/>
      <c r="E302" s="523"/>
      <c r="F302" s="526"/>
      <c r="G302" s="523"/>
      <c r="H302" s="375">
        <v>50</v>
      </c>
      <c r="I302" s="184">
        <v>1888066.89</v>
      </c>
      <c r="J302" s="376">
        <v>1852103</v>
      </c>
      <c r="K302" s="523"/>
      <c r="L302" s="523"/>
      <c r="M302" s="529"/>
      <c r="N302" s="526"/>
      <c r="O302" s="526"/>
    </row>
    <row r="303" spans="2:15" ht="16.5" x14ac:dyDescent="0.35">
      <c r="B303" s="23" t="s">
        <v>852</v>
      </c>
      <c r="C303" s="512"/>
      <c r="D303" s="512"/>
      <c r="E303" s="512"/>
      <c r="F303" s="527"/>
      <c r="G303" s="512"/>
      <c r="H303" s="375">
        <v>27</v>
      </c>
      <c r="I303" s="184">
        <v>1708343</v>
      </c>
      <c r="J303" s="376">
        <v>413622</v>
      </c>
      <c r="K303" s="512"/>
      <c r="L303" s="512"/>
      <c r="M303" s="530"/>
      <c r="N303" s="527"/>
      <c r="O303" s="527"/>
    </row>
    <row r="304" spans="2:15" x14ac:dyDescent="0.35">
      <c r="B304" s="480" t="s">
        <v>853</v>
      </c>
      <c r="I304" s="179"/>
    </row>
    <row r="305" spans="2:3" x14ac:dyDescent="0.35">
      <c r="B305" s="463" t="s">
        <v>854</v>
      </c>
    </row>
    <row r="306" spans="2:3" x14ac:dyDescent="0.35"/>
    <row r="307" spans="2:3" s="141" customFormat="1" x14ac:dyDescent="0.35">
      <c r="C307" s="147" t="s">
        <v>316</v>
      </c>
    </row>
    <row r="308" spans="2:3" x14ac:dyDescent="0.35">
      <c r="B308" s="42" t="s">
        <v>707</v>
      </c>
      <c r="C308" s="8" t="s">
        <v>317</v>
      </c>
    </row>
    <row r="309" spans="2:3" x14ac:dyDescent="0.35">
      <c r="C309" t="s">
        <v>711</v>
      </c>
    </row>
    <row r="310" spans="2:3" x14ac:dyDescent="0.35"/>
    <row r="311" spans="2:3" x14ac:dyDescent="0.35"/>
    <row r="312" spans="2:3" x14ac:dyDescent="0.35"/>
    <row r="313" spans="2:3" x14ac:dyDescent="0.35"/>
    <row r="314" spans="2:3" x14ac:dyDescent="0.35"/>
    <row r="315" spans="2:3" x14ac:dyDescent="0.35"/>
    <row r="316" spans="2:3" x14ac:dyDescent="0.35"/>
    <row r="317" spans="2:3" x14ac:dyDescent="0.35"/>
    <row r="318" spans="2:3" x14ac:dyDescent="0.35"/>
    <row r="319" spans="2:3" x14ac:dyDescent="0.35"/>
    <row r="320" spans="2:3"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sheetData>
  <mergeCells count="92">
    <mergeCell ref="C265:D265"/>
    <mergeCell ref="G253:G262"/>
    <mergeCell ref="K253:K262"/>
    <mergeCell ref="K249:K250"/>
    <mergeCell ref="C252:O252"/>
    <mergeCell ref="O253:O262"/>
    <mergeCell ref="F254:F262"/>
    <mergeCell ref="J254:J262"/>
    <mergeCell ref="N254:N262"/>
    <mergeCell ref="C244:O244"/>
    <mergeCell ref="G245:G247"/>
    <mergeCell ref="K245:K247"/>
    <mergeCell ref="O245:O247"/>
    <mergeCell ref="F246:F248"/>
    <mergeCell ref="J246:J248"/>
    <mergeCell ref="N246:N248"/>
    <mergeCell ref="E248:E250"/>
    <mergeCell ref="I248:I250"/>
    <mergeCell ref="M248:M250"/>
    <mergeCell ref="G249:G250"/>
    <mergeCell ref="O249:O250"/>
    <mergeCell ref="D227:F227"/>
    <mergeCell ref="C202:J202"/>
    <mergeCell ref="C203:J203"/>
    <mergeCell ref="C214:C215"/>
    <mergeCell ref="L242:O242"/>
    <mergeCell ref="D242:G242"/>
    <mergeCell ref="H242:K242"/>
    <mergeCell ref="C210:F210"/>
    <mergeCell ref="C276:C279"/>
    <mergeCell ref="C280:F280"/>
    <mergeCell ref="C273:E273"/>
    <mergeCell ref="C274:E274"/>
    <mergeCell ref="C275:E275"/>
    <mergeCell ref="D276:E276"/>
    <mergeCell ref="D277:E277"/>
    <mergeCell ref="D278:E278"/>
    <mergeCell ref="D279:E279"/>
    <mergeCell ref="C201:D201"/>
    <mergeCell ref="C209:F209"/>
    <mergeCell ref="F199:J199"/>
    <mergeCell ref="C111:D111"/>
    <mergeCell ref="C112:D112"/>
    <mergeCell ref="C113:D113"/>
    <mergeCell ref="F200:J200"/>
    <mergeCell ref="F193:J193"/>
    <mergeCell ref="F195:J195"/>
    <mergeCell ref="F196:J196"/>
    <mergeCell ref="F197:J197"/>
    <mergeCell ref="F198:J198"/>
    <mergeCell ref="C22:G22"/>
    <mergeCell ref="F194:J194"/>
    <mergeCell ref="C30:G30"/>
    <mergeCell ref="C40:G40"/>
    <mergeCell ref="C45:G45"/>
    <mergeCell ref="C184:J184"/>
    <mergeCell ref="C128:H130"/>
    <mergeCell ref="C114:D114"/>
    <mergeCell ref="C115:D115"/>
    <mergeCell ref="C170:G170"/>
    <mergeCell ref="F185:J185"/>
    <mergeCell ref="C145:G145"/>
    <mergeCell ref="C298:C299"/>
    <mergeCell ref="C300:C303"/>
    <mergeCell ref="C281:I281"/>
    <mergeCell ref="O296:O303"/>
    <mergeCell ref="M296:M303"/>
    <mergeCell ref="H296:H297"/>
    <mergeCell ref="K296:K303"/>
    <mergeCell ref="D296:D303"/>
    <mergeCell ref="N296:N303"/>
    <mergeCell ref="G296:G303"/>
    <mergeCell ref="L296:L303"/>
    <mergeCell ref="E296:E303"/>
    <mergeCell ref="F296:F303"/>
    <mergeCell ref="C286:G286"/>
    <mergeCell ref="B7:D7"/>
    <mergeCell ref="C55:H55"/>
    <mergeCell ref="C58:H58"/>
    <mergeCell ref="C290:J290"/>
    <mergeCell ref="C296:C297"/>
    <mergeCell ref="C50:G50"/>
    <mergeCell ref="C56:G56"/>
    <mergeCell ref="C167:F167"/>
    <mergeCell ref="C51:G51"/>
    <mergeCell ref="C69:D69"/>
    <mergeCell ref="C70:D70"/>
    <mergeCell ref="C144:I144"/>
    <mergeCell ref="C146:I146"/>
    <mergeCell ref="C147:I147"/>
    <mergeCell ref="C148:I148"/>
    <mergeCell ref="C110:D110"/>
  </mergeCells>
  <phoneticPr fontId="53" type="noConversion"/>
  <conditionalFormatting sqref="D180:G180 D182:G182">
    <cfRule type="cellIs" dxfId="0" priority="3" operator="lessThan">
      <formula>0</formula>
    </cfRule>
  </conditionalFormatting>
  <hyperlinks>
    <hyperlink ref="C83" r:id="rId1" display="**http://www.ons.org.br/Paginas/resultados-da-operacao/historico-da-operacao/geracao_energia.aspx" xr:uid="{9BDEAAC3-83C8-4E89-84F1-7F7DFB1BDF0B}"/>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111B-392E-4CEA-8712-638B91877BCB}">
  <dimension ref="A1:S308"/>
  <sheetViews>
    <sheetView showGridLines="0" showRowColHeaders="0" zoomScaleNormal="100" workbookViewId="0">
      <pane ySplit="9" topLeftCell="A22" activePane="bottomLeft" state="frozen"/>
      <selection activeCell="C14" sqref="C14"/>
      <selection pane="bottomLeft" activeCell="C45" sqref="C45:F45"/>
    </sheetView>
  </sheetViews>
  <sheetFormatPr defaultColWidth="0" defaultRowHeight="14.5" x14ac:dyDescent="0.35"/>
  <cols>
    <col min="1" max="1" width="10.7265625" customWidth="1"/>
    <col min="2" max="2" width="20.54296875" style="2" customWidth="1"/>
    <col min="3" max="3" width="42.81640625" style="2" customWidth="1"/>
    <col min="4" max="4" width="15.81640625" style="3" customWidth="1"/>
    <col min="5" max="6" width="15.81640625" customWidth="1"/>
    <col min="7" max="7" width="16.7265625" customWidth="1"/>
    <col min="8" max="8" width="16.54296875" customWidth="1"/>
    <col min="9" max="9" width="15.81640625" customWidth="1"/>
    <col min="10" max="10" width="12.81640625" customWidth="1"/>
    <col min="11" max="11" width="19" style="1" customWidth="1"/>
    <col min="12" max="12" width="9.81640625" style="1" hidden="1" customWidth="1"/>
    <col min="13" max="19" width="0" style="1" hidden="1" customWidth="1"/>
    <col min="20" max="16384" width="8.81640625" hidden="1"/>
  </cols>
  <sheetData>
    <row r="1" spans="1:19" ht="14.5" customHeight="1" x14ac:dyDescent="0.35">
      <c r="A1" s="160"/>
      <c r="B1" s="160"/>
      <c r="C1" s="161"/>
      <c r="D1" s="160"/>
      <c r="E1" s="160"/>
      <c r="F1" s="160"/>
      <c r="G1" s="160"/>
      <c r="H1" s="160"/>
      <c r="I1" s="160"/>
      <c r="J1" s="160"/>
      <c r="K1" s="160"/>
      <c r="L1" s="162"/>
      <c r="M1" s="162"/>
      <c r="N1" s="162"/>
      <c r="O1" s="162"/>
      <c r="P1" s="162"/>
      <c r="Q1"/>
      <c r="R1"/>
      <c r="S1"/>
    </row>
    <row r="2" spans="1:19" ht="14.5" customHeight="1" x14ac:dyDescent="0.35">
      <c r="A2" s="160"/>
      <c r="B2" s="160"/>
      <c r="C2" s="161"/>
      <c r="D2" s="160"/>
      <c r="E2" s="160"/>
      <c r="F2" s="160"/>
      <c r="G2" s="160"/>
      <c r="H2" s="160"/>
      <c r="I2" s="160"/>
      <c r="J2" s="160"/>
      <c r="K2" s="160"/>
      <c r="L2" s="162"/>
      <c r="M2" s="162"/>
      <c r="N2" s="162"/>
      <c r="O2" s="162"/>
      <c r="P2" s="162"/>
      <c r="Q2"/>
      <c r="R2"/>
      <c r="S2"/>
    </row>
    <row r="3" spans="1:19" ht="14.5" customHeight="1" x14ac:dyDescent="0.35">
      <c r="A3" s="160"/>
      <c r="B3" s="160"/>
      <c r="C3" s="161"/>
      <c r="D3" s="160"/>
      <c r="E3" s="160"/>
      <c r="F3" s="160"/>
      <c r="G3" s="160"/>
      <c r="H3" s="160"/>
      <c r="I3" s="160"/>
      <c r="J3" s="160"/>
      <c r="K3" s="160"/>
      <c r="L3" s="162"/>
      <c r="M3" s="162"/>
      <c r="N3" s="162"/>
      <c r="O3" s="162"/>
      <c r="P3" s="162"/>
      <c r="Q3"/>
      <c r="R3"/>
      <c r="S3"/>
    </row>
    <row r="4" spans="1:19" ht="14.5" customHeight="1" x14ac:dyDescent="0.35">
      <c r="A4" s="160"/>
      <c r="B4" s="160"/>
      <c r="C4" s="161"/>
      <c r="D4" s="160"/>
      <c r="E4" s="160"/>
      <c r="F4" s="160"/>
      <c r="G4" s="160"/>
      <c r="H4" s="160"/>
      <c r="I4" s="160"/>
      <c r="J4" s="160"/>
      <c r="K4" s="160"/>
      <c r="L4" s="162"/>
      <c r="M4" s="162"/>
      <c r="N4" s="162"/>
      <c r="O4" s="162"/>
      <c r="P4" s="162"/>
      <c r="Q4"/>
      <c r="R4"/>
      <c r="S4"/>
    </row>
    <row r="5" spans="1:19" ht="14.5" customHeight="1" x14ac:dyDescent="0.35">
      <c r="A5" s="160"/>
      <c r="B5" s="160"/>
      <c r="C5" s="161"/>
      <c r="D5" s="160"/>
      <c r="E5" s="160"/>
      <c r="F5" s="160"/>
      <c r="G5" s="160"/>
      <c r="H5" s="160"/>
      <c r="I5" s="160"/>
      <c r="J5" s="160"/>
      <c r="K5" s="160"/>
      <c r="L5" s="162"/>
      <c r="M5" s="162"/>
      <c r="N5" s="162"/>
      <c r="O5" s="162"/>
      <c r="P5" s="162"/>
      <c r="Q5"/>
      <c r="R5"/>
      <c r="S5"/>
    </row>
    <row r="6" spans="1:19" ht="14.5" customHeight="1" x14ac:dyDescent="0.35">
      <c r="A6" s="160"/>
      <c r="B6" s="160"/>
      <c r="C6" s="161"/>
      <c r="D6" s="160"/>
      <c r="E6" s="160"/>
      <c r="F6" s="160"/>
      <c r="G6" s="160"/>
      <c r="H6" s="160"/>
      <c r="I6" s="160"/>
      <c r="J6" s="160"/>
      <c r="K6" s="160"/>
      <c r="L6" s="162"/>
      <c r="M6" s="162"/>
      <c r="N6" s="162"/>
      <c r="O6" s="162"/>
      <c r="P6" s="162"/>
      <c r="Q6"/>
      <c r="R6"/>
      <c r="S6"/>
    </row>
    <row r="7" spans="1:19" ht="22.5" x14ac:dyDescent="0.55000000000000004">
      <c r="A7" s="160"/>
      <c r="B7" s="496" t="s">
        <v>635</v>
      </c>
      <c r="C7" s="496"/>
      <c r="D7" s="496"/>
      <c r="E7" s="160"/>
      <c r="F7" s="160"/>
      <c r="G7" s="160"/>
      <c r="H7" s="160"/>
      <c r="I7" s="160"/>
      <c r="J7" s="160"/>
      <c r="K7" s="160"/>
      <c r="L7" s="162"/>
      <c r="M7" s="162"/>
      <c r="N7" s="162"/>
      <c r="O7" s="162"/>
      <c r="P7" s="162"/>
      <c r="Q7"/>
      <c r="R7"/>
      <c r="S7"/>
    </row>
    <row r="8" spans="1:19" ht="14.5" customHeight="1" x14ac:dyDescent="0.35">
      <c r="A8" s="160"/>
      <c r="B8" s="160"/>
      <c r="C8" s="161"/>
      <c r="D8" s="160"/>
      <c r="E8" s="160"/>
      <c r="F8" s="160"/>
      <c r="G8" s="160"/>
      <c r="H8" s="160"/>
      <c r="I8" s="160"/>
      <c r="J8" s="160"/>
      <c r="K8" s="160"/>
      <c r="L8" s="162"/>
      <c r="M8" s="162"/>
      <c r="N8" s="162"/>
      <c r="O8" s="162"/>
      <c r="P8" s="162"/>
      <c r="Q8"/>
      <c r="R8"/>
      <c r="S8"/>
    </row>
    <row r="9" spans="1:19" ht="15.5" x14ac:dyDescent="0.35">
      <c r="B9" s="15"/>
      <c r="C9" s="18"/>
    </row>
    <row r="10" spans="1:19" x14ac:dyDescent="0.35">
      <c r="A10" s="4"/>
      <c r="B10" s="5"/>
      <c r="C10" s="6" t="s">
        <v>318</v>
      </c>
      <c r="D10" s="7"/>
      <c r="E10" s="4"/>
      <c r="F10" s="4"/>
      <c r="G10" s="4"/>
      <c r="H10" s="4"/>
      <c r="I10" s="4"/>
      <c r="J10" s="4"/>
      <c r="K10" s="4"/>
      <c r="L10" s="4"/>
    </row>
    <row r="11" spans="1:19" s="1" customFormat="1" x14ac:dyDescent="0.35">
      <c r="B11" s="8" t="s">
        <v>319</v>
      </c>
      <c r="C11" s="8" t="s">
        <v>320</v>
      </c>
      <c r="D11" s="26"/>
    </row>
    <row r="12" spans="1:19" x14ac:dyDescent="0.35">
      <c r="B12" s="499"/>
      <c r="C12" s="517" t="s">
        <v>321</v>
      </c>
      <c r="D12" s="584" t="s">
        <v>322</v>
      </c>
      <c r="E12" s="585"/>
      <c r="F12" s="586"/>
    </row>
    <row r="13" spans="1:19" x14ac:dyDescent="0.35">
      <c r="B13" s="499"/>
      <c r="C13" s="517"/>
      <c r="D13" s="300" t="s">
        <v>13</v>
      </c>
      <c r="E13" s="300" t="s">
        <v>14</v>
      </c>
      <c r="F13" s="300" t="s">
        <v>15</v>
      </c>
    </row>
    <row r="14" spans="1:19" x14ac:dyDescent="0.35">
      <c r="B14" s="499"/>
      <c r="C14" s="16" t="s">
        <v>323</v>
      </c>
      <c r="D14" s="267">
        <v>32</v>
      </c>
      <c r="E14" s="265">
        <v>16</v>
      </c>
      <c r="F14" s="278">
        <f>SUM(D14:E14)</f>
        <v>48</v>
      </c>
    </row>
    <row r="15" spans="1:19" x14ac:dyDescent="0.35">
      <c r="B15" s="499"/>
      <c r="C15" s="16" t="s">
        <v>324</v>
      </c>
      <c r="D15" s="267">
        <v>55</v>
      </c>
      <c r="E15" s="265">
        <v>12</v>
      </c>
      <c r="F15" s="278">
        <f>SUM(D15:E15)</f>
        <v>67</v>
      </c>
    </row>
    <row r="16" spans="1:19" x14ac:dyDescent="0.35">
      <c r="B16" s="499"/>
      <c r="C16" s="16" t="s">
        <v>325</v>
      </c>
      <c r="D16" s="267">
        <v>9</v>
      </c>
      <c r="E16" s="265">
        <v>0</v>
      </c>
      <c r="F16" s="278">
        <f>SUM(D16:E16)</f>
        <v>9</v>
      </c>
    </row>
    <row r="17" spans="2:11" x14ac:dyDescent="0.35">
      <c r="B17" s="499"/>
      <c r="C17" s="74" t="s">
        <v>326</v>
      </c>
      <c r="D17" s="268">
        <f>SUM(D14:D16)</f>
        <v>96</v>
      </c>
      <c r="E17" s="268">
        <f>SUM(E14:E16)</f>
        <v>28</v>
      </c>
      <c r="F17" s="281">
        <f>SUM(D17:E17)</f>
        <v>124</v>
      </c>
    </row>
    <row r="18" spans="2:11" x14ac:dyDescent="0.35">
      <c r="B18" s="499"/>
      <c r="C18" s="16" t="s">
        <v>327</v>
      </c>
      <c r="D18" s="264">
        <f>D17/F17</f>
        <v>0.77419354838709675</v>
      </c>
      <c r="E18" s="264">
        <f>E17/F17</f>
        <v>0.22580645161290322</v>
      </c>
      <c r="F18" s="264">
        <f>SUM(D18:E18)</f>
        <v>1</v>
      </c>
    </row>
    <row r="19" spans="2:11" s="1" customFormat="1" x14ac:dyDescent="0.35">
      <c r="B19" s="46"/>
      <c r="C19" s="27"/>
      <c r="D19" s="77"/>
      <c r="E19" s="77"/>
      <c r="G19" s="78"/>
      <c r="H19" s="78"/>
      <c r="J19" s="78"/>
      <c r="K19" s="79"/>
    </row>
    <row r="20" spans="2:11" x14ac:dyDescent="0.35">
      <c r="B20" s="583"/>
      <c r="C20" s="590" t="s">
        <v>321</v>
      </c>
      <c r="D20" s="587" t="s">
        <v>328</v>
      </c>
      <c r="E20" s="588"/>
      <c r="F20" s="588"/>
      <c r="G20" s="589"/>
      <c r="H20" s="589"/>
      <c r="I20" s="589"/>
      <c r="K20"/>
    </row>
    <row r="21" spans="2:11" x14ac:dyDescent="0.35">
      <c r="B21" s="583"/>
      <c r="C21" s="590"/>
      <c r="D21" s="300" t="s">
        <v>13</v>
      </c>
      <c r="E21" s="300" t="s">
        <v>14</v>
      </c>
      <c r="F21" s="300" t="s">
        <v>15</v>
      </c>
      <c r="G21" s="10"/>
      <c r="H21" s="10"/>
      <c r="I21" s="10"/>
      <c r="K21"/>
    </row>
    <row r="22" spans="2:11" x14ac:dyDescent="0.35">
      <c r="B22" s="583"/>
      <c r="C22" s="16" t="s">
        <v>323</v>
      </c>
      <c r="D22" s="265">
        <v>2</v>
      </c>
      <c r="E22" s="265">
        <v>0</v>
      </c>
      <c r="F22" s="286">
        <f>SUM(D22:E22)</f>
        <v>2</v>
      </c>
      <c r="G22" s="68"/>
      <c r="H22" s="68"/>
      <c r="K22"/>
    </row>
    <row r="23" spans="2:11" x14ac:dyDescent="0.35">
      <c r="B23" s="583"/>
      <c r="C23" s="16" t="s">
        <v>324</v>
      </c>
      <c r="D23" s="265">
        <v>15</v>
      </c>
      <c r="E23" s="265">
        <v>3</v>
      </c>
      <c r="F23" s="286">
        <f>SUM(D23:E23)</f>
        <v>18</v>
      </c>
      <c r="G23" s="68"/>
      <c r="H23" s="68"/>
      <c r="K23"/>
    </row>
    <row r="24" spans="2:11" x14ac:dyDescent="0.35">
      <c r="B24" s="583"/>
      <c r="C24" s="16" t="s">
        <v>325</v>
      </c>
      <c r="D24" s="265">
        <v>0</v>
      </c>
      <c r="E24" s="265">
        <v>0</v>
      </c>
      <c r="F24" s="286">
        <f t="shared" ref="F24" si="0">SUM(D24:E24)</f>
        <v>0</v>
      </c>
      <c r="G24" s="68"/>
      <c r="H24" s="68"/>
      <c r="K24"/>
    </row>
    <row r="25" spans="2:11" x14ac:dyDescent="0.35">
      <c r="B25" s="583"/>
      <c r="C25" s="74" t="s">
        <v>326</v>
      </c>
      <c r="D25" s="266">
        <f>SUM(D22:D24)</f>
        <v>17</v>
      </c>
      <c r="E25" s="266">
        <f>SUM(E22:E24)</f>
        <v>3</v>
      </c>
      <c r="F25" s="290">
        <f>SUM(D25:E25)</f>
        <v>20</v>
      </c>
      <c r="G25" s="32"/>
      <c r="H25" s="32"/>
      <c r="I25" s="2"/>
      <c r="K25"/>
    </row>
    <row r="26" spans="2:11" x14ac:dyDescent="0.35">
      <c r="B26" s="583"/>
      <c r="C26" s="16" t="s">
        <v>327</v>
      </c>
      <c r="D26" s="263">
        <f>D25/F25</f>
        <v>0.85</v>
      </c>
      <c r="E26" s="263">
        <f>E25/F25</f>
        <v>0.15</v>
      </c>
      <c r="F26" s="264">
        <f>SUM(D26:E26)</f>
        <v>1</v>
      </c>
      <c r="G26" s="262"/>
      <c r="H26" s="262"/>
      <c r="K26"/>
    </row>
    <row r="27" spans="2:11" customFormat="1" x14ac:dyDescent="0.35">
      <c r="B27" s="10"/>
      <c r="C27" s="18"/>
      <c r="D27" s="262"/>
      <c r="E27" s="262"/>
      <c r="G27" s="262"/>
      <c r="H27" s="262"/>
    </row>
    <row r="28" spans="2:11" customFormat="1" ht="14" customHeight="1" x14ac:dyDescent="0.35">
      <c r="B28" s="10"/>
      <c r="C28" s="27"/>
      <c r="D28" s="77"/>
      <c r="E28" s="77"/>
      <c r="F28" s="1"/>
      <c r="G28" s="262"/>
      <c r="H28" s="262"/>
    </row>
    <row r="29" spans="2:11" customFormat="1" ht="14.5" customHeight="1" x14ac:dyDescent="0.35">
      <c r="B29" s="10"/>
      <c r="C29" s="590" t="s">
        <v>321</v>
      </c>
      <c r="D29" s="587" t="s">
        <v>329</v>
      </c>
      <c r="E29" s="588"/>
      <c r="F29" s="588"/>
      <c r="G29" s="262"/>
      <c r="H29" s="262"/>
    </row>
    <row r="30" spans="2:11" customFormat="1" x14ac:dyDescent="0.35">
      <c r="B30" s="10"/>
      <c r="C30" s="590"/>
      <c r="D30" s="300" t="s">
        <v>13</v>
      </c>
      <c r="E30" s="300" t="s">
        <v>14</v>
      </c>
      <c r="F30" s="300" t="s">
        <v>15</v>
      </c>
      <c r="G30" s="262"/>
      <c r="H30" s="262"/>
    </row>
    <row r="31" spans="2:11" customFormat="1" x14ac:dyDescent="0.35">
      <c r="B31" s="10"/>
      <c r="C31" s="16" t="s">
        <v>323</v>
      </c>
      <c r="D31" s="265">
        <v>8</v>
      </c>
      <c r="E31" s="265">
        <v>0</v>
      </c>
      <c r="F31" s="286">
        <f>SUM(D31:E31)</f>
        <v>8</v>
      </c>
      <c r="G31" s="262"/>
      <c r="H31" s="262"/>
    </row>
    <row r="32" spans="2:11" customFormat="1" ht="14" customHeight="1" x14ac:dyDescent="0.35">
      <c r="B32" s="10"/>
      <c r="C32" s="16" t="s">
        <v>324</v>
      </c>
      <c r="D32" s="265">
        <v>44</v>
      </c>
      <c r="E32" s="265">
        <v>11</v>
      </c>
      <c r="F32" s="286">
        <f t="shared" ref="F32" si="1">SUM(D32:E32)</f>
        <v>55</v>
      </c>
      <c r="G32" s="262"/>
      <c r="H32" s="262"/>
    </row>
    <row r="33" spans="2:19" x14ac:dyDescent="0.35">
      <c r="B33" s="10"/>
      <c r="C33" s="16" t="s">
        <v>325</v>
      </c>
      <c r="D33" s="265">
        <v>7</v>
      </c>
      <c r="E33" s="265">
        <v>1</v>
      </c>
      <c r="F33" s="286">
        <f>SUM(D33:E33)</f>
        <v>8</v>
      </c>
      <c r="G33" s="262"/>
      <c r="H33" s="262"/>
      <c r="K33"/>
      <c r="L33"/>
      <c r="M33"/>
      <c r="N33"/>
      <c r="O33"/>
      <c r="P33"/>
      <c r="Q33"/>
      <c r="R33"/>
      <c r="S33"/>
    </row>
    <row r="34" spans="2:19" x14ac:dyDescent="0.35">
      <c r="B34" s="10"/>
      <c r="C34" s="74" t="s">
        <v>326</v>
      </c>
      <c r="D34" s="266">
        <f>SUM(D31:D33)</f>
        <v>59</v>
      </c>
      <c r="E34" s="266">
        <f>SUM(E31:E33)</f>
        <v>12</v>
      </c>
      <c r="F34" s="290">
        <f>SUM(D34:E34)</f>
        <v>71</v>
      </c>
      <c r="G34" s="262"/>
      <c r="H34" s="262"/>
      <c r="K34"/>
      <c r="L34"/>
      <c r="M34"/>
      <c r="N34"/>
      <c r="O34"/>
      <c r="P34"/>
      <c r="Q34"/>
      <c r="R34"/>
      <c r="S34"/>
    </row>
    <row r="35" spans="2:19" x14ac:dyDescent="0.35">
      <c r="B35" s="10"/>
      <c r="C35" s="16" t="s">
        <v>327</v>
      </c>
      <c r="D35" s="263">
        <f>D34/F34</f>
        <v>0.83098591549295775</v>
      </c>
      <c r="E35" s="263">
        <f>E34/F34</f>
        <v>0.16901408450704225</v>
      </c>
      <c r="F35" s="264">
        <f>SUM(D35:E35)</f>
        <v>1</v>
      </c>
      <c r="G35" s="262"/>
      <c r="H35" s="262"/>
      <c r="K35"/>
      <c r="L35"/>
      <c r="M35"/>
      <c r="N35"/>
      <c r="O35"/>
      <c r="P35"/>
      <c r="Q35"/>
      <c r="R35"/>
      <c r="S35"/>
    </row>
    <row r="36" spans="2:19" x14ac:dyDescent="0.35">
      <c r="B36" s="10"/>
      <c r="C36" s="18"/>
      <c r="D36" s="262"/>
      <c r="E36" s="262"/>
      <c r="G36" s="262"/>
      <c r="H36" s="262"/>
      <c r="K36"/>
      <c r="L36"/>
      <c r="M36"/>
      <c r="N36"/>
      <c r="O36"/>
      <c r="P36"/>
      <c r="Q36"/>
      <c r="R36"/>
      <c r="S36"/>
    </row>
    <row r="37" spans="2:19" s="1" customFormat="1" x14ac:dyDescent="0.35">
      <c r="B37" s="46"/>
      <c r="C37" s="26"/>
      <c r="D37" s="300" t="s">
        <v>13</v>
      </c>
      <c r="E37" s="300" t="s">
        <v>14</v>
      </c>
      <c r="F37" s="300" t="s">
        <v>15</v>
      </c>
    </row>
    <row r="38" spans="2:19" x14ac:dyDescent="0.35">
      <c r="B38" s="583"/>
      <c r="C38" s="76" t="s">
        <v>719</v>
      </c>
      <c r="D38" s="311">
        <f>$D$25+$D$34</f>
        <v>76</v>
      </c>
      <c r="E38" s="311">
        <f>$E$25+$E$34</f>
        <v>15</v>
      </c>
      <c r="F38" s="377">
        <f>SUM(D38:E38)</f>
        <v>91</v>
      </c>
      <c r="K38"/>
    </row>
    <row r="39" spans="2:19" x14ac:dyDescent="0.35">
      <c r="B39" s="583"/>
      <c r="C39" s="76" t="s">
        <v>758</v>
      </c>
      <c r="D39" s="311">
        <v>96</v>
      </c>
      <c r="E39" s="311">
        <v>28</v>
      </c>
      <c r="F39" s="377">
        <f>SUM(D39:E39)</f>
        <v>124</v>
      </c>
      <c r="H39" s="63"/>
      <c r="K39"/>
    </row>
    <row r="40" spans="2:19" x14ac:dyDescent="0.35">
      <c r="B40" s="583"/>
      <c r="C40" s="76" t="s">
        <v>759</v>
      </c>
      <c r="D40" s="311">
        <v>435</v>
      </c>
      <c r="E40" s="311">
        <v>79</v>
      </c>
      <c r="F40" s="425">
        <f>SUM(D40:E40)</f>
        <v>514</v>
      </c>
      <c r="K40"/>
    </row>
    <row r="41" spans="2:19" ht="16.5" x14ac:dyDescent="0.35">
      <c r="B41" s="583"/>
      <c r="C41" s="455" t="s">
        <v>893</v>
      </c>
      <c r="D41" s="314">
        <f>D38/D40</f>
        <v>0.17471264367816092</v>
      </c>
      <c r="E41" s="314">
        <f>E38/E40</f>
        <v>0.189873417721519</v>
      </c>
      <c r="F41" s="426">
        <f>$F$38/$F$40</f>
        <v>0.17704280155642024</v>
      </c>
      <c r="H41" s="63"/>
      <c r="K41"/>
    </row>
    <row r="42" spans="2:19" ht="16.5" x14ac:dyDescent="0.35">
      <c r="B42" s="583"/>
      <c r="C42" s="17" t="s">
        <v>891</v>
      </c>
      <c r="D42" s="427">
        <f>(($D$39+$D$38)/2)/$D$40</f>
        <v>0.19770114942528735</v>
      </c>
      <c r="E42" s="427">
        <f>(($E$39+$E$38)/2)/$E$40</f>
        <v>0.27215189873417722</v>
      </c>
      <c r="F42" s="427">
        <f>(($F$39+$F$38)/2)/$F$40</f>
        <v>0.20914396887159534</v>
      </c>
      <c r="H42" s="63"/>
      <c r="K42"/>
    </row>
    <row r="43" spans="2:19" ht="16.5" x14ac:dyDescent="0.35">
      <c r="B43" s="583"/>
      <c r="C43" s="596" t="s">
        <v>892</v>
      </c>
      <c r="D43" s="597"/>
      <c r="E43" s="598"/>
      <c r="F43" s="427">
        <v>0.02</v>
      </c>
      <c r="G43" s="1"/>
      <c r="H43" s="1"/>
      <c r="I43" s="1"/>
      <c r="J43" s="1"/>
    </row>
    <row r="44" spans="2:19" x14ac:dyDescent="0.35">
      <c r="B44" s="46"/>
      <c r="C44" s="54"/>
      <c r="D44" s="54"/>
      <c r="E44" s="54"/>
      <c r="F44" s="486"/>
      <c r="G44" s="1"/>
      <c r="H44" s="1"/>
      <c r="I44" s="1"/>
      <c r="J44" s="1"/>
    </row>
    <row r="45" spans="2:19" ht="44.5" customHeight="1" x14ac:dyDescent="0.35">
      <c r="B45" s="46"/>
      <c r="C45" s="503" t="s">
        <v>895</v>
      </c>
      <c r="D45" s="503"/>
      <c r="E45" s="503"/>
      <c r="F45" s="503"/>
      <c r="G45" s="1"/>
      <c r="H45" s="1"/>
      <c r="I45" s="1"/>
      <c r="J45" s="1"/>
    </row>
    <row r="46" spans="2:19" x14ac:dyDescent="0.35">
      <c r="B46" s="46"/>
      <c r="C46" s="54"/>
      <c r="D46" s="54"/>
      <c r="E46" s="54"/>
      <c r="F46" s="486"/>
      <c r="G46" s="1"/>
      <c r="H46" s="1"/>
      <c r="I46" s="1"/>
      <c r="J46" s="1"/>
    </row>
    <row r="47" spans="2:19" x14ac:dyDescent="0.35">
      <c r="B47" s="46"/>
      <c r="C47" s="508" t="s">
        <v>889</v>
      </c>
      <c r="D47" s="508"/>
      <c r="E47" s="508"/>
      <c r="F47" s="508"/>
      <c r="G47" s="172"/>
      <c r="H47" s="1"/>
      <c r="I47" s="1"/>
      <c r="J47" s="1"/>
    </row>
    <row r="48" spans="2:19" x14ac:dyDescent="0.35">
      <c r="B48" s="46"/>
      <c r="C48" s="508" t="s">
        <v>890</v>
      </c>
      <c r="D48" s="508"/>
      <c r="E48" s="508"/>
      <c r="F48" s="508"/>
      <c r="G48" s="172"/>
      <c r="H48" s="1"/>
      <c r="I48" s="1"/>
      <c r="J48" s="1"/>
    </row>
    <row r="49" spans="1:10" s="1" customFormat="1" x14ac:dyDescent="0.35">
      <c r="B49" s="46"/>
      <c r="C49" s="42"/>
      <c r="D49" s="26"/>
      <c r="F49" s="108"/>
    </row>
    <row r="50" spans="1:10" s="1" customFormat="1" x14ac:dyDescent="0.35">
      <c r="B50" s="46"/>
      <c r="C50" s="271" t="s">
        <v>330</v>
      </c>
      <c r="D50" s="300" t="s">
        <v>86</v>
      </c>
    </row>
    <row r="51" spans="1:10" s="1" customFormat="1" x14ac:dyDescent="0.35">
      <c r="B51" s="46"/>
      <c r="C51" s="75" t="s">
        <v>331</v>
      </c>
      <c r="D51" s="269">
        <v>0</v>
      </c>
    </row>
    <row r="52" spans="1:10" s="1" customFormat="1" x14ac:dyDescent="0.35">
      <c r="B52" s="46"/>
      <c r="C52" s="110" t="s">
        <v>332</v>
      </c>
      <c r="D52" s="270">
        <v>0.02</v>
      </c>
      <c r="F52" s="108"/>
    </row>
    <row r="53" spans="1:10" s="1" customFormat="1" x14ac:dyDescent="0.35">
      <c r="B53" s="46"/>
      <c r="C53" s="75" t="s">
        <v>333</v>
      </c>
      <c r="D53" s="269">
        <f>SUM(D51:D52)</f>
        <v>0.02</v>
      </c>
      <c r="F53" s="108"/>
    </row>
    <row r="54" spans="1:10" s="1" customFormat="1" x14ac:dyDescent="0.35">
      <c r="B54" s="46"/>
      <c r="C54" s="42"/>
      <c r="D54" s="26"/>
      <c r="F54" s="108"/>
    </row>
    <row r="55" spans="1:10" s="1" customFormat="1" x14ac:dyDescent="0.35">
      <c r="B55" s="25" t="s">
        <v>334</v>
      </c>
      <c r="C55" s="25" t="s">
        <v>335</v>
      </c>
      <c r="D55" s="26"/>
      <c r="F55" s="108"/>
    </row>
    <row r="56" spans="1:10" s="1" customFormat="1" x14ac:dyDescent="0.35">
      <c r="B56" s="25"/>
      <c r="C56" s="27" t="s">
        <v>336</v>
      </c>
      <c r="D56" s="26"/>
      <c r="F56" s="108"/>
    </row>
    <row r="57" spans="1:10" x14ac:dyDescent="0.35">
      <c r="A57" s="1"/>
      <c r="D57" s="26"/>
      <c r="E57" s="1"/>
      <c r="F57" s="1"/>
      <c r="G57" s="1"/>
      <c r="H57" s="1"/>
      <c r="I57" s="109"/>
      <c r="J57" s="1"/>
    </row>
    <row r="58" spans="1:10" x14ac:dyDescent="0.35">
      <c r="A58" s="1"/>
      <c r="B58" s="25" t="s">
        <v>337</v>
      </c>
      <c r="C58" s="594" t="s">
        <v>338</v>
      </c>
      <c r="D58" s="594"/>
      <c r="E58" s="594"/>
      <c r="F58" s="300" t="s">
        <v>13</v>
      </c>
      <c r="G58" s="300" t="s">
        <v>14</v>
      </c>
      <c r="H58" s="1"/>
      <c r="I58" s="1"/>
      <c r="J58" s="1"/>
    </row>
    <row r="59" spans="1:10" ht="14.5" customHeight="1" x14ac:dyDescent="0.35">
      <c r="B59" s="8"/>
      <c r="C59" s="591" t="s">
        <v>339</v>
      </c>
      <c r="D59" s="592"/>
      <c r="E59" s="593"/>
      <c r="F59" s="287">
        <v>435</v>
      </c>
      <c r="G59" s="287">
        <v>79</v>
      </c>
    </row>
    <row r="60" spans="1:10" ht="14.5" customHeight="1" x14ac:dyDescent="0.35">
      <c r="B60" s="8"/>
      <c r="C60" s="591" t="s">
        <v>340</v>
      </c>
      <c r="D60" s="592"/>
      <c r="E60" s="593"/>
      <c r="F60" s="287">
        <v>15</v>
      </c>
      <c r="G60" s="287">
        <v>4</v>
      </c>
    </row>
    <row r="61" spans="1:10" ht="30" customHeight="1" x14ac:dyDescent="0.35">
      <c r="B61" s="8"/>
      <c r="C61" s="591" t="s">
        <v>341</v>
      </c>
      <c r="D61" s="592"/>
      <c r="E61" s="593"/>
      <c r="F61" s="287">
        <v>15</v>
      </c>
      <c r="G61" s="287">
        <v>4</v>
      </c>
    </row>
    <row r="62" spans="1:10" ht="30" customHeight="1" x14ac:dyDescent="0.35">
      <c r="B62" s="8"/>
      <c r="C62" s="591" t="s">
        <v>342</v>
      </c>
      <c r="D62" s="592"/>
      <c r="E62" s="593"/>
      <c r="F62" s="287">
        <v>14</v>
      </c>
      <c r="G62" s="287">
        <v>4</v>
      </c>
    </row>
    <row r="63" spans="1:10" ht="14.5" customHeight="1" x14ac:dyDescent="0.35">
      <c r="B63" s="8"/>
      <c r="C63" s="540" t="s">
        <v>343</v>
      </c>
      <c r="D63" s="540"/>
      <c r="E63" s="540"/>
      <c r="F63" s="378">
        <f>F62/F61</f>
        <v>0.93333333333333335</v>
      </c>
      <c r="G63" s="378">
        <f>G62/G61</f>
        <v>1</v>
      </c>
    </row>
    <row r="64" spans="1:10" x14ac:dyDescent="0.35">
      <c r="B64" s="8"/>
      <c r="C64" s="64"/>
      <c r="D64" s="134"/>
      <c r="E64" s="135"/>
      <c r="F64" s="136"/>
      <c r="G64" s="136"/>
    </row>
    <row r="65" spans="1:12" x14ac:dyDescent="0.35">
      <c r="A65" s="4"/>
      <c r="B65" s="5"/>
      <c r="C65" s="6" t="s">
        <v>344</v>
      </c>
      <c r="D65" s="7"/>
      <c r="E65" s="4"/>
      <c r="F65" s="4"/>
      <c r="G65" s="4"/>
      <c r="H65" s="4"/>
      <c r="I65" s="4"/>
      <c r="J65" s="4"/>
      <c r="K65" s="4"/>
      <c r="L65" s="4"/>
    </row>
    <row r="66" spans="1:12" s="1" customFormat="1" x14ac:dyDescent="0.35">
      <c r="A66"/>
      <c r="B66" s="8" t="s">
        <v>345</v>
      </c>
      <c r="C66" s="8" t="s">
        <v>346</v>
      </c>
      <c r="D66" s="3"/>
      <c r="E66"/>
      <c r="F66"/>
      <c r="G66"/>
      <c r="H66"/>
      <c r="I66"/>
      <c r="J66"/>
    </row>
    <row r="67" spans="1:12" s="1" customFormat="1" x14ac:dyDescent="0.35">
      <c r="A67"/>
      <c r="B67" s="8"/>
      <c r="C67" s="18" t="s">
        <v>347</v>
      </c>
      <c r="D67" s="3"/>
      <c r="E67"/>
      <c r="F67"/>
      <c r="G67"/>
      <c r="H67"/>
      <c r="I67"/>
      <c r="J67"/>
    </row>
    <row r="68" spans="1:12" s="1" customFormat="1" x14ac:dyDescent="0.35">
      <c r="A68"/>
      <c r="B68" s="8"/>
      <c r="C68" s="18"/>
      <c r="D68" s="3"/>
      <c r="E68"/>
      <c r="F68"/>
      <c r="G68"/>
      <c r="H68"/>
      <c r="I68"/>
      <c r="J68"/>
    </row>
    <row r="69" spans="1:12" s="1" customFormat="1" x14ac:dyDescent="0.35">
      <c r="A69"/>
      <c r="B69" s="8" t="s">
        <v>897</v>
      </c>
      <c r="C69" s="8" t="s">
        <v>898</v>
      </c>
      <c r="D69" s="3"/>
      <c r="E69"/>
      <c r="F69"/>
      <c r="G69"/>
      <c r="H69"/>
      <c r="I69"/>
      <c r="J69"/>
    </row>
    <row r="70" spans="1:12" s="1" customFormat="1" x14ac:dyDescent="0.35">
      <c r="A70"/>
      <c r="B70" s="25" t="s">
        <v>348</v>
      </c>
      <c r="C70" s="25" t="s">
        <v>349</v>
      </c>
      <c r="D70" s="132"/>
      <c r="E70"/>
      <c r="F70"/>
      <c r="G70"/>
      <c r="H70"/>
      <c r="I70"/>
      <c r="J70"/>
    </row>
    <row r="71" spans="1:12" s="1" customFormat="1" x14ac:dyDescent="0.35">
      <c r="A71"/>
      <c r="B71" s="8"/>
      <c r="C71" s="18" t="s">
        <v>646</v>
      </c>
      <c r="D71" s="132"/>
      <c r="E71"/>
      <c r="F71"/>
      <c r="G71"/>
      <c r="H71"/>
      <c r="I71"/>
      <c r="J71"/>
    </row>
    <row r="72" spans="1:12" s="1" customFormat="1" x14ac:dyDescent="0.35">
      <c r="A72"/>
      <c r="B72" s="8"/>
      <c r="C72" s="18"/>
      <c r="D72" s="3"/>
      <c r="E72"/>
      <c r="F72"/>
      <c r="G72"/>
      <c r="H72"/>
      <c r="I72"/>
      <c r="J72"/>
    </row>
    <row r="73" spans="1:12" s="1" customFormat="1" x14ac:dyDescent="0.35">
      <c r="A73" s="4"/>
      <c r="B73" s="5"/>
      <c r="C73" s="6" t="s">
        <v>350</v>
      </c>
      <c r="D73" s="7"/>
      <c r="E73" s="4"/>
      <c r="F73" s="4"/>
      <c r="G73" s="4"/>
      <c r="H73" s="4"/>
      <c r="I73" s="4"/>
      <c r="J73" s="4"/>
      <c r="K73" s="4"/>
      <c r="L73" s="4"/>
    </row>
    <row r="74" spans="1:12" s="1" customFormat="1" x14ac:dyDescent="0.35">
      <c r="A74"/>
      <c r="B74" s="8" t="s">
        <v>351</v>
      </c>
      <c r="C74" s="8" t="s">
        <v>352</v>
      </c>
      <c r="G74"/>
      <c r="H74"/>
      <c r="I74"/>
      <c r="J74"/>
    </row>
    <row r="75" spans="1:12" s="1" customFormat="1" x14ac:dyDescent="0.35">
      <c r="A75"/>
      <c r="B75" s="53" t="s">
        <v>353</v>
      </c>
      <c r="C75" s="42" t="s">
        <v>354</v>
      </c>
      <c r="G75"/>
      <c r="H75"/>
      <c r="L75" s="132"/>
    </row>
    <row r="76" spans="1:12" s="1" customFormat="1" x14ac:dyDescent="0.35">
      <c r="A76"/>
      <c r="B76" s="8"/>
      <c r="C76" s="8"/>
      <c r="D76" s="300">
        <v>2022</v>
      </c>
      <c r="E76" s="300">
        <v>2023</v>
      </c>
      <c r="F76" s="300">
        <v>2024</v>
      </c>
      <c r="H76"/>
      <c r="L76" s="132"/>
    </row>
    <row r="77" spans="1:12" s="1" customFormat="1" x14ac:dyDescent="0.35">
      <c r="A77"/>
      <c r="B77" s="8"/>
      <c r="C77" s="17" t="s">
        <v>355</v>
      </c>
      <c r="D77" s="379">
        <v>11069</v>
      </c>
      <c r="E77" s="379">
        <v>18388</v>
      </c>
      <c r="F77" s="379">
        <v>14304.5</v>
      </c>
      <c r="H77"/>
      <c r="L77" s="132"/>
    </row>
    <row r="78" spans="1:12" s="1" customFormat="1" x14ac:dyDescent="0.35">
      <c r="A78"/>
      <c r="B78" s="8"/>
      <c r="C78" s="18"/>
      <c r="D78" s="380"/>
      <c r="E78" s="252"/>
      <c r="F78" s="381"/>
      <c r="G78" s="295"/>
      <c r="H78"/>
      <c r="I78" s="25"/>
      <c r="K78" s="132"/>
      <c r="L78" s="132"/>
    </row>
    <row r="79" spans="1:12" s="1" customFormat="1" x14ac:dyDescent="0.35">
      <c r="A79"/>
      <c r="B79" s="8" t="s">
        <v>356</v>
      </c>
      <c r="C79" s="8" t="s">
        <v>357</v>
      </c>
      <c r="D79" s="3"/>
      <c r="E79" s="102"/>
      <c r="F79"/>
      <c r="G79"/>
      <c r="H79"/>
      <c r="I79"/>
      <c r="J79"/>
    </row>
    <row r="80" spans="1:12" s="1" customFormat="1" x14ac:dyDescent="0.35">
      <c r="A80"/>
      <c r="B80" s="8"/>
      <c r="C80" s="8"/>
      <c r="D80" s="300">
        <v>2022</v>
      </c>
      <c r="E80" s="300">
        <v>2023</v>
      </c>
      <c r="F80" s="300">
        <v>2024</v>
      </c>
      <c r="G80"/>
      <c r="H80"/>
      <c r="I80"/>
      <c r="J80"/>
    </row>
    <row r="81" spans="1:10" s="1" customFormat="1" x14ac:dyDescent="0.35">
      <c r="A81"/>
      <c r="B81" s="8"/>
      <c r="C81" s="23" t="s">
        <v>358</v>
      </c>
      <c r="D81" s="382">
        <v>1</v>
      </c>
      <c r="E81" s="382">
        <v>1</v>
      </c>
      <c r="F81" s="382">
        <v>1</v>
      </c>
      <c r="I81"/>
      <c r="J81"/>
    </row>
    <row r="82" spans="1:10" s="1" customFormat="1" x14ac:dyDescent="0.35">
      <c r="A82"/>
      <c r="B82" s="8"/>
      <c r="C82" s="16" t="s">
        <v>359</v>
      </c>
      <c r="D82" s="383">
        <v>0</v>
      </c>
      <c r="E82" s="383">
        <v>0</v>
      </c>
      <c r="F82" s="383">
        <v>0</v>
      </c>
      <c r="H82"/>
      <c r="I82"/>
      <c r="J82"/>
    </row>
    <row r="83" spans="1:10" s="1" customFormat="1" x14ac:dyDescent="0.35">
      <c r="A83"/>
      <c r="B83" s="2"/>
      <c r="C83" s="2"/>
      <c r="D83" s="34"/>
      <c r="E83"/>
      <c r="F83"/>
      <c r="G83"/>
      <c r="H83"/>
      <c r="I83"/>
      <c r="J83"/>
    </row>
    <row r="84" spans="1:10" s="1" customFormat="1" x14ac:dyDescent="0.35">
      <c r="A84"/>
      <c r="B84" s="8" t="s">
        <v>360</v>
      </c>
      <c r="C84" s="8" t="s">
        <v>361</v>
      </c>
      <c r="G84" s="499"/>
      <c r="H84" s="499"/>
      <c r="I84" s="499"/>
    </row>
    <row r="85" spans="1:10" s="1" customFormat="1" x14ac:dyDescent="0.35">
      <c r="A85"/>
      <c r="B85" s="53" t="s">
        <v>353</v>
      </c>
      <c r="C85" s="42" t="s">
        <v>362</v>
      </c>
      <c r="G85" s="46"/>
      <c r="H85" s="46"/>
      <c r="I85" s="46"/>
    </row>
    <row r="86" spans="1:10" s="1" customFormat="1" ht="16.5" x14ac:dyDescent="0.35">
      <c r="A86"/>
      <c r="B86" s="8"/>
      <c r="C86" s="42"/>
      <c r="D86" s="300" t="s">
        <v>9</v>
      </c>
      <c r="E86" s="300" t="s">
        <v>24</v>
      </c>
      <c r="F86" s="323" t="s">
        <v>888</v>
      </c>
      <c r="G86" s="103"/>
      <c r="H86" s="103"/>
      <c r="I86" s="103"/>
    </row>
    <row r="87" spans="1:10" s="1" customFormat="1" x14ac:dyDescent="0.35">
      <c r="A87"/>
      <c r="B87" s="8"/>
      <c r="C87" s="13" t="s">
        <v>363</v>
      </c>
      <c r="D87" s="351">
        <v>0</v>
      </c>
      <c r="E87" s="351">
        <v>0</v>
      </c>
      <c r="F87" s="353">
        <v>0</v>
      </c>
      <c r="G87" s="103"/>
      <c r="H87" s="103"/>
      <c r="I87" s="122"/>
    </row>
    <row r="88" spans="1:10" s="1" customFormat="1" x14ac:dyDescent="0.35">
      <c r="A88"/>
      <c r="B88" s="181"/>
      <c r="C88" s="13" t="s">
        <v>364</v>
      </c>
      <c r="D88" s="353">
        <v>0</v>
      </c>
      <c r="E88" s="353">
        <v>0</v>
      </c>
      <c r="F88" s="353">
        <v>0</v>
      </c>
      <c r="G88" s="103"/>
      <c r="H88" s="103"/>
      <c r="I88" s="102"/>
    </row>
    <row r="89" spans="1:10" s="1" customFormat="1" x14ac:dyDescent="0.35">
      <c r="A89"/>
      <c r="B89" s="181"/>
      <c r="C89" s="13" t="s">
        <v>365</v>
      </c>
      <c r="D89" s="353">
        <v>2</v>
      </c>
      <c r="E89" s="353">
        <v>0</v>
      </c>
      <c r="F89" s="348">
        <v>0.88</v>
      </c>
      <c r="G89" s="123"/>
      <c r="H89" s="123"/>
      <c r="I89" s="124"/>
    </row>
    <row r="90" spans="1:10" s="1" customFormat="1" ht="29" x14ac:dyDescent="0.35">
      <c r="A90"/>
      <c r="B90" s="181"/>
      <c r="C90" s="39" t="s">
        <v>366</v>
      </c>
      <c r="D90" s="353" t="s">
        <v>675</v>
      </c>
      <c r="E90" s="353" t="s">
        <v>534</v>
      </c>
      <c r="F90" s="386"/>
      <c r="J90"/>
    </row>
    <row r="91" spans="1:10" s="1" customFormat="1" x14ac:dyDescent="0.35">
      <c r="A91"/>
      <c r="B91" s="8"/>
      <c r="C91" s="39" t="s">
        <v>367</v>
      </c>
      <c r="D91" s="387">
        <v>766315</v>
      </c>
      <c r="E91" s="387">
        <v>1496733.89</v>
      </c>
      <c r="F91" s="388"/>
      <c r="J91"/>
    </row>
    <row r="92" spans="1:10" s="1" customFormat="1" ht="17.5" customHeight="1" x14ac:dyDescent="0.35">
      <c r="A92"/>
      <c r="B92" s="8"/>
      <c r="C92" s="595"/>
      <c r="D92" s="595"/>
      <c r="E92" s="595"/>
      <c r="F92" s="595"/>
      <c r="J92"/>
    </row>
    <row r="93" spans="1:10" s="1" customFormat="1" x14ac:dyDescent="0.35">
      <c r="A93"/>
      <c r="B93" s="8"/>
      <c r="C93" s="8" t="s">
        <v>368</v>
      </c>
      <c r="D93" s="48"/>
      <c r="E93" s="48"/>
      <c r="F93"/>
      <c r="G93"/>
      <c r="H93"/>
      <c r="I93"/>
      <c r="J93"/>
    </row>
    <row r="94" spans="1:10" s="1" customFormat="1" x14ac:dyDescent="0.35">
      <c r="A94"/>
      <c r="B94" s="2"/>
      <c r="C94" s="8"/>
      <c r="D94" s="300">
        <v>2022</v>
      </c>
      <c r="E94" s="300">
        <v>2023</v>
      </c>
      <c r="F94" s="300">
        <v>2024</v>
      </c>
    </row>
    <row r="95" spans="1:10" s="1" customFormat="1" x14ac:dyDescent="0.35">
      <c r="A95"/>
      <c r="B95" s="2"/>
      <c r="C95" s="49" t="s">
        <v>369</v>
      </c>
      <c r="D95" s="265">
        <v>46</v>
      </c>
      <c r="E95" s="348">
        <v>48</v>
      </c>
      <c r="F95" s="348">
        <v>49</v>
      </c>
    </row>
    <row r="96" spans="1:10" s="1" customFormat="1" x14ac:dyDescent="0.35">
      <c r="A96"/>
      <c r="B96" s="2"/>
      <c r="C96" s="50" t="s">
        <v>370</v>
      </c>
      <c r="D96" s="348" t="s">
        <v>550</v>
      </c>
      <c r="E96" s="348">
        <v>83</v>
      </c>
      <c r="F96" s="348">
        <v>62</v>
      </c>
    </row>
    <row r="97" spans="1:10" s="1" customFormat="1" x14ac:dyDescent="0.35">
      <c r="A97"/>
      <c r="B97" s="2"/>
      <c r="C97" s="50" t="s">
        <v>371</v>
      </c>
      <c r="D97" s="277">
        <v>29</v>
      </c>
      <c r="E97" s="348">
        <v>18</v>
      </c>
      <c r="F97" s="348">
        <v>15</v>
      </c>
    </row>
    <row r="98" spans="1:10" s="1" customFormat="1" ht="16.5" x14ac:dyDescent="0.35">
      <c r="A98"/>
      <c r="B98" s="2"/>
      <c r="C98" s="50" t="s">
        <v>887</v>
      </c>
      <c r="D98" s="277">
        <v>10.58</v>
      </c>
      <c r="E98" s="277" t="s">
        <v>676</v>
      </c>
      <c r="F98" s="277">
        <v>6.63</v>
      </c>
    </row>
    <row r="99" spans="1:10" s="1" customFormat="1" x14ac:dyDescent="0.35">
      <c r="A99"/>
      <c r="B99" s="2"/>
      <c r="C99" s="50" t="s">
        <v>372</v>
      </c>
      <c r="D99" s="277">
        <v>3</v>
      </c>
      <c r="E99" s="277">
        <v>3</v>
      </c>
      <c r="F99" s="277">
        <v>2</v>
      </c>
    </row>
    <row r="100" spans="1:10" s="1" customFormat="1" ht="16.5" x14ac:dyDescent="0.35">
      <c r="A100"/>
      <c r="B100" s="2"/>
      <c r="C100" s="16" t="s">
        <v>886</v>
      </c>
      <c r="D100" s="277">
        <v>1.0900000000000001</v>
      </c>
      <c r="E100" s="277">
        <v>1.03</v>
      </c>
      <c r="F100" s="277">
        <v>0.88</v>
      </c>
    </row>
    <row r="101" spans="1:10" s="1" customFormat="1" x14ac:dyDescent="0.35">
      <c r="A101"/>
      <c r="B101" s="2"/>
      <c r="C101" s="50" t="s">
        <v>373</v>
      </c>
      <c r="D101" s="277">
        <v>0</v>
      </c>
      <c r="E101" s="277">
        <v>2</v>
      </c>
      <c r="F101" s="277">
        <v>0</v>
      </c>
    </row>
    <row r="102" spans="1:10" s="1" customFormat="1" ht="16.5" x14ac:dyDescent="0.35">
      <c r="A102"/>
      <c r="B102" s="2"/>
      <c r="C102" s="50" t="s">
        <v>885</v>
      </c>
      <c r="D102" s="277">
        <v>9.49</v>
      </c>
      <c r="E102" s="277">
        <v>2157.1999999999998</v>
      </c>
      <c r="F102" s="277">
        <v>64.510000000000005</v>
      </c>
    </row>
    <row r="103" spans="1:10" s="1" customFormat="1" x14ac:dyDescent="0.35">
      <c r="A103"/>
      <c r="B103" s="2"/>
      <c r="C103" s="50" t="s">
        <v>363</v>
      </c>
      <c r="D103" s="277">
        <v>0</v>
      </c>
      <c r="E103" s="277">
        <v>1</v>
      </c>
      <c r="F103" s="277">
        <v>0</v>
      </c>
    </row>
    <row r="104" spans="1:10" s="1" customFormat="1" x14ac:dyDescent="0.35">
      <c r="A104"/>
      <c r="B104" s="2"/>
      <c r="C104" s="50" t="s">
        <v>374</v>
      </c>
      <c r="D104" s="385">
        <v>2741066</v>
      </c>
      <c r="E104" s="385">
        <v>2918128.47</v>
      </c>
      <c r="F104" s="385">
        <v>2263049</v>
      </c>
    </row>
    <row r="105" spans="1:10" s="1" customFormat="1" x14ac:dyDescent="0.35">
      <c r="A105"/>
      <c r="B105" s="2"/>
      <c r="C105" s="481"/>
      <c r="D105" s="482"/>
      <c r="E105" s="482"/>
      <c r="F105" s="482"/>
    </row>
    <row r="106" spans="1:10" s="1" customFormat="1" x14ac:dyDescent="0.35">
      <c r="A106"/>
      <c r="B106" s="2"/>
      <c r="C106" s="595" t="s">
        <v>884</v>
      </c>
      <c r="D106" s="595"/>
      <c r="E106" s="595"/>
      <c r="F106" s="595"/>
    </row>
    <row r="107" spans="1:10" s="1" customFormat="1" x14ac:dyDescent="0.35">
      <c r="A107"/>
      <c r="B107" s="2"/>
      <c r="C107" s="595" t="s">
        <v>567</v>
      </c>
      <c r="D107" s="595"/>
      <c r="E107" s="595"/>
      <c r="F107" s="595"/>
    </row>
    <row r="108" spans="1:10" s="1" customFormat="1" x14ac:dyDescent="0.35">
      <c r="A108"/>
      <c r="B108" s="2"/>
      <c r="C108" s="595" t="s">
        <v>375</v>
      </c>
      <c r="D108" s="595"/>
      <c r="E108" s="595"/>
      <c r="F108" s="595"/>
    </row>
    <row r="109" spans="1:10" s="1" customFormat="1" x14ac:dyDescent="0.35">
      <c r="B109" s="8"/>
      <c r="C109" s="2"/>
      <c r="D109" s="3"/>
      <c r="E109"/>
      <c r="F109"/>
      <c r="G109"/>
      <c r="H109"/>
      <c r="I109"/>
      <c r="J109"/>
    </row>
    <row r="110" spans="1:10" s="1" customFormat="1" x14ac:dyDescent="0.35">
      <c r="B110" s="8"/>
      <c r="C110" s="28" t="s">
        <v>376</v>
      </c>
      <c r="D110" s="323">
        <v>2022</v>
      </c>
      <c r="E110" s="323">
        <v>2023</v>
      </c>
      <c r="F110" s="323">
        <v>2024</v>
      </c>
      <c r="I110"/>
      <c r="J110"/>
    </row>
    <row r="111" spans="1:10" s="1" customFormat="1" ht="29" x14ac:dyDescent="0.35">
      <c r="B111" s="8"/>
      <c r="C111" s="13" t="s">
        <v>377</v>
      </c>
      <c r="D111" s="384" t="s">
        <v>378</v>
      </c>
      <c r="E111" s="384" t="s">
        <v>379</v>
      </c>
      <c r="F111" s="384" t="s">
        <v>735</v>
      </c>
      <c r="I111"/>
      <c r="J111"/>
    </row>
    <row r="112" spans="1:10" ht="43.5" x14ac:dyDescent="0.35">
      <c r="B112" s="8"/>
      <c r="C112" s="13" t="s">
        <v>380</v>
      </c>
      <c r="D112" s="353" t="s">
        <v>381</v>
      </c>
      <c r="E112" s="353" t="s">
        <v>381</v>
      </c>
      <c r="F112" s="353" t="s">
        <v>736</v>
      </c>
    </row>
    <row r="113" spans="2:11" x14ac:dyDescent="0.35">
      <c r="B113" s="8"/>
      <c r="C113" s="2" t="s">
        <v>382</v>
      </c>
      <c r="D113"/>
    </row>
    <row r="114" spans="2:11" ht="43.4" customHeight="1" x14ac:dyDescent="0.35">
      <c r="B114" s="8"/>
      <c r="C114" s="13" t="s">
        <v>383</v>
      </c>
      <c r="D114" s="267" t="s">
        <v>384</v>
      </c>
      <c r="E114" s="353">
        <v>180</v>
      </c>
      <c r="F114" s="353">
        <v>62</v>
      </c>
      <c r="I114" s="149"/>
    </row>
    <row r="115" spans="2:11" x14ac:dyDescent="0.35">
      <c r="B115" s="8"/>
      <c r="C115" s="13" t="s">
        <v>385</v>
      </c>
      <c r="D115" s="265">
        <v>169</v>
      </c>
      <c r="E115" s="265">
        <v>222</v>
      </c>
      <c r="F115" s="265">
        <v>71</v>
      </c>
      <c r="I115" s="149"/>
    </row>
    <row r="116" spans="2:11" s="1" customFormat="1" x14ac:dyDescent="0.35">
      <c r="B116" s="25"/>
      <c r="C116" s="13" t="s">
        <v>386</v>
      </c>
      <c r="D116" s="287">
        <v>100</v>
      </c>
      <c r="E116" s="287">
        <v>100</v>
      </c>
      <c r="F116" s="287">
        <v>265</v>
      </c>
    </row>
    <row r="117" spans="2:11" s="1" customFormat="1" x14ac:dyDescent="0.35">
      <c r="B117" s="25"/>
      <c r="C117" s="150"/>
      <c r="D117" s="66"/>
      <c r="E117" s="66"/>
    </row>
    <row r="118" spans="2:11" x14ac:dyDescent="0.35">
      <c r="B118" s="8"/>
      <c r="C118" s="48"/>
      <c r="D118" s="48"/>
      <c r="E118" s="48"/>
    </row>
    <row r="119" spans="2:11" x14ac:dyDescent="0.35">
      <c r="B119" s="8" t="s">
        <v>387</v>
      </c>
      <c r="C119" s="51" t="s">
        <v>388</v>
      </c>
      <c r="D119" s="541">
        <v>2022</v>
      </c>
      <c r="E119" s="542"/>
      <c r="F119" s="541">
        <v>2023</v>
      </c>
      <c r="G119" s="542"/>
      <c r="H119" s="541">
        <v>2024</v>
      </c>
      <c r="I119" s="542"/>
      <c r="J119" s="499"/>
      <c r="K119" s="499"/>
    </row>
    <row r="120" spans="2:11" x14ac:dyDescent="0.35">
      <c r="D120" s="276" t="s">
        <v>9</v>
      </c>
      <c r="E120" s="276" t="s">
        <v>24</v>
      </c>
      <c r="F120" s="276" t="s">
        <v>9</v>
      </c>
      <c r="G120" s="276" t="s">
        <v>24</v>
      </c>
      <c r="H120" s="276" t="s">
        <v>9</v>
      </c>
      <c r="I120" s="276" t="s">
        <v>24</v>
      </c>
      <c r="J120" s="125"/>
      <c r="K120" s="125"/>
    </row>
    <row r="121" spans="2:11" x14ac:dyDescent="0.35">
      <c r="B121" s="8"/>
      <c r="C121" s="23" t="s">
        <v>389</v>
      </c>
      <c r="D121" s="351">
        <v>0</v>
      </c>
      <c r="E121" s="351">
        <v>0</v>
      </c>
      <c r="F121" s="351">
        <v>0</v>
      </c>
      <c r="G121" s="351">
        <v>0</v>
      </c>
      <c r="H121" s="351">
        <v>0</v>
      </c>
      <c r="I121" s="351">
        <v>0</v>
      </c>
      <c r="J121" s="103"/>
      <c r="K121" s="103"/>
    </row>
    <row r="122" spans="2:11" x14ac:dyDescent="0.35">
      <c r="B122" s="8"/>
      <c r="C122" s="39" t="s">
        <v>390</v>
      </c>
      <c r="D122" s="351">
        <v>0</v>
      </c>
      <c r="E122" s="351">
        <v>0</v>
      </c>
      <c r="F122" s="351">
        <v>0</v>
      </c>
      <c r="G122" s="351">
        <v>0</v>
      </c>
      <c r="H122" s="351">
        <v>0</v>
      </c>
      <c r="I122" s="351">
        <v>0</v>
      </c>
      <c r="J122" s="103"/>
      <c r="K122" s="103"/>
    </row>
    <row r="123" spans="2:11" x14ac:dyDescent="0.35">
      <c r="B123" s="8"/>
      <c r="C123" s="48"/>
      <c r="D123" s="103"/>
      <c r="E123" s="103"/>
      <c r="J123" s="1"/>
    </row>
    <row r="124" spans="2:11" x14ac:dyDescent="0.35">
      <c r="B124" s="8"/>
      <c r="C124" s="51" t="s">
        <v>391</v>
      </c>
      <c r="D124" s="581">
        <v>2022</v>
      </c>
      <c r="E124" s="582"/>
      <c r="F124" s="581">
        <v>2023</v>
      </c>
      <c r="G124" s="582"/>
      <c r="H124" s="581">
        <v>2024</v>
      </c>
      <c r="I124" s="582"/>
    </row>
    <row r="125" spans="2:11" ht="16.5" x14ac:dyDescent="0.35">
      <c r="B125" s="8"/>
      <c r="C125" s="52" t="s">
        <v>883</v>
      </c>
      <c r="D125" s="389">
        <v>131</v>
      </c>
      <c r="E125" s="71">
        <v>183</v>
      </c>
      <c r="F125" s="389">
        <v>11</v>
      </c>
      <c r="G125" s="71">
        <v>6</v>
      </c>
      <c r="H125" s="389">
        <v>1</v>
      </c>
      <c r="I125" s="71">
        <v>0</v>
      </c>
    </row>
    <row r="126" spans="2:11" x14ac:dyDescent="0.35">
      <c r="B126" s="8"/>
      <c r="C126" s="8"/>
      <c r="D126" s="48"/>
      <c r="E126" s="48"/>
    </row>
    <row r="127" spans="2:11" x14ac:dyDescent="0.35">
      <c r="B127" s="8"/>
      <c r="C127" s="469" t="s">
        <v>882</v>
      </c>
      <c r="D127" s="48"/>
      <c r="E127" s="48"/>
    </row>
    <row r="128" spans="2:11" x14ac:dyDescent="0.35">
      <c r="B128" s="8"/>
      <c r="C128" s="469"/>
      <c r="D128" s="48"/>
      <c r="E128" s="48"/>
    </row>
    <row r="129" spans="1:12" x14ac:dyDescent="0.35">
      <c r="B129" s="8"/>
      <c r="C129" s="2" t="s">
        <v>392</v>
      </c>
      <c r="E129" s="48"/>
    </row>
    <row r="130" spans="1:12" s="1" customFormat="1" x14ac:dyDescent="0.35">
      <c r="A130"/>
      <c r="B130" s="8"/>
      <c r="C130" s="28" t="s">
        <v>393</v>
      </c>
      <c r="D130" s="390" t="s">
        <v>739</v>
      </c>
      <c r="E130" s="198" t="s">
        <v>738</v>
      </c>
      <c r="F130" s="390" t="s">
        <v>737</v>
      </c>
      <c r="G130"/>
      <c r="H130"/>
      <c r="I130"/>
      <c r="J130"/>
    </row>
    <row r="131" spans="1:12" s="1" customFormat="1" x14ac:dyDescent="0.35">
      <c r="A131"/>
      <c r="B131" s="8"/>
      <c r="C131" s="39" t="s">
        <v>394</v>
      </c>
      <c r="D131" s="197">
        <v>106</v>
      </c>
      <c r="E131" s="197">
        <v>108</v>
      </c>
      <c r="F131" s="197">
        <v>123</v>
      </c>
      <c r="G131"/>
      <c r="H131"/>
      <c r="I131"/>
      <c r="J131"/>
    </row>
    <row r="132" spans="1:12" s="1" customFormat="1" x14ac:dyDescent="0.35">
      <c r="A132"/>
      <c r="B132" s="8"/>
      <c r="C132" s="39" t="s">
        <v>395</v>
      </c>
      <c r="D132" s="197">
        <v>381</v>
      </c>
      <c r="E132" s="197">
        <v>489</v>
      </c>
      <c r="F132" s="197">
        <v>411</v>
      </c>
      <c r="G132"/>
      <c r="H132"/>
      <c r="I132"/>
      <c r="J132"/>
    </row>
    <row r="133" spans="1:12" s="1" customFormat="1" x14ac:dyDescent="0.35">
      <c r="A133"/>
      <c r="B133" s="8"/>
      <c r="C133" s="39" t="s">
        <v>396</v>
      </c>
      <c r="D133" s="197">
        <v>45</v>
      </c>
      <c r="E133" s="197">
        <v>88</v>
      </c>
      <c r="F133" s="197">
        <v>102</v>
      </c>
      <c r="G133"/>
      <c r="H133"/>
      <c r="I133"/>
      <c r="J133"/>
    </row>
    <row r="134" spans="1:12" s="1" customFormat="1" x14ac:dyDescent="0.35">
      <c r="A134"/>
      <c r="B134" s="2"/>
      <c r="C134" s="39" t="s">
        <v>397</v>
      </c>
      <c r="D134" s="197">
        <v>38</v>
      </c>
      <c r="E134" s="197">
        <v>31</v>
      </c>
      <c r="F134" s="197">
        <v>54</v>
      </c>
      <c r="G134"/>
      <c r="H134"/>
      <c r="I134"/>
      <c r="J134"/>
    </row>
    <row r="135" spans="1:12" s="1" customFormat="1" x14ac:dyDescent="0.35">
      <c r="A135"/>
      <c r="B135" s="2"/>
      <c r="C135" s="39" t="s">
        <v>398</v>
      </c>
      <c r="D135" s="197">
        <v>10</v>
      </c>
      <c r="E135" s="197">
        <v>12</v>
      </c>
      <c r="F135" s="197">
        <v>19</v>
      </c>
      <c r="G135"/>
      <c r="H135"/>
      <c r="I135"/>
      <c r="J135"/>
    </row>
    <row r="136" spans="1:12" s="1" customFormat="1" x14ac:dyDescent="0.35">
      <c r="A136"/>
      <c r="B136" s="2"/>
      <c r="C136" s="100" t="s">
        <v>15</v>
      </c>
      <c r="D136" s="199">
        <f>SUM(D131:D135)</f>
        <v>580</v>
      </c>
      <c r="E136" s="199">
        <f>SUM(E131:E135)</f>
        <v>728</v>
      </c>
      <c r="F136" s="199">
        <f>SUM(F131:F135)</f>
        <v>709</v>
      </c>
      <c r="G136"/>
      <c r="H136"/>
      <c r="I136"/>
      <c r="J136"/>
    </row>
    <row r="137" spans="1:12" s="1" customFormat="1" x14ac:dyDescent="0.35">
      <c r="A137"/>
      <c r="B137" s="2"/>
      <c r="C137" s="48"/>
      <c r="D137" s="12"/>
      <c r="E137"/>
      <c r="F137"/>
      <c r="G137"/>
      <c r="H137"/>
      <c r="I137"/>
      <c r="J137"/>
    </row>
    <row r="138" spans="1:12" s="1" customFormat="1" ht="29" x14ac:dyDescent="0.35">
      <c r="A138"/>
      <c r="B138" s="2"/>
      <c r="C138" s="53" t="s">
        <v>399</v>
      </c>
      <c r="D138" s="323">
        <v>2022</v>
      </c>
      <c r="E138" s="355"/>
      <c r="F138" s="541">
        <v>2023</v>
      </c>
      <c r="G138" s="543"/>
      <c r="H138" s="541">
        <v>2024</v>
      </c>
      <c r="I138" s="543"/>
      <c r="J138"/>
    </row>
    <row r="139" spans="1:12" s="1" customFormat="1" ht="16.5" x14ac:dyDescent="0.35">
      <c r="A139"/>
      <c r="B139" s="2"/>
      <c r="C139" s="28" t="s">
        <v>115</v>
      </c>
      <c r="D139" s="300" t="s">
        <v>400</v>
      </c>
      <c r="E139" s="300" t="s">
        <v>880</v>
      </c>
      <c r="F139" s="300" t="s">
        <v>400</v>
      </c>
      <c r="G139" s="300" t="s">
        <v>880</v>
      </c>
      <c r="H139" s="300" t="s">
        <v>881</v>
      </c>
      <c r="I139" s="300" t="s">
        <v>880</v>
      </c>
      <c r="J139"/>
    </row>
    <row r="140" spans="1:12" s="1" customFormat="1" x14ac:dyDescent="0.35">
      <c r="A140"/>
      <c r="B140" s="2"/>
      <c r="C140" s="50" t="s">
        <v>401</v>
      </c>
      <c r="D140" s="351">
        <v>687</v>
      </c>
      <c r="E140" s="351" t="s">
        <v>402</v>
      </c>
      <c r="F140" s="351">
        <v>669</v>
      </c>
      <c r="G140" s="351" t="s">
        <v>403</v>
      </c>
      <c r="H140" s="351">
        <v>0</v>
      </c>
      <c r="I140" s="351" t="s">
        <v>534</v>
      </c>
      <c r="J140"/>
    </row>
    <row r="141" spans="1:12" s="1" customFormat="1" x14ac:dyDescent="0.35">
      <c r="A141"/>
      <c r="B141" s="2"/>
      <c r="C141" s="50" t="s">
        <v>404</v>
      </c>
      <c r="D141" s="351">
        <v>500</v>
      </c>
      <c r="E141" s="351" t="s">
        <v>405</v>
      </c>
      <c r="F141" s="351">
        <v>491</v>
      </c>
      <c r="G141" s="351" t="s">
        <v>406</v>
      </c>
      <c r="H141" s="351">
        <v>385</v>
      </c>
      <c r="I141" s="351" t="s">
        <v>740</v>
      </c>
      <c r="J141"/>
    </row>
    <row r="142" spans="1:12" s="1" customFormat="1" x14ac:dyDescent="0.35">
      <c r="A142"/>
      <c r="B142" s="2"/>
      <c r="C142" s="481"/>
      <c r="D142" s="485"/>
      <c r="E142" s="485"/>
      <c r="F142" s="485"/>
      <c r="G142" s="485"/>
      <c r="H142" s="485"/>
      <c r="I142" s="485"/>
      <c r="J142"/>
    </row>
    <row r="143" spans="1:12" s="1" customFormat="1" x14ac:dyDescent="0.35">
      <c r="A143"/>
      <c r="B143" s="2"/>
      <c r="C143" s="483" t="s">
        <v>878</v>
      </c>
      <c r="D143" s="484"/>
      <c r="E143" s="463"/>
      <c r="F143" s="463"/>
      <c r="G143" s="463"/>
      <c r="H143" s="463"/>
      <c r="I143" s="463"/>
      <c r="J143"/>
    </row>
    <row r="144" spans="1:12" s="1" customFormat="1" ht="26" customHeight="1" x14ac:dyDescent="0.35">
      <c r="A144"/>
      <c r="B144" s="2"/>
      <c r="C144" s="595" t="s">
        <v>879</v>
      </c>
      <c r="D144" s="595"/>
      <c r="E144" s="595"/>
      <c r="F144" s="595"/>
      <c r="G144" s="595"/>
      <c r="H144" s="595"/>
      <c r="I144" s="595"/>
      <c r="J144"/>
      <c r="K144"/>
      <c r="L144"/>
    </row>
    <row r="145" spans="1:19" s="1" customFormat="1" x14ac:dyDescent="0.35">
      <c r="A145"/>
      <c r="B145" s="2"/>
      <c r="C145" s="29"/>
      <c r="D145" s="30"/>
      <c r="E145"/>
      <c r="F145"/>
      <c r="G145"/>
      <c r="H145"/>
      <c r="I145"/>
      <c r="J145"/>
      <c r="K145"/>
      <c r="L145"/>
    </row>
    <row r="146" spans="1:19" s="1" customFormat="1" x14ac:dyDescent="0.35">
      <c r="A146" s="4"/>
      <c r="B146" s="5"/>
      <c r="C146" s="6" t="s">
        <v>407</v>
      </c>
      <c r="D146" s="7"/>
      <c r="E146" s="4"/>
      <c r="F146" s="4"/>
      <c r="G146" s="4"/>
      <c r="H146" s="4"/>
      <c r="I146" s="4"/>
      <c r="J146" s="4"/>
      <c r="K146" s="4"/>
      <c r="L146"/>
    </row>
    <row r="147" spans="1:19" s="1" customFormat="1" x14ac:dyDescent="0.35">
      <c r="A147"/>
      <c r="C147" s="26"/>
      <c r="D147" s="391"/>
      <c r="E147" s="391"/>
      <c r="F147" s="391"/>
      <c r="G147"/>
      <c r="H147"/>
      <c r="I147" s="69"/>
      <c r="J147"/>
      <c r="K147"/>
      <c r="L147"/>
    </row>
    <row r="148" spans="1:19" s="1" customFormat="1" x14ac:dyDescent="0.35">
      <c r="A148"/>
      <c r="B148" s="8" t="s">
        <v>408</v>
      </c>
      <c r="C148" s="8" t="s">
        <v>747</v>
      </c>
      <c r="D148" s="399" t="s">
        <v>13</v>
      </c>
      <c r="E148" s="399" t="s">
        <v>14</v>
      </c>
      <c r="F148" s="399" t="s">
        <v>15</v>
      </c>
      <c r="G148"/>
      <c r="H148"/>
      <c r="I148"/>
      <c r="J148"/>
      <c r="K148"/>
      <c r="L148"/>
    </row>
    <row r="149" spans="1:19" s="1" customFormat="1" x14ac:dyDescent="0.35">
      <c r="A149"/>
      <c r="C149" s="57" t="s">
        <v>741</v>
      </c>
      <c r="D149" s="329">
        <v>21344.2</v>
      </c>
      <c r="E149" s="329">
        <v>3511</v>
      </c>
      <c r="F149" s="329">
        <f>SUM(D149:E149)</f>
        <v>24855.200000000001</v>
      </c>
      <c r="G149"/>
      <c r="H149"/>
      <c r="I149" s="69"/>
      <c r="J149" s="69"/>
      <c r="K149"/>
      <c r="L149"/>
    </row>
    <row r="150" spans="1:19" s="1" customFormat="1" x14ac:dyDescent="0.35">
      <c r="A150"/>
      <c r="C150" s="57" t="s">
        <v>742</v>
      </c>
      <c r="D150" s="329">
        <v>435</v>
      </c>
      <c r="E150" s="329">
        <v>79</v>
      </c>
      <c r="F150" s="329">
        <f>SUM(D150:E150)</f>
        <v>514</v>
      </c>
      <c r="G150"/>
      <c r="H150"/>
      <c r="I150" s="69"/>
      <c r="J150" s="69"/>
      <c r="K150"/>
      <c r="L150"/>
    </row>
    <row r="151" spans="1:19" s="1" customFormat="1" x14ac:dyDescent="0.35">
      <c r="A151"/>
      <c r="C151" s="107" t="s">
        <v>409</v>
      </c>
      <c r="D151" s="400">
        <f>D149/D150</f>
        <v>49.067126436781614</v>
      </c>
      <c r="E151" s="400">
        <f>E149/E150</f>
        <v>44.443037974683541</v>
      </c>
      <c r="F151" s="400">
        <f>F149/F150</f>
        <v>48.356420233463034</v>
      </c>
      <c r="G151"/>
      <c r="H151"/>
      <c r="I151" s="69"/>
      <c r="J151"/>
      <c r="K151"/>
      <c r="L151"/>
    </row>
    <row r="152" spans="1:19" s="1" customFormat="1" x14ac:dyDescent="0.35">
      <c r="A152"/>
      <c r="C152" s="26"/>
      <c r="D152" s="391"/>
      <c r="E152" s="391"/>
      <c r="F152" s="391"/>
      <c r="G152"/>
      <c r="H152"/>
      <c r="I152" s="69"/>
      <c r="J152"/>
      <c r="K152"/>
      <c r="L152"/>
    </row>
    <row r="153" spans="1:19" s="1" customFormat="1" x14ac:dyDescent="0.35">
      <c r="A153"/>
      <c r="C153" s="8" t="s">
        <v>743</v>
      </c>
      <c r="D153" s="300" t="s">
        <v>744</v>
      </c>
      <c r="E153" s="391"/>
      <c r="F153" s="391"/>
      <c r="G153"/>
      <c r="H153"/>
      <c r="I153" s="69"/>
      <c r="J153"/>
      <c r="K153"/>
      <c r="L153"/>
    </row>
    <row r="154" spans="1:19" s="1" customFormat="1" x14ac:dyDescent="0.35">
      <c r="A154"/>
      <c r="C154" s="21" t="s">
        <v>411</v>
      </c>
      <c r="D154" s="329">
        <v>8323.5</v>
      </c>
      <c r="E154" s="391"/>
      <c r="F154" s="391"/>
      <c r="G154"/>
      <c r="H154"/>
      <c r="I154" s="69"/>
      <c r="J154"/>
      <c r="K154"/>
      <c r="L154"/>
    </row>
    <row r="155" spans="1:19" s="1" customFormat="1" x14ac:dyDescent="0.35">
      <c r="A155"/>
      <c r="C155" s="21" t="s">
        <v>412</v>
      </c>
      <c r="D155" s="329">
        <v>14304.5</v>
      </c>
      <c r="E155" s="391"/>
      <c r="F155" s="391"/>
      <c r="G155"/>
      <c r="H155"/>
      <c r="I155" s="69"/>
      <c r="J155"/>
      <c r="K155"/>
      <c r="L155"/>
    </row>
    <row r="156" spans="1:19" x14ac:dyDescent="0.35">
      <c r="B156" s="32"/>
      <c r="C156" s="21" t="s">
        <v>410</v>
      </c>
      <c r="D156" s="329">
        <v>2227.1999999999998</v>
      </c>
      <c r="H156" s="1"/>
      <c r="I156" s="1"/>
      <c r="J156" s="1"/>
      <c r="K156"/>
      <c r="L156"/>
      <c r="M156"/>
      <c r="N156"/>
      <c r="O156"/>
      <c r="P156"/>
      <c r="Q156"/>
      <c r="R156"/>
      <c r="S156"/>
    </row>
    <row r="157" spans="1:19" x14ac:dyDescent="0.35">
      <c r="B157" s="32"/>
      <c r="C157" s="22"/>
      <c r="D157" s="392"/>
      <c r="H157" s="1"/>
      <c r="I157" s="1"/>
      <c r="J157" s="1"/>
      <c r="K157"/>
      <c r="L157"/>
      <c r="M157"/>
      <c r="N157"/>
      <c r="O157"/>
      <c r="P157"/>
      <c r="Q157"/>
      <c r="R157"/>
      <c r="S157"/>
    </row>
    <row r="158" spans="1:19" x14ac:dyDescent="0.35">
      <c r="B158" s="32"/>
      <c r="C158" s="8" t="s">
        <v>745</v>
      </c>
      <c r="D158" s="300" t="s">
        <v>744</v>
      </c>
      <c r="E158" s="393"/>
      <c r="F158" s="394"/>
      <c r="G158" s="394"/>
      <c r="H158" s="1"/>
      <c r="I158" s="172"/>
      <c r="J158" s="1"/>
      <c r="L158"/>
      <c r="M158"/>
      <c r="N158"/>
      <c r="O158"/>
      <c r="P158"/>
      <c r="Q158"/>
      <c r="R158"/>
      <c r="S158"/>
    </row>
    <row r="159" spans="1:19" x14ac:dyDescent="0.35">
      <c r="B159" s="32"/>
      <c r="C159" s="16" t="s">
        <v>430</v>
      </c>
      <c r="D159" s="329">
        <v>1005</v>
      </c>
      <c r="E159" s="395"/>
      <c r="F159" s="395"/>
      <c r="G159" s="396"/>
      <c r="K159"/>
      <c r="L159"/>
      <c r="M159"/>
      <c r="N159"/>
      <c r="O159"/>
      <c r="P159"/>
      <c r="Q159"/>
      <c r="R159"/>
      <c r="S159"/>
    </row>
    <row r="160" spans="1:19" s="1" customFormat="1" x14ac:dyDescent="0.35">
      <c r="B160" s="8"/>
      <c r="C160" s="16" t="s">
        <v>746</v>
      </c>
      <c r="D160" s="329">
        <v>2117.5</v>
      </c>
      <c r="E160" s="397"/>
      <c r="F160" s="398"/>
      <c r="G160" s="397"/>
      <c r="H160"/>
      <c r="I160"/>
      <c r="J160"/>
    </row>
    <row r="161" spans="1:12" s="1" customFormat="1" x14ac:dyDescent="0.35">
      <c r="B161" s="8"/>
      <c r="C161" s="16" t="s">
        <v>431</v>
      </c>
      <c r="D161" s="329">
        <v>3304.7</v>
      </c>
      <c r="E161" s="397"/>
      <c r="F161" s="398"/>
      <c r="G161" s="397"/>
      <c r="H161"/>
      <c r="I161"/>
      <c r="J161"/>
    </row>
    <row r="162" spans="1:12" s="1" customFormat="1" x14ac:dyDescent="0.35">
      <c r="B162" s="8"/>
      <c r="C162" s="16" t="s">
        <v>648</v>
      </c>
      <c r="D162" s="329">
        <v>134.5</v>
      </c>
      <c r="E162" s="397"/>
      <c r="F162" s="398"/>
      <c r="G162" s="397"/>
      <c r="H162"/>
      <c r="I162"/>
      <c r="J162"/>
    </row>
    <row r="163" spans="1:12" s="1" customFormat="1" x14ac:dyDescent="0.35">
      <c r="B163" s="8"/>
      <c r="C163" s="16" t="s">
        <v>432</v>
      </c>
      <c r="D163" s="329">
        <v>2520.5</v>
      </c>
      <c r="E163" s="397"/>
      <c r="F163" s="398"/>
      <c r="G163" s="397"/>
      <c r="H163"/>
      <c r="I163"/>
      <c r="J163"/>
    </row>
    <row r="164" spans="1:12" s="1" customFormat="1" x14ac:dyDescent="0.35">
      <c r="B164" s="8"/>
      <c r="C164" s="16" t="s">
        <v>433</v>
      </c>
      <c r="D164" s="329">
        <v>15773</v>
      </c>
      <c r="E164" s="397"/>
      <c r="F164" s="398"/>
      <c r="G164" s="397"/>
      <c r="H164"/>
      <c r="I164"/>
      <c r="J164"/>
    </row>
    <row r="165" spans="1:12" s="1" customFormat="1" x14ac:dyDescent="0.35">
      <c r="B165" s="8"/>
      <c r="C165" s="8"/>
      <c r="D165" s="3"/>
      <c r="E165"/>
      <c r="F165"/>
      <c r="G165"/>
      <c r="H165"/>
      <c r="I165"/>
      <c r="J165"/>
    </row>
    <row r="166" spans="1:12" s="1" customFormat="1" x14ac:dyDescent="0.35">
      <c r="B166" s="8" t="s">
        <v>413</v>
      </c>
      <c r="C166" s="8" t="s">
        <v>414</v>
      </c>
      <c r="D166" s="3"/>
      <c r="E166"/>
      <c r="F166"/>
      <c r="G166"/>
      <c r="H166"/>
      <c r="I166"/>
      <c r="J166"/>
    </row>
    <row r="167" spans="1:12" s="1" customFormat="1" x14ac:dyDescent="0.35">
      <c r="B167" s="8"/>
      <c r="C167" s="43" t="s">
        <v>415</v>
      </c>
      <c r="D167" s="3"/>
      <c r="E167"/>
      <c r="F167"/>
      <c r="G167"/>
      <c r="H167"/>
      <c r="I167"/>
      <c r="J167"/>
    </row>
    <row r="168" spans="1:12" s="1" customFormat="1" x14ac:dyDescent="0.35">
      <c r="B168" s="8"/>
      <c r="C168" s="580" t="s">
        <v>894</v>
      </c>
      <c r="D168" s="580"/>
      <c r="E168" s="287">
        <v>248</v>
      </c>
      <c r="F168" s="217"/>
      <c r="I168"/>
      <c r="J168"/>
    </row>
    <row r="169" spans="1:12" s="1" customFormat="1" x14ac:dyDescent="0.35">
      <c r="B169" s="25"/>
      <c r="D169" s="45"/>
      <c r="E169" s="45"/>
    </row>
    <row r="170" spans="1:12" s="1" customFormat="1" x14ac:dyDescent="0.35">
      <c r="B170" s="25"/>
      <c r="C170" s="577" t="s">
        <v>899</v>
      </c>
      <c r="D170" s="577"/>
      <c r="E170" s="578"/>
      <c r="G170" s="45"/>
      <c r="H170" s="45"/>
    </row>
    <row r="171" spans="1:12" s="1" customFormat="1" x14ac:dyDescent="0.35">
      <c r="B171" s="25"/>
      <c r="C171" s="57" t="s">
        <v>416</v>
      </c>
      <c r="D171" s="409">
        <v>5</v>
      </c>
      <c r="E171" s="410">
        <f>D171/D173</f>
        <v>0.21739130434782608</v>
      </c>
    </row>
    <row r="172" spans="1:12" s="1" customFormat="1" x14ac:dyDescent="0.35">
      <c r="B172" s="25"/>
      <c r="C172" s="57" t="s">
        <v>417</v>
      </c>
      <c r="D172" s="409">
        <v>18</v>
      </c>
      <c r="E172" s="410">
        <f>D172/D173</f>
        <v>0.78260869565217395</v>
      </c>
      <c r="I172" s="172"/>
    </row>
    <row r="173" spans="1:12" s="1" customFormat="1" x14ac:dyDescent="0.35">
      <c r="B173" s="25"/>
      <c r="C173" s="81" t="s">
        <v>15</v>
      </c>
      <c r="D173" s="411">
        <f>SUM(D171:D172)</f>
        <v>23</v>
      </c>
      <c r="E173" s="401" t="s">
        <v>748</v>
      </c>
      <c r="F173" s="172"/>
    </row>
    <row r="174" spans="1:12" s="1" customFormat="1" x14ac:dyDescent="0.35">
      <c r="B174" s="25"/>
      <c r="C174" s="45"/>
    </row>
    <row r="175" spans="1:12" s="1" customFormat="1" x14ac:dyDescent="0.35">
      <c r="A175"/>
      <c r="B175" s="8"/>
      <c r="C175" s="33"/>
      <c r="D175" s="3"/>
      <c r="E175"/>
      <c r="F175"/>
      <c r="G175"/>
      <c r="H175"/>
      <c r="I175"/>
    </row>
    <row r="176" spans="1:12" s="1" customFormat="1" x14ac:dyDescent="0.35">
      <c r="A176" s="4"/>
      <c r="B176" s="5"/>
      <c r="C176" s="6" t="s">
        <v>418</v>
      </c>
      <c r="D176" s="7"/>
      <c r="E176" s="4"/>
      <c r="F176" s="4"/>
      <c r="G176" s="4"/>
      <c r="H176" s="4"/>
      <c r="I176" s="4"/>
      <c r="J176" s="4"/>
      <c r="K176" s="4"/>
      <c r="L176" s="4"/>
    </row>
    <row r="177" spans="1:11" s="1" customFormat="1" x14ac:dyDescent="0.35">
      <c r="A177"/>
      <c r="B177" s="8" t="s">
        <v>419</v>
      </c>
      <c r="C177" s="8" t="s">
        <v>647</v>
      </c>
      <c r="D177" s="3"/>
      <c r="E177"/>
      <c r="F177"/>
      <c r="G177"/>
      <c r="H177"/>
      <c r="I177"/>
    </row>
    <row r="178" spans="1:11" x14ac:dyDescent="0.35">
      <c r="B178" s="8"/>
      <c r="C178" s="8"/>
    </row>
    <row r="179" spans="1:11" ht="58" x14ac:dyDescent="0.35">
      <c r="B179" s="499"/>
      <c r="C179" s="127" t="s">
        <v>420</v>
      </c>
      <c r="D179" s="300" t="s">
        <v>13</v>
      </c>
      <c r="E179" s="300" t="s">
        <v>14</v>
      </c>
      <c r="F179" s="300" t="s">
        <v>421</v>
      </c>
      <c r="G179" s="323" t="s">
        <v>422</v>
      </c>
      <c r="H179" s="46"/>
      <c r="I179" s="126"/>
    </row>
    <row r="180" spans="1:11" x14ac:dyDescent="0.35">
      <c r="B180" s="499"/>
      <c r="C180" s="13" t="s">
        <v>423</v>
      </c>
      <c r="D180" s="267">
        <v>1</v>
      </c>
      <c r="E180" s="267">
        <v>0</v>
      </c>
      <c r="F180" s="267">
        <v>0</v>
      </c>
      <c r="G180" s="579">
        <v>5</v>
      </c>
      <c r="H180" s="66"/>
      <c r="I180" s="36"/>
    </row>
    <row r="181" spans="1:11" x14ac:dyDescent="0.35">
      <c r="B181" s="499"/>
      <c r="C181" s="13" t="s">
        <v>424</v>
      </c>
      <c r="D181" s="267">
        <v>3</v>
      </c>
      <c r="E181" s="267">
        <v>2</v>
      </c>
      <c r="F181" s="267">
        <v>0</v>
      </c>
      <c r="G181" s="579"/>
      <c r="H181" s="66"/>
    </row>
    <row r="182" spans="1:11" x14ac:dyDescent="0.35">
      <c r="B182" s="499"/>
      <c r="C182" s="8"/>
      <c r="D182" s="34"/>
      <c r="E182" s="35"/>
      <c r="F182" s="35"/>
      <c r="G182" s="35"/>
      <c r="H182" s="35"/>
    </row>
    <row r="183" spans="1:11" ht="29" x14ac:dyDescent="0.35">
      <c r="B183" s="499"/>
      <c r="C183" s="127" t="s">
        <v>425</v>
      </c>
      <c r="D183" s="300" t="s">
        <v>13</v>
      </c>
      <c r="E183" s="300" t="s">
        <v>14</v>
      </c>
      <c r="F183" s="300" t="s">
        <v>15</v>
      </c>
      <c r="G183" s="300" t="s">
        <v>426</v>
      </c>
      <c r="H183" s="300" t="s">
        <v>427</v>
      </c>
      <c r="I183" s="300" t="s">
        <v>428</v>
      </c>
      <c r="J183" s="300" t="s">
        <v>429</v>
      </c>
      <c r="K183" s="300" t="s">
        <v>325</v>
      </c>
    </row>
    <row r="184" spans="1:11" ht="16.5" x14ac:dyDescent="0.35">
      <c r="B184" s="499"/>
      <c r="C184" s="16" t="s">
        <v>874</v>
      </c>
      <c r="D184" s="351">
        <v>3</v>
      </c>
      <c r="E184" s="349">
        <v>2</v>
      </c>
      <c r="F184" s="348">
        <f>SUM(D184:E184)</f>
        <v>5</v>
      </c>
      <c r="G184" s="412">
        <f t="shared" ref="G184:G191" si="2">E184/$E$192</f>
        <v>2.5316455696202531E-2</v>
      </c>
      <c r="H184" s="412">
        <f t="shared" ref="H184:H191" si="3">E184/F184</f>
        <v>0.4</v>
      </c>
      <c r="I184" s="348">
        <v>0</v>
      </c>
      <c r="J184" s="348">
        <v>4</v>
      </c>
      <c r="K184" s="348">
        <v>1</v>
      </c>
    </row>
    <row r="185" spans="1:11" ht="16.5" x14ac:dyDescent="0.35">
      <c r="B185" s="499"/>
      <c r="C185" s="16" t="s">
        <v>875</v>
      </c>
      <c r="D185" s="351">
        <v>5</v>
      </c>
      <c r="E185" s="349">
        <v>1</v>
      </c>
      <c r="F185" s="348">
        <f t="shared" ref="F185:F192" si="4">SUM(D185:E185)</f>
        <v>6</v>
      </c>
      <c r="G185" s="412">
        <f t="shared" si="2"/>
        <v>1.2658227848101266E-2</v>
      </c>
      <c r="H185" s="412">
        <f t="shared" si="3"/>
        <v>0.16666666666666666</v>
      </c>
      <c r="I185" s="348">
        <v>0</v>
      </c>
      <c r="J185" s="348">
        <v>6</v>
      </c>
      <c r="K185" s="348">
        <v>0</v>
      </c>
    </row>
    <row r="186" spans="1:11" ht="16.5" x14ac:dyDescent="0.35">
      <c r="B186" s="499"/>
      <c r="C186" s="16" t="s">
        <v>876</v>
      </c>
      <c r="D186" s="351">
        <v>14</v>
      </c>
      <c r="E186" s="349">
        <v>4</v>
      </c>
      <c r="F186" s="348">
        <f t="shared" si="4"/>
        <v>18</v>
      </c>
      <c r="G186" s="412">
        <f t="shared" si="2"/>
        <v>5.0632911392405063E-2</v>
      </c>
      <c r="H186" s="412">
        <f t="shared" si="3"/>
        <v>0.22222222222222221</v>
      </c>
      <c r="I186" s="348">
        <v>0</v>
      </c>
      <c r="J186" s="353">
        <v>16</v>
      </c>
      <c r="K186" s="353">
        <v>2</v>
      </c>
    </row>
    <row r="187" spans="1:11" ht="16.5" x14ac:dyDescent="0.35">
      <c r="B187" s="499"/>
      <c r="C187" s="16" t="s">
        <v>877</v>
      </c>
      <c r="D187" s="351">
        <v>23</v>
      </c>
      <c r="E187" s="349">
        <v>5</v>
      </c>
      <c r="F187" s="348">
        <f t="shared" ref="F187" si="5">SUM(D187:E187)</f>
        <v>28</v>
      </c>
      <c r="G187" s="412">
        <f t="shared" si="2"/>
        <v>6.3291139240506333E-2</v>
      </c>
      <c r="H187" s="412">
        <f t="shared" si="3"/>
        <v>0.17857142857142858</v>
      </c>
      <c r="I187" s="353">
        <v>2</v>
      </c>
      <c r="J187" s="353">
        <v>22</v>
      </c>
      <c r="K187" s="348">
        <v>4</v>
      </c>
    </row>
    <row r="188" spans="1:11" x14ac:dyDescent="0.35">
      <c r="B188" s="499"/>
      <c r="C188" s="16" t="s">
        <v>648</v>
      </c>
      <c r="D188" s="351">
        <v>3</v>
      </c>
      <c r="E188" s="349">
        <v>1</v>
      </c>
      <c r="F188" s="348">
        <f t="shared" ref="F188" si="6">SUM(D188:E188)</f>
        <v>4</v>
      </c>
      <c r="G188" s="412">
        <f t="shared" si="2"/>
        <v>1.2658227848101266E-2</v>
      </c>
      <c r="H188" s="412">
        <f t="shared" si="3"/>
        <v>0.25</v>
      </c>
      <c r="I188" s="348">
        <v>0</v>
      </c>
      <c r="J188" s="353">
        <v>2</v>
      </c>
      <c r="K188" s="353">
        <v>2</v>
      </c>
    </row>
    <row r="189" spans="1:11" x14ac:dyDescent="0.35">
      <c r="B189" s="499"/>
      <c r="C189" s="16" t="s">
        <v>432</v>
      </c>
      <c r="D189" s="351">
        <v>29</v>
      </c>
      <c r="E189" s="349">
        <v>26</v>
      </c>
      <c r="F189" s="348">
        <f t="shared" si="4"/>
        <v>55</v>
      </c>
      <c r="G189" s="412">
        <f t="shared" si="2"/>
        <v>0.32911392405063289</v>
      </c>
      <c r="H189" s="412">
        <f t="shared" si="3"/>
        <v>0.47272727272727272</v>
      </c>
      <c r="I189" s="353">
        <v>11</v>
      </c>
      <c r="J189" s="353">
        <v>37</v>
      </c>
      <c r="K189" s="348">
        <v>7</v>
      </c>
    </row>
    <row r="190" spans="1:11" x14ac:dyDescent="0.35">
      <c r="B190" s="499"/>
      <c r="C190" s="16" t="s">
        <v>433</v>
      </c>
      <c r="D190" s="351">
        <v>355</v>
      </c>
      <c r="E190" s="349">
        <v>36</v>
      </c>
      <c r="F190" s="348">
        <f t="shared" si="4"/>
        <v>391</v>
      </c>
      <c r="G190" s="412">
        <f t="shared" si="2"/>
        <v>0.45569620253164556</v>
      </c>
      <c r="H190" s="412">
        <f t="shared" si="3"/>
        <v>9.2071611253196933E-2</v>
      </c>
      <c r="I190" s="348">
        <v>111</v>
      </c>
      <c r="J190" s="353">
        <v>247</v>
      </c>
      <c r="K190" s="353">
        <v>33</v>
      </c>
    </row>
    <row r="191" spans="1:11" x14ac:dyDescent="0.35">
      <c r="B191" s="499"/>
      <c r="C191" s="16" t="s">
        <v>434</v>
      </c>
      <c r="D191" s="351">
        <v>3</v>
      </c>
      <c r="E191" s="349">
        <v>4</v>
      </c>
      <c r="F191" s="348">
        <f t="shared" si="4"/>
        <v>7</v>
      </c>
      <c r="G191" s="412">
        <f t="shared" si="2"/>
        <v>5.0632911392405063E-2</v>
      </c>
      <c r="H191" s="412">
        <f t="shared" si="3"/>
        <v>0.5714285714285714</v>
      </c>
      <c r="I191" s="353">
        <v>7</v>
      </c>
      <c r="J191" s="348">
        <v>0</v>
      </c>
      <c r="K191" s="348">
        <v>0</v>
      </c>
    </row>
    <row r="192" spans="1:11" x14ac:dyDescent="0.35">
      <c r="B192" s="499"/>
      <c r="C192" s="74" t="s">
        <v>15</v>
      </c>
      <c r="D192" s="413">
        <f>SUM(D184:D191)</f>
        <v>435</v>
      </c>
      <c r="E192" s="413">
        <f>SUM(E184:E191)</f>
        <v>79</v>
      </c>
      <c r="F192" s="414">
        <f t="shared" si="4"/>
        <v>514</v>
      </c>
      <c r="G192" s="415"/>
      <c r="H192" s="415"/>
      <c r="I192" s="416">
        <f>SUM(I184:I191)</f>
        <v>131</v>
      </c>
      <c r="J192" s="416">
        <f>SUM(J184:J191)</f>
        <v>334</v>
      </c>
      <c r="K192" s="416">
        <f>SUM(K184:K191)</f>
        <v>49</v>
      </c>
    </row>
    <row r="193" spans="2:11" x14ac:dyDescent="0.35">
      <c r="B193" s="499"/>
      <c r="C193" s="74" t="s">
        <v>86</v>
      </c>
      <c r="D193" s="417">
        <f>D192/F192</f>
        <v>0.84630350194552528</v>
      </c>
      <c r="E193" s="417">
        <f>E192/F192</f>
        <v>0.15369649805447472</v>
      </c>
      <c r="F193" s="417">
        <f>SUM(D193:E193)</f>
        <v>1</v>
      </c>
      <c r="G193" s="415"/>
      <c r="H193" s="415"/>
      <c r="I193" s="294">
        <f>I192/F192</f>
        <v>0.25486381322957197</v>
      </c>
      <c r="J193" s="294">
        <f>J192/F192</f>
        <v>0.64980544747081714</v>
      </c>
      <c r="K193" s="294">
        <f>K192/F192</f>
        <v>9.5330739299610889E-2</v>
      </c>
    </row>
    <row r="194" spans="2:11" x14ac:dyDescent="0.35">
      <c r="B194" s="46"/>
      <c r="C194" s="469" t="s">
        <v>873</v>
      </c>
      <c r="D194" s="238"/>
      <c r="E194" s="238"/>
      <c r="F194" s="239"/>
      <c r="G194" s="239"/>
      <c r="H194" s="239"/>
      <c r="I194" s="240"/>
      <c r="J194" s="240"/>
      <c r="K194" s="240"/>
    </row>
    <row r="195" spans="2:11" x14ac:dyDescent="0.35">
      <c r="B195" s="46"/>
      <c r="C195" s="8"/>
      <c r="D195" s="238"/>
      <c r="E195" s="238"/>
      <c r="F195" s="239"/>
      <c r="G195" s="239"/>
      <c r="H195" s="239"/>
      <c r="I195" s="240"/>
      <c r="J195" s="240"/>
      <c r="K195" s="240"/>
    </row>
    <row r="196" spans="2:11" x14ac:dyDescent="0.35">
      <c r="B196" s="8"/>
      <c r="C196" s="27"/>
      <c r="E196" s="63"/>
      <c r="F196" s="237"/>
    </row>
    <row r="197" spans="2:11" ht="29" x14ac:dyDescent="0.35">
      <c r="B197" s="8"/>
      <c r="C197" s="163" t="s">
        <v>649</v>
      </c>
      <c r="D197" s="301" t="s">
        <v>13</v>
      </c>
      <c r="E197" s="301" t="s">
        <v>14</v>
      </c>
      <c r="F197" s="300" t="s">
        <v>651</v>
      </c>
    </row>
    <row r="198" spans="2:11" x14ac:dyDescent="0.35">
      <c r="B198" s="8"/>
      <c r="C198" s="16" t="s">
        <v>757</v>
      </c>
      <c r="D198" s="265">
        <v>259</v>
      </c>
      <c r="E198" s="420">
        <v>59</v>
      </c>
      <c r="F198" s="421">
        <f>SUM(D198:E198)/$F$192</f>
        <v>0.61867704280155644</v>
      </c>
    </row>
    <row r="199" spans="2:11" x14ac:dyDescent="0.35">
      <c r="B199" s="8"/>
      <c r="C199" s="16" t="s">
        <v>756</v>
      </c>
      <c r="D199" s="265">
        <v>88</v>
      </c>
      <c r="E199" s="420">
        <v>11</v>
      </c>
      <c r="F199" s="421">
        <f>SUM(D199:E199)/$F$192</f>
        <v>0.19260700389105059</v>
      </c>
    </row>
    <row r="200" spans="2:11" x14ac:dyDescent="0.35">
      <c r="B200" s="8"/>
      <c r="C200" s="16" t="s">
        <v>658</v>
      </c>
      <c r="D200" s="265">
        <v>82</v>
      </c>
      <c r="E200" s="265">
        <v>9</v>
      </c>
      <c r="F200" s="421">
        <f>SUM(D200:E200)/$F$192</f>
        <v>0.17704280155642024</v>
      </c>
    </row>
    <row r="201" spans="2:11" x14ac:dyDescent="0.35">
      <c r="B201" s="8"/>
      <c r="C201" s="16" t="s">
        <v>650</v>
      </c>
      <c r="D201" s="265">
        <v>6</v>
      </c>
      <c r="E201" s="265">
        <v>0</v>
      </c>
      <c r="F201" s="421">
        <f>SUM(D201:E201)/$F$192</f>
        <v>1.1673151750972763E-2</v>
      </c>
    </row>
    <row r="202" spans="2:11" x14ac:dyDescent="0.35">
      <c r="B202" s="8"/>
      <c r="C202" s="422" t="s">
        <v>15</v>
      </c>
      <c r="D202" s="423">
        <f>SUM(D198:D201)</f>
        <v>435</v>
      </c>
      <c r="E202" s="423">
        <f>SUM(E198:E201)</f>
        <v>79</v>
      </c>
      <c r="F202" s="424">
        <f>SUM(F198:F201)</f>
        <v>1</v>
      </c>
    </row>
    <row r="203" spans="2:11" x14ac:dyDescent="0.35">
      <c r="B203"/>
      <c r="C203"/>
      <c r="D203"/>
    </row>
    <row r="204" spans="2:11" ht="16.5" x14ac:dyDescent="0.35">
      <c r="B204" s="8"/>
      <c r="C204" s="16" t="s">
        <v>872</v>
      </c>
      <c r="D204" s="287">
        <v>12</v>
      </c>
      <c r="E204" s="408">
        <v>3</v>
      </c>
      <c r="F204" s="263">
        <f>SUM(D204:E204)/$F$192</f>
        <v>2.9182879377431907E-2</v>
      </c>
    </row>
    <row r="205" spans="2:11" x14ac:dyDescent="0.35">
      <c r="B205" s="8"/>
      <c r="C205" s="487" t="s">
        <v>871</v>
      </c>
      <c r="D205"/>
    </row>
    <row r="206" spans="2:11" x14ac:dyDescent="0.35">
      <c r="B206" s="8"/>
      <c r="C206"/>
      <c r="D206"/>
      <c r="G206" s="68"/>
    </row>
    <row r="207" spans="2:11" x14ac:dyDescent="0.35">
      <c r="B207" s="8"/>
      <c r="C207" s="42" t="s">
        <v>435</v>
      </c>
      <c r="D207" s="26"/>
      <c r="E207" s="1"/>
    </row>
    <row r="208" spans="2:11" ht="43.5" x14ac:dyDescent="0.35">
      <c r="B208" s="8"/>
      <c r="C208" s="163" t="s">
        <v>436</v>
      </c>
      <c r="D208" s="301" t="s">
        <v>13</v>
      </c>
      <c r="E208" s="301" t="s">
        <v>14</v>
      </c>
      <c r="F208" s="300" t="s">
        <v>15</v>
      </c>
      <c r="G208" s="300" t="s">
        <v>437</v>
      </c>
    </row>
    <row r="209" spans="2:10" x14ac:dyDescent="0.35">
      <c r="B209" s="8"/>
      <c r="C209" s="16" t="s">
        <v>430</v>
      </c>
      <c r="D209" s="287">
        <v>3</v>
      </c>
      <c r="E209" s="287">
        <v>1</v>
      </c>
      <c r="F209" s="265">
        <f>D209+E209</f>
        <v>4</v>
      </c>
      <c r="G209" s="263">
        <f>E209/F209</f>
        <v>0.25</v>
      </c>
    </row>
    <row r="210" spans="2:10" x14ac:dyDescent="0.35">
      <c r="B210" s="8"/>
      <c r="C210" s="16" t="s">
        <v>746</v>
      </c>
      <c r="D210" s="287">
        <v>0</v>
      </c>
      <c r="E210" s="287">
        <v>1</v>
      </c>
      <c r="F210" s="265">
        <f t="shared" ref="F210:F214" si="7">D210+E210</f>
        <v>1</v>
      </c>
      <c r="G210" s="263">
        <f t="shared" ref="G210:G214" si="8">E210/F210</f>
        <v>1</v>
      </c>
    </row>
    <row r="211" spans="2:10" x14ac:dyDescent="0.35">
      <c r="B211" s="8"/>
      <c r="C211" s="16" t="s">
        <v>431</v>
      </c>
      <c r="D211" s="287">
        <v>5</v>
      </c>
      <c r="E211" s="287">
        <v>1</v>
      </c>
      <c r="F211" s="265">
        <f t="shared" si="7"/>
        <v>6</v>
      </c>
      <c r="G211" s="263">
        <f t="shared" si="8"/>
        <v>0.16666666666666666</v>
      </c>
    </row>
    <row r="212" spans="2:10" x14ac:dyDescent="0.35">
      <c r="B212" s="8"/>
      <c r="C212" s="16" t="s">
        <v>648</v>
      </c>
      <c r="D212" s="287">
        <v>0</v>
      </c>
      <c r="E212" s="287">
        <v>0</v>
      </c>
      <c r="F212" s="265">
        <f t="shared" si="7"/>
        <v>0</v>
      </c>
      <c r="G212" s="263" t="s">
        <v>259</v>
      </c>
    </row>
    <row r="213" spans="2:10" x14ac:dyDescent="0.35">
      <c r="B213" s="8"/>
      <c r="C213" s="16" t="s">
        <v>432</v>
      </c>
      <c r="D213" s="405">
        <v>6</v>
      </c>
      <c r="E213" s="287">
        <v>3</v>
      </c>
      <c r="F213" s="265">
        <f t="shared" si="7"/>
        <v>9</v>
      </c>
      <c r="G213" s="263">
        <f t="shared" si="8"/>
        <v>0.33333333333333331</v>
      </c>
    </row>
    <row r="214" spans="2:10" x14ac:dyDescent="0.35">
      <c r="B214" s="8"/>
      <c r="C214" s="16" t="s">
        <v>433</v>
      </c>
      <c r="D214" s="405">
        <v>37</v>
      </c>
      <c r="E214" s="287">
        <v>1</v>
      </c>
      <c r="F214" s="265">
        <f t="shared" si="7"/>
        <v>38</v>
      </c>
      <c r="G214" s="263">
        <f t="shared" si="8"/>
        <v>2.6315789473684209E-2</v>
      </c>
    </row>
    <row r="215" spans="2:10" x14ac:dyDescent="0.35">
      <c r="B215" s="8"/>
      <c r="C215" s="75" t="s">
        <v>15</v>
      </c>
      <c r="D215" s="406">
        <f>SUM(D209:D214)</f>
        <v>51</v>
      </c>
      <c r="E215" s="406">
        <f>SUM(E209:E214)</f>
        <v>7</v>
      </c>
      <c r="F215" s="266">
        <f t="shared" ref="F215" si="9">D215+E215</f>
        <v>58</v>
      </c>
      <c r="G215" s="407"/>
      <c r="I215" s="27"/>
      <c r="J215" s="1"/>
    </row>
    <row r="216" spans="2:10" x14ac:dyDescent="0.35">
      <c r="B216" s="25"/>
      <c r="C216" s="42"/>
      <c r="D216" s="151"/>
      <c r="E216" s="151"/>
      <c r="F216" s="1"/>
      <c r="I216" s="27"/>
      <c r="J216" s="1"/>
    </row>
    <row r="217" spans="2:10" x14ac:dyDescent="0.35">
      <c r="B217" s="8"/>
      <c r="C217" s="27"/>
      <c r="I217" s="27"/>
      <c r="J217" s="1"/>
    </row>
    <row r="218" spans="2:10" x14ac:dyDescent="0.35">
      <c r="B218" s="8" t="s">
        <v>438</v>
      </c>
      <c r="C218" s="8" t="s">
        <v>439</v>
      </c>
      <c r="I218" s="27"/>
      <c r="J218" s="1"/>
    </row>
    <row r="219" spans="2:10" x14ac:dyDescent="0.35">
      <c r="B219" s="8"/>
      <c r="C219" s="28" t="s">
        <v>436</v>
      </c>
      <c r="D219" s="300">
        <v>2022</v>
      </c>
      <c r="E219" s="300">
        <v>2023</v>
      </c>
      <c r="F219" s="300">
        <v>2024</v>
      </c>
      <c r="G219" s="82"/>
      <c r="H219" s="82"/>
      <c r="I219" s="27"/>
      <c r="J219" s="1"/>
    </row>
    <row r="220" spans="2:10" ht="16.5" x14ac:dyDescent="0.35">
      <c r="B220" s="8"/>
      <c r="C220" s="37" t="s">
        <v>430</v>
      </c>
      <c r="D220" s="403" t="s">
        <v>440</v>
      </c>
      <c r="E220" s="359" t="s">
        <v>865</v>
      </c>
      <c r="F220" s="403" t="s">
        <v>749</v>
      </c>
      <c r="G220" s="83"/>
      <c r="H220" s="83"/>
      <c r="I220" s="27"/>
      <c r="J220" s="1"/>
    </row>
    <row r="221" spans="2:10" ht="16.5" x14ac:dyDescent="0.35">
      <c r="B221" s="8"/>
      <c r="C221" s="37" t="s">
        <v>857</v>
      </c>
      <c r="D221" s="286" t="s">
        <v>862</v>
      </c>
      <c r="E221" s="286" t="s">
        <v>441</v>
      </c>
      <c r="F221" s="359" t="s">
        <v>861</v>
      </c>
      <c r="G221" s="86"/>
      <c r="H221" s="86"/>
      <c r="I221" s="27"/>
      <c r="J221" s="1"/>
    </row>
    <row r="222" spans="2:10" ht="16.5" x14ac:dyDescent="0.35">
      <c r="B222" s="8"/>
      <c r="C222" s="37" t="s">
        <v>858</v>
      </c>
      <c r="D222" s="359" t="s">
        <v>861</v>
      </c>
      <c r="E222" s="359" t="s">
        <v>861</v>
      </c>
      <c r="F222" s="286" t="s">
        <v>750</v>
      </c>
      <c r="G222" s="86"/>
      <c r="H222" s="86"/>
      <c r="I222" s="27"/>
      <c r="J222" s="1"/>
    </row>
    <row r="223" spans="2:10" ht="16.5" x14ac:dyDescent="0.35">
      <c r="B223" s="8"/>
      <c r="C223" s="37" t="s">
        <v>431</v>
      </c>
      <c r="D223" s="286" t="s">
        <v>443</v>
      </c>
      <c r="E223" s="383" t="s">
        <v>866</v>
      </c>
      <c r="F223" s="403" t="s">
        <v>749</v>
      </c>
      <c r="G223" s="86"/>
      <c r="H223" s="86"/>
      <c r="I223" s="27"/>
      <c r="J223" s="1"/>
    </row>
    <row r="224" spans="2:10" ht="16.5" x14ac:dyDescent="0.35">
      <c r="B224" s="8"/>
      <c r="C224" s="37" t="s">
        <v>859</v>
      </c>
      <c r="D224" s="359" t="s">
        <v>861</v>
      </c>
      <c r="E224" s="359" t="s">
        <v>861</v>
      </c>
      <c r="F224" s="286" t="s">
        <v>863</v>
      </c>
      <c r="G224" s="86"/>
      <c r="H224" s="86"/>
      <c r="I224" s="27"/>
      <c r="J224" s="1"/>
    </row>
    <row r="225" spans="1:12" ht="16.5" x14ac:dyDescent="0.35">
      <c r="B225" s="8"/>
      <c r="C225" s="38" t="s">
        <v>444</v>
      </c>
      <c r="D225" s="286" t="s">
        <v>445</v>
      </c>
      <c r="E225" s="286" t="s">
        <v>445</v>
      </c>
      <c r="F225" s="286" t="s">
        <v>864</v>
      </c>
      <c r="G225" s="87"/>
      <c r="H225" s="87"/>
      <c r="I225" s="599"/>
      <c r="J225" s="599"/>
      <c r="K225" s="599"/>
    </row>
    <row r="226" spans="1:12" x14ac:dyDescent="0.35">
      <c r="B226" s="8"/>
      <c r="C226" s="37" t="s">
        <v>433</v>
      </c>
      <c r="D226" s="404" t="s">
        <v>446</v>
      </c>
      <c r="E226" s="404" t="s">
        <v>442</v>
      </c>
      <c r="F226" s="404" t="s">
        <v>442</v>
      </c>
      <c r="G226" s="87"/>
      <c r="H226" s="87"/>
      <c r="I226" s="599"/>
      <c r="J226" s="599"/>
      <c r="K226" s="599"/>
    </row>
    <row r="227" spans="1:12" x14ac:dyDescent="0.35">
      <c r="B227" s="8"/>
      <c r="C227" s="37" t="s">
        <v>447</v>
      </c>
      <c r="D227" s="403" t="s">
        <v>445</v>
      </c>
      <c r="E227" s="403" t="s">
        <v>445</v>
      </c>
      <c r="F227" s="403" t="s">
        <v>445</v>
      </c>
      <c r="G227" s="85"/>
      <c r="H227" s="85"/>
      <c r="I227" s="600"/>
      <c r="J227" s="600"/>
      <c r="K227" s="600"/>
    </row>
    <row r="228" spans="1:12" x14ac:dyDescent="0.35">
      <c r="B228" s="8"/>
      <c r="C228" s="488"/>
      <c r="D228" s="489"/>
      <c r="E228" s="489"/>
      <c r="F228" s="489"/>
      <c r="G228" s="85"/>
      <c r="H228" s="85"/>
      <c r="I228" s="430"/>
      <c r="J228" s="430"/>
      <c r="K228" s="430"/>
    </row>
    <row r="229" spans="1:12" x14ac:dyDescent="0.35">
      <c r="B229" s="8"/>
      <c r="C229" s="490" t="s">
        <v>860</v>
      </c>
      <c r="I229" s="66"/>
      <c r="J229" s="66"/>
      <c r="K229" s="66"/>
    </row>
    <row r="230" spans="1:12" x14ac:dyDescent="0.35">
      <c r="B230" s="8"/>
      <c r="C230" s="491" t="s">
        <v>867</v>
      </c>
      <c r="D230" s="168"/>
      <c r="E230" s="169"/>
      <c r="F230" s="1"/>
      <c r="G230" s="84"/>
      <c r="H230" s="85"/>
      <c r="I230" s="599"/>
      <c r="J230" s="599"/>
      <c r="K230" s="599"/>
    </row>
    <row r="231" spans="1:12" x14ac:dyDescent="0.35">
      <c r="B231" s="8"/>
      <c r="C231" s="491" t="s">
        <v>868</v>
      </c>
      <c r="D231" s="168"/>
      <c r="E231" s="169"/>
      <c r="F231" s="1"/>
      <c r="G231" s="84"/>
      <c r="H231" s="85"/>
      <c r="I231" s="599"/>
      <c r="J231" s="599"/>
      <c r="K231" s="599"/>
    </row>
    <row r="232" spans="1:12" x14ac:dyDescent="0.35">
      <c r="B232" s="8"/>
      <c r="C232" s="491" t="s">
        <v>869</v>
      </c>
      <c r="D232" s="168"/>
      <c r="E232" s="169"/>
      <c r="F232" s="1"/>
      <c r="G232" s="84"/>
      <c r="H232" s="85"/>
      <c r="I232" s="66"/>
      <c r="J232" s="66"/>
      <c r="K232" s="66"/>
    </row>
    <row r="233" spans="1:12" x14ac:dyDescent="0.35">
      <c r="B233" s="8"/>
      <c r="C233" s="480" t="s">
        <v>870</v>
      </c>
      <c r="I233" s="599"/>
      <c r="J233" s="599"/>
      <c r="K233" s="599"/>
    </row>
    <row r="234" spans="1:12" x14ac:dyDescent="0.35">
      <c r="B234" s="8"/>
      <c r="C234" s="185"/>
      <c r="I234" s="66"/>
      <c r="J234" s="66"/>
      <c r="K234" s="66"/>
    </row>
    <row r="235" spans="1:12" x14ac:dyDescent="0.35">
      <c r="A235" s="4"/>
      <c r="B235" s="5"/>
      <c r="C235" s="6" t="s">
        <v>448</v>
      </c>
      <c r="D235" s="7"/>
      <c r="E235" s="4"/>
      <c r="F235" s="4"/>
      <c r="G235" s="4"/>
      <c r="H235" s="4"/>
      <c r="I235" s="4"/>
      <c r="J235" s="4"/>
      <c r="K235" s="4"/>
      <c r="L235" s="4"/>
    </row>
    <row r="236" spans="1:12" ht="16.5" x14ac:dyDescent="0.35">
      <c r="B236" s="8" t="s">
        <v>449</v>
      </c>
      <c r="C236" s="8" t="s">
        <v>856</v>
      </c>
    </row>
    <row r="237" spans="1:12" ht="101.5" x14ac:dyDescent="0.35">
      <c r="B237" s="8"/>
      <c r="C237" s="28" t="s">
        <v>450</v>
      </c>
      <c r="D237" s="300" t="s">
        <v>451</v>
      </c>
      <c r="E237" s="300" t="s">
        <v>751</v>
      </c>
      <c r="F237" s="300" t="s">
        <v>752</v>
      </c>
      <c r="G237" s="300" t="s">
        <v>753</v>
      </c>
      <c r="H237" s="300" t="s">
        <v>755</v>
      </c>
      <c r="I237" s="300" t="s">
        <v>754</v>
      </c>
      <c r="J237" s="1"/>
    </row>
    <row r="238" spans="1:12" x14ac:dyDescent="0.35">
      <c r="B238" s="271">
        <v>2020</v>
      </c>
      <c r="C238" s="39" t="s">
        <v>453</v>
      </c>
      <c r="D238" s="267">
        <v>1</v>
      </c>
      <c r="E238" s="284">
        <v>1</v>
      </c>
      <c r="F238" s="284" t="s">
        <v>454</v>
      </c>
      <c r="G238" s="284">
        <v>0</v>
      </c>
      <c r="H238" s="284">
        <v>1</v>
      </c>
      <c r="I238" s="267" t="s">
        <v>454</v>
      </c>
      <c r="J238" s="1"/>
    </row>
    <row r="239" spans="1:12" x14ac:dyDescent="0.35">
      <c r="B239" s="271">
        <v>2021</v>
      </c>
      <c r="C239" s="39" t="s">
        <v>453</v>
      </c>
      <c r="D239" s="418">
        <v>0</v>
      </c>
      <c r="E239" s="418">
        <v>0</v>
      </c>
      <c r="F239" s="418">
        <v>0</v>
      </c>
      <c r="G239" s="418">
        <v>0</v>
      </c>
      <c r="H239" s="418">
        <v>0</v>
      </c>
      <c r="I239" s="418">
        <v>0</v>
      </c>
      <c r="J239" s="1"/>
    </row>
    <row r="240" spans="1:12" x14ac:dyDescent="0.35">
      <c r="B240" s="271">
        <v>2022</v>
      </c>
      <c r="C240" s="39" t="s">
        <v>453</v>
      </c>
      <c r="D240" s="418">
        <v>0</v>
      </c>
      <c r="E240" s="418">
        <v>0</v>
      </c>
      <c r="F240" s="418">
        <v>0</v>
      </c>
      <c r="G240" s="418">
        <v>0</v>
      </c>
      <c r="H240" s="418">
        <v>0</v>
      </c>
      <c r="I240" s="418">
        <v>0</v>
      </c>
      <c r="J240" s="1"/>
    </row>
    <row r="241" spans="1:12" x14ac:dyDescent="0.35">
      <c r="B241" s="271">
        <v>2023</v>
      </c>
      <c r="C241" s="39" t="s">
        <v>628</v>
      </c>
      <c r="D241" s="418">
        <v>1</v>
      </c>
      <c r="E241" s="418">
        <v>1</v>
      </c>
      <c r="F241" s="418">
        <v>1</v>
      </c>
      <c r="G241" s="418">
        <v>0</v>
      </c>
      <c r="H241" s="418">
        <v>1</v>
      </c>
      <c r="I241" s="418">
        <v>1</v>
      </c>
      <c r="J241" s="1"/>
    </row>
    <row r="242" spans="1:12" x14ac:dyDescent="0.35">
      <c r="B242" s="261">
        <v>2024</v>
      </c>
      <c r="C242" s="39" t="s">
        <v>628</v>
      </c>
      <c r="D242" s="418">
        <v>69</v>
      </c>
      <c r="E242" s="284">
        <v>69</v>
      </c>
      <c r="F242" s="284">
        <v>7</v>
      </c>
      <c r="G242" s="284">
        <v>0</v>
      </c>
      <c r="H242" s="284">
        <v>7</v>
      </c>
      <c r="I242" s="284">
        <v>7</v>
      </c>
      <c r="J242" s="1"/>
    </row>
    <row r="243" spans="1:12" ht="34.5" customHeight="1" x14ac:dyDescent="0.35">
      <c r="B243" s="48"/>
      <c r="C243" s="601" t="s">
        <v>855</v>
      </c>
      <c r="D243" s="601"/>
      <c r="E243" s="601"/>
      <c r="F243" s="601"/>
      <c r="G243" s="601"/>
      <c r="H243" s="601"/>
      <c r="I243" s="601"/>
      <c r="J243" s="1"/>
    </row>
    <row r="244" spans="1:12" x14ac:dyDescent="0.35">
      <c r="B244" s="8"/>
      <c r="C244" s="18"/>
    </row>
    <row r="245" spans="1:12" x14ac:dyDescent="0.35">
      <c r="A245" s="4"/>
      <c r="B245" s="5"/>
      <c r="C245" s="6" t="s">
        <v>455</v>
      </c>
      <c r="D245" s="7"/>
      <c r="E245" s="4"/>
      <c r="F245" s="4"/>
      <c r="G245" s="4"/>
      <c r="H245" s="4"/>
      <c r="I245" s="4"/>
      <c r="J245" s="4"/>
      <c r="K245" s="4"/>
      <c r="L245" s="4"/>
    </row>
    <row r="246" spans="1:12" s="1" customFormat="1" x14ac:dyDescent="0.35">
      <c r="B246" s="25" t="s">
        <v>456</v>
      </c>
      <c r="C246" s="602" t="s">
        <v>457</v>
      </c>
      <c r="D246" s="602"/>
      <c r="E246" s="602"/>
      <c r="F246" s="602"/>
      <c r="G246" s="602"/>
      <c r="H246" s="602"/>
    </row>
    <row r="247" spans="1:12" s="1" customFormat="1" x14ac:dyDescent="0.35">
      <c r="B247" s="25"/>
      <c r="C247" s="1" t="s">
        <v>458</v>
      </c>
      <c r="D247" s="26"/>
    </row>
    <row r="248" spans="1:12" x14ac:dyDescent="0.35">
      <c r="B248" s="8"/>
      <c r="C248" s="18"/>
    </row>
    <row r="249" spans="1:12" x14ac:dyDescent="0.35">
      <c r="A249" s="4"/>
      <c r="B249" s="5"/>
      <c r="C249" s="6" t="s">
        <v>459</v>
      </c>
      <c r="D249" s="7"/>
      <c r="E249" s="4"/>
      <c r="F249" s="4"/>
      <c r="G249" s="4"/>
      <c r="H249" s="4"/>
      <c r="I249" s="4"/>
      <c r="J249" s="4"/>
      <c r="K249" s="4"/>
      <c r="L249" s="4"/>
    </row>
    <row r="250" spans="1:12" s="1" customFormat="1" x14ac:dyDescent="0.35">
      <c r="B250" s="25" t="s">
        <v>460</v>
      </c>
      <c r="C250" s="602" t="s">
        <v>461</v>
      </c>
      <c r="D250" s="602"/>
      <c r="E250" s="602"/>
      <c r="F250" s="602"/>
      <c r="G250" s="602"/>
      <c r="H250" s="602"/>
    </row>
    <row r="251" spans="1:12" s="1" customFormat="1" x14ac:dyDescent="0.35">
      <c r="B251" s="25"/>
      <c r="C251" s="1" t="s">
        <v>458</v>
      </c>
      <c r="D251" s="26"/>
    </row>
    <row r="252" spans="1:12" s="1" customFormat="1" x14ac:dyDescent="0.35">
      <c r="B252" s="25"/>
      <c r="C252" s="27"/>
      <c r="D252" s="26"/>
    </row>
    <row r="253" spans="1:12" x14ac:dyDescent="0.35">
      <c r="A253" s="4"/>
      <c r="B253" s="5"/>
      <c r="C253" s="6" t="s">
        <v>462</v>
      </c>
      <c r="D253" s="7"/>
      <c r="E253" s="4"/>
      <c r="F253" s="4"/>
      <c r="G253" s="4"/>
      <c r="H253" s="4"/>
      <c r="I253" s="4"/>
      <c r="J253" s="4"/>
      <c r="K253" s="4"/>
      <c r="L253" s="4"/>
    </row>
    <row r="254" spans="1:12" s="1" customFormat="1" x14ac:dyDescent="0.35">
      <c r="B254" s="25" t="s">
        <v>463</v>
      </c>
      <c r="C254" s="602" t="s">
        <v>464</v>
      </c>
      <c r="D254" s="602"/>
      <c r="E254" s="602"/>
      <c r="F254" s="602"/>
      <c r="G254" s="602"/>
      <c r="H254" s="602"/>
    </row>
    <row r="255" spans="1:12" s="1" customFormat="1" x14ac:dyDescent="0.35">
      <c r="B255" s="25"/>
      <c r="C255" s="1" t="s">
        <v>458</v>
      </c>
      <c r="D255" s="26"/>
    </row>
    <row r="256" spans="1:12" x14ac:dyDescent="0.35">
      <c r="B256" s="8"/>
      <c r="C256" s="18"/>
    </row>
    <row r="257" spans="2:5" s="4" customFormat="1" x14ac:dyDescent="0.35">
      <c r="B257" s="6"/>
      <c r="C257" s="6" t="s">
        <v>632</v>
      </c>
      <c r="D257" s="7"/>
      <c r="E257" s="6"/>
    </row>
    <row r="258" spans="2:5" s="1" customFormat="1" x14ac:dyDescent="0.35">
      <c r="B258" s="25" t="s">
        <v>465</v>
      </c>
      <c r="C258" s="25" t="s">
        <v>466</v>
      </c>
      <c r="D258" s="26"/>
    </row>
    <row r="259" spans="2:5" x14ac:dyDescent="0.35">
      <c r="C259" s="402">
        <v>1</v>
      </c>
    </row>
    <row r="260" spans="2:5" x14ac:dyDescent="0.35">
      <c r="C260" s="402"/>
    </row>
    <row r="261" spans="2:5" x14ac:dyDescent="0.35">
      <c r="B261" s="2" t="s">
        <v>763</v>
      </c>
      <c r="C261" s="429" t="s">
        <v>762</v>
      </c>
    </row>
    <row r="262" spans="2:5" x14ac:dyDescent="0.35">
      <c r="B262" s="43" t="s">
        <v>467</v>
      </c>
      <c r="C262" s="42" t="s">
        <v>468</v>
      </c>
      <c r="E262" s="2"/>
    </row>
    <row r="263" spans="2:5" x14ac:dyDescent="0.35">
      <c r="C263" t="s">
        <v>469</v>
      </c>
      <c r="E263" s="2"/>
    </row>
    <row r="264" spans="2:5" x14ac:dyDescent="0.35">
      <c r="C264"/>
      <c r="E264" s="2"/>
    </row>
    <row r="265" spans="2:5" x14ac:dyDescent="0.35">
      <c r="B265" s="53" t="s">
        <v>470</v>
      </c>
      <c r="C265" s="2" t="s">
        <v>471</v>
      </c>
      <c r="E265" s="2"/>
    </row>
    <row r="266" spans="2:5" x14ac:dyDescent="0.35">
      <c r="C266" t="s">
        <v>657</v>
      </c>
      <c r="E266" s="2"/>
    </row>
    <row r="267" spans="2:5" x14ac:dyDescent="0.35">
      <c r="C267"/>
      <c r="E267" s="2"/>
    </row>
    <row r="268" spans="2:5" x14ac:dyDescent="0.35">
      <c r="B268" s="8" t="s">
        <v>472</v>
      </c>
      <c r="C268" s="8" t="s">
        <v>473</v>
      </c>
      <c r="E268" s="2"/>
    </row>
    <row r="269" spans="2:5" x14ac:dyDescent="0.35">
      <c r="B269" s="8"/>
      <c r="C269" s="18" t="s">
        <v>474</v>
      </c>
      <c r="E269" s="2"/>
    </row>
    <row r="270" spans="2:5" x14ac:dyDescent="0.35">
      <c r="B270" s="8"/>
      <c r="C270" s="18"/>
      <c r="E270" s="2"/>
    </row>
    <row r="271" spans="2:5" x14ac:dyDescent="0.35">
      <c r="B271" s="8" t="s">
        <v>501</v>
      </c>
      <c r="C271" s="8" t="s">
        <v>500</v>
      </c>
      <c r="E271" s="2"/>
    </row>
    <row r="272" spans="2:5" x14ac:dyDescent="0.35">
      <c r="B272" s="8"/>
      <c r="C272" s="18" t="s">
        <v>551</v>
      </c>
      <c r="E272" s="2"/>
    </row>
    <row r="273" spans="2:19" x14ac:dyDescent="0.35">
      <c r="B273" s="8"/>
      <c r="C273" s="18"/>
      <c r="E273" s="2"/>
    </row>
    <row r="274" spans="2:19" x14ac:dyDescent="0.35">
      <c r="B274" s="8" t="s">
        <v>475</v>
      </c>
      <c r="C274" s="8" t="s">
        <v>476</v>
      </c>
      <c r="E274" s="2"/>
    </row>
    <row r="275" spans="2:19" ht="21" customHeight="1" x14ac:dyDescent="0.35">
      <c r="B275" s="8"/>
      <c r="C275" s="216" t="s">
        <v>477</v>
      </c>
      <c r="E275" s="2"/>
    </row>
    <row r="276" spans="2:19" x14ac:dyDescent="0.35">
      <c r="B276" s="137" t="s">
        <v>478</v>
      </c>
      <c r="C276" s="42" t="s">
        <v>479</v>
      </c>
      <c r="E276" s="2"/>
    </row>
    <row r="277" spans="2:19" x14ac:dyDescent="0.35">
      <c r="B277" s="8" t="s">
        <v>693</v>
      </c>
      <c r="C277" s="501" t="s">
        <v>692</v>
      </c>
      <c r="D277" s="501"/>
      <c r="E277" s="501"/>
      <c r="F277" s="501"/>
      <c r="G277" s="501"/>
      <c r="H277" s="501"/>
    </row>
    <row r="278" spans="2:19" ht="19.5" customHeight="1" x14ac:dyDescent="0.35">
      <c r="C278" s="216" t="s">
        <v>480</v>
      </c>
      <c r="E278" s="2"/>
    </row>
    <row r="279" spans="2:19" x14ac:dyDescent="0.35">
      <c r="B279" s="8" t="s">
        <v>694</v>
      </c>
      <c r="C279" s="8" t="s">
        <v>697</v>
      </c>
      <c r="E279" s="2"/>
    </row>
    <row r="280" spans="2:19" x14ac:dyDescent="0.35">
      <c r="B280" s="8" t="s">
        <v>695</v>
      </c>
      <c r="C280" s="8" t="s">
        <v>696</v>
      </c>
    </row>
    <row r="281" spans="2:19" ht="64" customHeight="1" x14ac:dyDescent="0.35">
      <c r="C281" s="497" t="s">
        <v>702</v>
      </c>
      <c r="D281" s="497"/>
      <c r="E281" s="497"/>
      <c r="F281" s="497"/>
      <c r="G281" s="497"/>
      <c r="H281" s="497"/>
    </row>
    <row r="282" spans="2:19" x14ac:dyDescent="0.35">
      <c r="B282" s="8" t="s">
        <v>700</v>
      </c>
      <c r="C282" s="501" t="s">
        <v>698</v>
      </c>
      <c r="D282" s="501"/>
      <c r="E282" s="501"/>
      <c r="F282" s="501"/>
      <c r="G282" s="501"/>
    </row>
    <row r="283" spans="2:19" x14ac:dyDescent="0.35">
      <c r="B283" s="8" t="s">
        <v>701</v>
      </c>
      <c r="C283" s="501" t="s">
        <v>699</v>
      </c>
      <c r="D283" s="501"/>
      <c r="E283" s="501"/>
      <c r="F283" s="501"/>
      <c r="G283" s="501"/>
    </row>
    <row r="284" spans="2:19" s="216" customFormat="1" ht="21" customHeight="1" x14ac:dyDescent="0.35">
      <c r="B284" s="230"/>
      <c r="C284" s="216" t="s">
        <v>481</v>
      </c>
      <c r="D284" s="223"/>
      <c r="K284" s="231"/>
      <c r="L284" s="231"/>
      <c r="M284" s="231"/>
      <c r="N284" s="231"/>
      <c r="O284" s="231"/>
      <c r="P284" s="231"/>
      <c r="Q284" s="231"/>
      <c r="R284" s="231"/>
      <c r="S284" s="231"/>
    </row>
    <row r="285" spans="2:19" ht="14.5" customHeight="1" x14ac:dyDescent="0.35">
      <c r="C285" s="221"/>
      <c r="D285" s="221"/>
      <c r="E285" s="221"/>
      <c r="F285" s="221"/>
      <c r="G285" s="221"/>
      <c r="H285" s="221"/>
    </row>
    <row r="286" spans="2:19" s="141" customFormat="1" x14ac:dyDescent="0.35">
      <c r="B286" s="144"/>
      <c r="C286" s="144" t="s">
        <v>631</v>
      </c>
      <c r="D286" s="148"/>
    </row>
    <row r="287" spans="2:19" x14ac:dyDescent="0.35">
      <c r="B287" s="2" t="s">
        <v>630</v>
      </c>
      <c r="C287" s="2" t="s">
        <v>633</v>
      </c>
      <c r="K287"/>
      <c r="L287"/>
      <c r="M287"/>
      <c r="N287"/>
      <c r="O287"/>
      <c r="P287"/>
      <c r="Q287"/>
      <c r="R287"/>
      <c r="S287"/>
    </row>
    <row r="288" spans="2:19" ht="31" customHeight="1" x14ac:dyDescent="0.35">
      <c r="C288" s="497" t="s">
        <v>634</v>
      </c>
      <c r="D288" s="497"/>
      <c r="E288" s="497"/>
      <c r="F288" s="497"/>
      <c r="G288" s="497"/>
      <c r="H288" s="221"/>
    </row>
    <row r="289" spans="2:8" x14ac:dyDescent="0.35">
      <c r="C289" s="221"/>
      <c r="D289" s="221"/>
      <c r="E289" s="221"/>
      <c r="F289" s="221"/>
      <c r="G289" s="221"/>
      <c r="H289" s="221"/>
    </row>
    <row r="290" spans="2:8" s="141" customFormat="1" x14ac:dyDescent="0.35">
      <c r="B290" s="144"/>
      <c r="C290" s="144" t="s">
        <v>482</v>
      </c>
      <c r="D290" s="148"/>
    </row>
    <row r="291" spans="2:8" x14ac:dyDescent="0.35">
      <c r="B291" s="2" t="s">
        <v>483</v>
      </c>
      <c r="C291" s="8" t="s">
        <v>484</v>
      </c>
    </row>
    <row r="292" spans="2:8" x14ac:dyDescent="0.35">
      <c r="C292" t="s">
        <v>485</v>
      </c>
    </row>
    <row r="293" spans="2:8" x14ac:dyDescent="0.35">
      <c r="C293"/>
    </row>
    <row r="294" spans="2:8" x14ac:dyDescent="0.35">
      <c r="B294" s="8" t="s">
        <v>486</v>
      </c>
      <c r="C294" s="8" t="s">
        <v>487</v>
      </c>
    </row>
    <row r="295" spans="2:8" x14ac:dyDescent="0.35">
      <c r="B295" s="8"/>
      <c r="C295" s="18" t="s">
        <v>488</v>
      </c>
    </row>
    <row r="296" spans="2:8" x14ac:dyDescent="0.35">
      <c r="B296" s="8"/>
      <c r="C296" s="18"/>
    </row>
    <row r="297" spans="2:8" s="1" customFormat="1" x14ac:dyDescent="0.35">
      <c r="B297" s="42" t="s">
        <v>489</v>
      </c>
      <c r="C297" s="8" t="s">
        <v>490</v>
      </c>
      <c r="D297" s="26"/>
    </row>
    <row r="298" spans="2:8" s="1" customFormat="1" x14ac:dyDescent="0.35">
      <c r="B298" s="42"/>
      <c r="C298" s="18" t="s">
        <v>491</v>
      </c>
      <c r="D298" s="26"/>
    </row>
    <row r="299" spans="2:8" s="1" customFormat="1" x14ac:dyDescent="0.35">
      <c r="B299" s="42"/>
      <c r="C299" s="18" t="s">
        <v>492</v>
      </c>
      <c r="D299" s="26"/>
    </row>
    <row r="300" spans="2:8" s="1" customFormat="1" ht="16.5" x14ac:dyDescent="0.35">
      <c r="B300" s="42"/>
      <c r="C300" s="18" t="s">
        <v>727</v>
      </c>
      <c r="D300" s="26"/>
    </row>
    <row r="301" spans="2:8" s="1" customFormat="1" x14ac:dyDescent="0.35">
      <c r="B301" s="42"/>
      <c r="C301" s="18"/>
      <c r="D301" s="26"/>
    </row>
    <row r="302" spans="2:8" x14ac:dyDescent="0.35">
      <c r="B302" s="2" t="s">
        <v>493</v>
      </c>
      <c r="C302" s="8" t="s">
        <v>494</v>
      </c>
    </row>
    <row r="303" spans="2:8" x14ac:dyDescent="0.35">
      <c r="C303" s="18" t="s">
        <v>495</v>
      </c>
    </row>
    <row r="304" spans="2:8" x14ac:dyDescent="0.35">
      <c r="C304" s="18" t="s">
        <v>712</v>
      </c>
    </row>
    <row r="305" spans="1:6" x14ac:dyDescent="0.35">
      <c r="C305" s="18"/>
    </row>
    <row r="306" spans="1:6" x14ac:dyDescent="0.35">
      <c r="B306" s="2" t="s">
        <v>496</v>
      </c>
      <c r="C306" s="8" t="s">
        <v>497</v>
      </c>
    </row>
    <row r="307" spans="1:6" x14ac:dyDescent="0.35">
      <c r="A307" s="1"/>
      <c r="C307" s="18" t="s">
        <v>498</v>
      </c>
    </row>
    <row r="308" spans="1:6" x14ac:dyDescent="0.35">
      <c r="A308" s="1"/>
      <c r="E308" s="3"/>
      <c r="F308" s="3"/>
    </row>
  </sheetData>
  <mergeCells count="55">
    <mergeCell ref="C288:G288"/>
    <mergeCell ref="C283:G283"/>
    <mergeCell ref="C282:G282"/>
    <mergeCell ref="C281:H281"/>
    <mergeCell ref="C243:I243"/>
    <mergeCell ref="C246:H246"/>
    <mergeCell ref="C250:H250"/>
    <mergeCell ref="C254:H254"/>
    <mergeCell ref="C277:H277"/>
    <mergeCell ref="I233:K233"/>
    <mergeCell ref="I225:K225"/>
    <mergeCell ref="I226:K226"/>
    <mergeCell ref="I227:K227"/>
    <mergeCell ref="I230:K230"/>
    <mergeCell ref="C43:E43"/>
    <mergeCell ref="C108:F108"/>
    <mergeCell ref="J119:K119"/>
    <mergeCell ref="H138:I138"/>
    <mergeCell ref="I231:K231"/>
    <mergeCell ref="H124:I124"/>
    <mergeCell ref="C144:I144"/>
    <mergeCell ref="D119:E119"/>
    <mergeCell ref="C107:F107"/>
    <mergeCell ref="D20:F20"/>
    <mergeCell ref="C12:C13"/>
    <mergeCell ref="G20:I20"/>
    <mergeCell ref="C20:C21"/>
    <mergeCell ref="H119:I119"/>
    <mergeCell ref="C59:E59"/>
    <mergeCell ref="C60:E60"/>
    <mergeCell ref="C61:E61"/>
    <mergeCell ref="C62:E62"/>
    <mergeCell ref="C48:F48"/>
    <mergeCell ref="C47:F47"/>
    <mergeCell ref="C29:C30"/>
    <mergeCell ref="D29:F29"/>
    <mergeCell ref="C58:E58"/>
    <mergeCell ref="C106:F106"/>
    <mergeCell ref="C92:F92"/>
    <mergeCell ref="C45:F45"/>
    <mergeCell ref="C170:E170"/>
    <mergeCell ref="B7:D7"/>
    <mergeCell ref="B179:B193"/>
    <mergeCell ref="G84:I84"/>
    <mergeCell ref="G180:G181"/>
    <mergeCell ref="C63:E63"/>
    <mergeCell ref="C168:D168"/>
    <mergeCell ref="D124:E124"/>
    <mergeCell ref="F124:G124"/>
    <mergeCell ref="B38:B43"/>
    <mergeCell ref="B12:B18"/>
    <mergeCell ref="B20:B26"/>
    <mergeCell ref="F138:G138"/>
    <mergeCell ref="F119:G119"/>
    <mergeCell ref="D12:F12"/>
  </mergeCells>
  <phoneticPr fontId="53"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49DA3-5A7D-4BFA-B281-76D55FCBB245}">
  <dimension ref="A1:S130"/>
  <sheetViews>
    <sheetView showGridLines="0" showRowColHeaders="0" zoomScaleNormal="100" workbookViewId="0">
      <pane ySplit="8" topLeftCell="A9" activePane="bottomLeft" state="frozen"/>
      <selection activeCell="C29" sqref="C29"/>
      <selection pane="bottomLeft" activeCell="E10" sqref="E10"/>
    </sheetView>
  </sheetViews>
  <sheetFormatPr defaultColWidth="0" defaultRowHeight="0" customHeight="1" zeroHeight="1" x14ac:dyDescent="0.35"/>
  <cols>
    <col min="1" max="1" width="10.7265625" customWidth="1"/>
    <col min="2" max="2" width="48.7265625" style="2" bestFit="1" customWidth="1"/>
    <col min="3" max="3" width="14.1796875" style="2" customWidth="1"/>
    <col min="4" max="4" width="15.81640625" style="3" customWidth="1"/>
    <col min="5" max="5" width="20.1796875" customWidth="1"/>
    <col min="6" max="6" width="23.1796875" customWidth="1"/>
    <col min="7" max="7" width="14" customWidth="1"/>
    <col min="8" max="8" width="15.1796875" customWidth="1"/>
    <col min="9" max="9" width="18.1796875" customWidth="1"/>
    <col min="10" max="10" width="12.81640625" customWidth="1"/>
    <col min="11" max="11" width="32.54296875" style="1" customWidth="1"/>
    <col min="12" max="12" width="9.81640625" style="1" hidden="1" customWidth="1"/>
    <col min="13" max="19" width="0" style="1" hidden="1" customWidth="1"/>
    <col min="20" max="16384" width="8.81640625" hidden="1"/>
  </cols>
  <sheetData>
    <row r="1" spans="1:19" ht="14.5" customHeight="1" x14ac:dyDescent="0.35">
      <c r="A1" s="160"/>
      <c r="B1" s="160"/>
      <c r="C1" s="161"/>
      <c r="D1" s="160"/>
      <c r="E1" s="160"/>
      <c r="F1" s="160"/>
      <c r="G1" s="160"/>
      <c r="H1" s="160"/>
      <c r="I1" s="160"/>
      <c r="J1" s="160"/>
      <c r="K1" s="160"/>
      <c r="L1" s="162"/>
      <c r="M1" s="162"/>
      <c r="N1" s="162"/>
      <c r="O1" s="162"/>
      <c r="P1" s="162"/>
      <c r="Q1"/>
      <c r="R1"/>
      <c r="S1"/>
    </row>
    <row r="2" spans="1:19" ht="14.5" customHeight="1" x14ac:dyDescent="0.35">
      <c r="A2" s="160"/>
      <c r="B2" s="160"/>
      <c r="C2" s="161"/>
      <c r="D2" s="160"/>
      <c r="E2" s="160"/>
      <c r="F2" s="160"/>
      <c r="G2" s="160"/>
      <c r="H2" s="160"/>
      <c r="I2" s="160"/>
      <c r="J2" s="160"/>
      <c r="K2" s="160"/>
      <c r="L2" s="162"/>
      <c r="M2" s="162"/>
      <c r="N2" s="162"/>
      <c r="O2" s="162"/>
      <c r="P2" s="162"/>
      <c r="Q2"/>
      <c r="R2"/>
      <c r="S2"/>
    </row>
    <row r="3" spans="1:19" ht="14.5" customHeight="1" x14ac:dyDescent="0.35">
      <c r="A3" s="160"/>
      <c r="B3" s="160"/>
      <c r="C3" s="161"/>
      <c r="D3" s="160"/>
      <c r="E3" s="160"/>
      <c r="F3" s="160"/>
      <c r="G3" s="160"/>
      <c r="H3" s="160"/>
      <c r="I3" s="160"/>
      <c r="J3" s="160"/>
      <c r="K3" s="160"/>
      <c r="L3" s="162"/>
      <c r="M3" s="162"/>
      <c r="N3" s="162"/>
      <c r="O3" s="162"/>
      <c r="P3" s="162"/>
      <c r="Q3"/>
      <c r="R3"/>
      <c r="S3"/>
    </row>
    <row r="4" spans="1:19" ht="14.5" customHeight="1" x14ac:dyDescent="0.35">
      <c r="A4" s="160"/>
      <c r="B4" s="160"/>
      <c r="C4" s="161"/>
      <c r="D4" s="160"/>
      <c r="E4" s="160"/>
      <c r="F4" s="160"/>
      <c r="G4" s="160"/>
      <c r="H4" s="160"/>
      <c r="I4" s="160"/>
      <c r="J4" s="160"/>
      <c r="K4" s="160"/>
      <c r="L4" s="162"/>
      <c r="M4" s="162"/>
      <c r="N4" s="162"/>
      <c r="O4" s="162"/>
      <c r="P4" s="162"/>
      <c r="Q4"/>
      <c r="R4"/>
      <c r="S4"/>
    </row>
    <row r="5" spans="1:19" ht="14.5" customHeight="1" x14ac:dyDescent="0.35">
      <c r="A5" s="160"/>
      <c r="B5" s="160"/>
      <c r="C5" s="161"/>
      <c r="D5" s="160"/>
      <c r="E5" s="160"/>
      <c r="F5" s="160"/>
      <c r="G5" s="160"/>
      <c r="H5" s="160"/>
      <c r="I5" s="160"/>
      <c r="J5" s="160"/>
      <c r="K5" s="160"/>
      <c r="L5" s="162"/>
      <c r="M5" s="162"/>
      <c r="N5" s="162"/>
      <c r="O5" s="162"/>
      <c r="P5" s="162"/>
      <c r="Q5"/>
      <c r="R5"/>
      <c r="S5"/>
    </row>
    <row r="6" spans="1:19" ht="14.5" customHeight="1" x14ac:dyDescent="0.35">
      <c r="A6" s="160"/>
      <c r="B6" s="160"/>
      <c r="C6" s="161"/>
      <c r="D6" s="160"/>
      <c r="E6" s="160"/>
      <c r="F6" s="160"/>
      <c r="G6" s="160"/>
      <c r="H6" s="160"/>
      <c r="I6" s="160"/>
      <c r="J6" s="160"/>
      <c r="K6" s="160"/>
      <c r="L6" s="162"/>
      <c r="M6" s="162"/>
      <c r="N6" s="162"/>
      <c r="O6" s="162"/>
      <c r="P6" s="162"/>
      <c r="Q6"/>
      <c r="R6"/>
      <c r="S6"/>
    </row>
    <row r="7" spans="1:19" ht="22.5" x14ac:dyDescent="0.55000000000000004">
      <c r="A7" s="160"/>
      <c r="B7" s="496" t="s">
        <v>635</v>
      </c>
      <c r="C7" s="496"/>
      <c r="D7" s="496"/>
      <c r="E7" s="160"/>
      <c r="F7" s="160"/>
      <c r="G7" s="160"/>
      <c r="H7" s="160"/>
      <c r="I7" s="160"/>
      <c r="J7" s="160"/>
      <c r="K7" s="160"/>
      <c r="L7" s="162"/>
      <c r="M7" s="162"/>
      <c r="N7" s="162"/>
      <c r="O7" s="162"/>
      <c r="P7" s="162"/>
      <c r="Q7"/>
      <c r="R7"/>
      <c r="S7"/>
    </row>
    <row r="8" spans="1:19" ht="14.5" customHeight="1" x14ac:dyDescent="0.35">
      <c r="A8" s="160"/>
      <c r="B8" s="160"/>
      <c r="C8" s="161"/>
      <c r="D8" s="160"/>
      <c r="E8" s="160"/>
      <c r="F8" s="160"/>
      <c r="G8" s="160"/>
      <c r="H8" s="160"/>
      <c r="I8" s="160"/>
      <c r="J8" s="160"/>
      <c r="K8" s="160"/>
      <c r="L8" s="162"/>
      <c r="M8" s="162"/>
      <c r="N8" s="162"/>
      <c r="O8" s="162"/>
      <c r="P8" s="162"/>
      <c r="Q8"/>
      <c r="R8"/>
      <c r="S8"/>
    </row>
    <row r="9" spans="1:19" s="1" customFormat="1" ht="14.5" x14ac:dyDescent="0.35">
      <c r="A9"/>
      <c r="B9" s="2"/>
      <c r="C9" s="2"/>
      <c r="D9" s="3"/>
      <c r="E9"/>
      <c r="F9"/>
      <c r="G9"/>
      <c r="H9"/>
      <c r="I9"/>
      <c r="J9"/>
    </row>
    <row r="10" spans="1:19" s="4" customFormat="1" ht="14.5" x14ac:dyDescent="0.35">
      <c r="B10" s="6" t="s">
        <v>629</v>
      </c>
      <c r="D10" s="7"/>
    </row>
    <row r="11" spans="1:19" s="1" customFormat="1" ht="14.5" customHeight="1" x14ac:dyDescent="0.35">
      <c r="A11"/>
      <c r="B11" s="42"/>
      <c r="C11" s="497"/>
      <c r="D11" s="497"/>
      <c r="E11" s="497"/>
      <c r="F11" s="497"/>
      <c r="G11" s="497"/>
    </row>
    <row r="12" spans="1:19" s="1" customFormat="1" ht="14.5" customHeight="1" x14ac:dyDescent="0.35">
      <c r="A12"/>
      <c r="B12" s="42"/>
      <c r="C12" s="497"/>
      <c r="D12" s="497"/>
      <c r="E12" s="497"/>
      <c r="F12" s="497"/>
      <c r="G12" s="497"/>
    </row>
    <row r="13" spans="1:19" s="1" customFormat="1" ht="72.5" x14ac:dyDescent="0.35">
      <c r="A13"/>
      <c r="B13" s="419" t="s">
        <v>590</v>
      </c>
      <c r="C13" s="232" t="s">
        <v>295</v>
      </c>
      <c r="D13" s="232" t="s">
        <v>591</v>
      </c>
      <c r="E13" s="232" t="s">
        <v>610</v>
      </c>
      <c r="F13" s="232" t="s">
        <v>611</v>
      </c>
      <c r="G13" s="232" t="s">
        <v>616</v>
      </c>
      <c r="H13" s="232" t="s">
        <v>612</v>
      </c>
    </row>
    <row r="14" spans="1:19" s="1" customFormat="1" ht="14.5" customHeight="1" x14ac:dyDescent="0.35">
      <c r="A14"/>
      <c r="B14" s="233" t="s">
        <v>615</v>
      </c>
      <c r="C14" s="603" t="s">
        <v>592</v>
      </c>
      <c r="D14" s="603" t="s">
        <v>593</v>
      </c>
      <c r="E14" s="603" t="s">
        <v>593</v>
      </c>
      <c r="F14" s="603" t="s">
        <v>166</v>
      </c>
      <c r="G14" s="603" t="s">
        <v>166</v>
      </c>
      <c r="H14" s="608" t="s">
        <v>593</v>
      </c>
    </row>
    <row r="15" spans="1:19" s="1" customFormat="1" ht="14.5" customHeight="1" x14ac:dyDescent="0.35">
      <c r="A15"/>
      <c r="B15" s="233" t="s">
        <v>594</v>
      </c>
      <c r="C15" s="604"/>
      <c r="D15" s="604"/>
      <c r="E15" s="604"/>
      <c r="F15" s="604"/>
      <c r="G15" s="604"/>
      <c r="H15" s="606"/>
    </row>
    <row r="16" spans="1:19" ht="15.65" customHeight="1" x14ac:dyDescent="0.35">
      <c r="B16" s="233" t="s">
        <v>595</v>
      </c>
      <c r="C16" s="604"/>
      <c r="D16" s="604"/>
      <c r="E16" s="604"/>
      <c r="F16" s="604"/>
      <c r="G16" s="604"/>
      <c r="H16" s="606"/>
      <c r="I16" s="46"/>
      <c r="J16" s="117"/>
      <c r="K16"/>
      <c r="L16"/>
      <c r="M16"/>
      <c r="N16"/>
      <c r="O16"/>
      <c r="P16"/>
      <c r="Q16"/>
      <c r="R16"/>
      <c r="S16"/>
    </row>
    <row r="17" spans="2:19" ht="15.5" x14ac:dyDescent="0.35">
      <c r="B17" s="233" t="s">
        <v>596</v>
      </c>
      <c r="C17" s="233" t="s">
        <v>597</v>
      </c>
      <c r="D17" s="605"/>
      <c r="E17" s="605"/>
      <c r="F17" s="605"/>
      <c r="G17" s="604"/>
      <c r="H17" s="606"/>
      <c r="I17" s="42"/>
      <c r="J17" s="117"/>
      <c r="K17"/>
      <c r="L17"/>
      <c r="M17"/>
      <c r="N17"/>
      <c r="O17"/>
      <c r="P17"/>
      <c r="Q17"/>
      <c r="R17"/>
      <c r="S17"/>
    </row>
    <row r="18" spans="2:19" ht="31.5" customHeight="1" x14ac:dyDescent="0.35">
      <c r="B18" s="233" t="s">
        <v>93</v>
      </c>
      <c r="C18" s="603" t="s">
        <v>598</v>
      </c>
      <c r="D18" s="233" t="s">
        <v>599</v>
      </c>
      <c r="E18" s="495" t="s">
        <v>668</v>
      </c>
      <c r="F18" s="495" t="s">
        <v>669</v>
      </c>
      <c r="G18" s="604"/>
      <c r="H18" s="606"/>
      <c r="I18" s="1"/>
      <c r="J18" s="117"/>
      <c r="K18"/>
      <c r="L18"/>
      <c r="M18"/>
      <c r="N18"/>
      <c r="O18"/>
      <c r="P18"/>
      <c r="Q18"/>
      <c r="R18"/>
      <c r="S18"/>
    </row>
    <row r="19" spans="2:19" ht="15.5" x14ac:dyDescent="0.35">
      <c r="B19" s="235" t="s">
        <v>600</v>
      </c>
      <c r="C19" s="604"/>
      <c r="D19" s="606" t="s">
        <v>593</v>
      </c>
      <c r="E19" s="606" t="s">
        <v>593</v>
      </c>
      <c r="F19" s="606" t="s">
        <v>166</v>
      </c>
      <c r="G19" s="604"/>
      <c r="H19" s="606"/>
      <c r="I19" s="12"/>
      <c r="J19" s="12"/>
      <c r="K19"/>
      <c r="L19"/>
      <c r="M19"/>
      <c r="N19"/>
      <c r="O19"/>
      <c r="P19"/>
      <c r="Q19"/>
      <c r="R19"/>
      <c r="S19"/>
    </row>
    <row r="20" spans="2:19" ht="15.5" x14ac:dyDescent="0.35">
      <c r="B20" s="235" t="s">
        <v>601</v>
      </c>
      <c r="C20" s="604"/>
      <c r="D20" s="606"/>
      <c r="E20" s="606"/>
      <c r="F20" s="606"/>
      <c r="G20" s="604"/>
      <c r="H20" s="606"/>
      <c r="I20" s="12"/>
      <c r="J20" s="12"/>
      <c r="K20"/>
      <c r="L20"/>
      <c r="M20"/>
      <c r="N20"/>
      <c r="O20"/>
      <c r="P20"/>
      <c r="Q20"/>
      <c r="R20"/>
      <c r="S20"/>
    </row>
    <row r="21" spans="2:19" ht="15.5" x14ac:dyDescent="0.35">
      <c r="B21" s="235" t="s">
        <v>602</v>
      </c>
      <c r="C21" s="604"/>
      <c r="D21" s="606"/>
      <c r="E21" s="606"/>
      <c r="F21" s="606"/>
      <c r="G21" s="604"/>
      <c r="H21" s="606"/>
      <c r="I21" s="12"/>
      <c r="J21" s="12"/>
      <c r="K21"/>
      <c r="L21"/>
      <c r="M21"/>
      <c r="N21"/>
      <c r="O21"/>
      <c r="P21"/>
      <c r="Q21"/>
      <c r="R21"/>
      <c r="S21"/>
    </row>
    <row r="22" spans="2:19" ht="14.5" customHeight="1" x14ac:dyDescent="0.35">
      <c r="B22" s="233" t="s">
        <v>603</v>
      </c>
      <c r="C22" s="605"/>
      <c r="D22" s="606"/>
      <c r="E22" s="606"/>
      <c r="F22" s="607"/>
      <c r="G22" s="604"/>
      <c r="H22" s="606"/>
      <c r="J22" s="12"/>
      <c r="K22"/>
      <c r="L22"/>
      <c r="M22"/>
      <c r="N22"/>
      <c r="O22"/>
      <c r="P22"/>
      <c r="Q22"/>
      <c r="R22"/>
      <c r="S22"/>
    </row>
    <row r="23" spans="2:19" ht="79.5" x14ac:dyDescent="0.35">
      <c r="B23" s="233" t="s">
        <v>604</v>
      </c>
      <c r="C23" s="233" t="s">
        <v>597</v>
      </c>
      <c r="D23" s="606"/>
      <c r="E23" s="606"/>
      <c r="F23" s="233" t="s">
        <v>808</v>
      </c>
      <c r="G23" s="604"/>
      <c r="H23" s="606"/>
      <c r="J23" s="12"/>
      <c r="K23"/>
      <c r="L23"/>
      <c r="M23"/>
      <c r="N23"/>
      <c r="O23"/>
      <c r="P23"/>
      <c r="Q23"/>
      <c r="R23"/>
      <c r="S23"/>
    </row>
    <row r="24" spans="2:19" ht="15.5" x14ac:dyDescent="0.35">
      <c r="B24" s="235" t="s">
        <v>605</v>
      </c>
      <c r="C24" s="234" t="s">
        <v>606</v>
      </c>
      <c r="D24" s="606"/>
      <c r="E24" s="606"/>
      <c r="F24" s="610" t="s">
        <v>166</v>
      </c>
      <c r="G24" s="604"/>
      <c r="H24" s="606"/>
      <c r="J24" s="12"/>
      <c r="K24"/>
      <c r="L24"/>
      <c r="M24"/>
      <c r="N24"/>
      <c r="O24"/>
      <c r="P24"/>
      <c r="Q24"/>
      <c r="R24"/>
      <c r="S24"/>
    </row>
    <row r="25" spans="2:19" ht="15.5" x14ac:dyDescent="0.35">
      <c r="B25" s="233" t="s">
        <v>607</v>
      </c>
      <c r="C25" s="603" t="s">
        <v>608</v>
      </c>
      <c r="D25" s="606"/>
      <c r="E25" s="606"/>
      <c r="F25" s="610"/>
      <c r="G25" s="604"/>
      <c r="H25" s="606"/>
      <c r="J25" s="12"/>
      <c r="K25"/>
      <c r="L25"/>
      <c r="M25"/>
      <c r="N25"/>
      <c r="O25"/>
      <c r="P25"/>
      <c r="Q25"/>
      <c r="R25"/>
      <c r="S25"/>
    </row>
    <row r="26" spans="2:19" ht="15.5" x14ac:dyDescent="0.35">
      <c r="B26" s="233" t="s">
        <v>609</v>
      </c>
      <c r="C26" s="605"/>
      <c r="D26" s="607"/>
      <c r="E26" s="607"/>
      <c r="F26" s="610"/>
      <c r="G26" s="605"/>
      <c r="H26" s="607"/>
      <c r="J26" s="12"/>
      <c r="K26"/>
      <c r="L26"/>
      <c r="M26"/>
      <c r="N26"/>
      <c r="O26"/>
      <c r="P26"/>
      <c r="Q26"/>
      <c r="R26"/>
      <c r="S26"/>
    </row>
    <row r="27" spans="2:19" ht="14.5" customHeight="1" x14ac:dyDescent="0.35">
      <c r="B27" s="114"/>
      <c r="C27" s="11"/>
      <c r="D27" s="188"/>
      <c r="E27" s="189"/>
      <c r="H27" s="48"/>
      <c r="J27" s="12"/>
      <c r="K27"/>
      <c r="L27"/>
      <c r="M27"/>
      <c r="N27"/>
      <c r="O27"/>
      <c r="P27"/>
      <c r="Q27"/>
      <c r="R27"/>
      <c r="S27"/>
    </row>
    <row r="28" spans="2:19" ht="14.5" customHeight="1" x14ac:dyDescent="0.35">
      <c r="B28" s="8"/>
      <c r="C28" s="8"/>
      <c r="D28" s="188"/>
      <c r="E28" s="189"/>
      <c r="H28" s="48"/>
      <c r="J28" s="12"/>
      <c r="K28"/>
      <c r="L28"/>
      <c r="M28"/>
      <c r="N28"/>
      <c r="O28"/>
      <c r="P28"/>
      <c r="Q28"/>
      <c r="R28"/>
      <c r="S28"/>
    </row>
    <row r="29" spans="2:19" ht="14.5" customHeight="1" x14ac:dyDescent="0.35">
      <c r="B29" s="114"/>
      <c r="C29" s="503"/>
      <c r="D29" s="503"/>
      <c r="E29" s="503"/>
      <c r="F29" s="503"/>
      <c r="H29" s="48"/>
      <c r="J29" s="12"/>
      <c r="K29"/>
      <c r="L29"/>
      <c r="M29"/>
      <c r="N29"/>
      <c r="O29"/>
      <c r="P29"/>
      <c r="Q29"/>
      <c r="R29"/>
      <c r="S29"/>
    </row>
    <row r="30" spans="2:19" ht="14.5" customHeight="1" x14ac:dyDescent="0.35">
      <c r="B30" s="114"/>
      <c r="C30" s="503"/>
      <c r="D30" s="503"/>
      <c r="E30" s="503"/>
      <c r="F30" s="503"/>
      <c r="H30" s="48"/>
      <c r="J30" s="12"/>
      <c r="K30"/>
      <c r="L30"/>
      <c r="M30"/>
      <c r="N30"/>
      <c r="O30"/>
      <c r="P30"/>
      <c r="Q30"/>
      <c r="R30"/>
      <c r="S30"/>
    </row>
    <row r="31" spans="2:19" ht="14.5" customHeight="1" x14ac:dyDescent="0.35">
      <c r="B31" s="114"/>
      <c r="C31" s="503"/>
      <c r="D31" s="503"/>
      <c r="E31" s="503"/>
      <c r="F31" s="503"/>
      <c r="H31" s="48"/>
      <c r="J31" s="12"/>
      <c r="K31"/>
      <c r="L31"/>
      <c r="M31"/>
      <c r="N31"/>
      <c r="O31"/>
      <c r="P31"/>
      <c r="Q31"/>
      <c r="R31"/>
      <c r="S31"/>
    </row>
    <row r="32" spans="2:19" ht="14.5" customHeight="1" x14ac:dyDescent="0.35">
      <c r="B32" s="8"/>
      <c r="E32" s="1"/>
      <c r="H32" s="48"/>
      <c r="J32" s="12"/>
      <c r="K32"/>
      <c r="L32"/>
      <c r="M32"/>
      <c r="N32"/>
      <c r="O32"/>
      <c r="P32"/>
      <c r="Q32"/>
      <c r="R32"/>
      <c r="S32"/>
    </row>
    <row r="33" spans="1:19" ht="50.15" customHeight="1" x14ac:dyDescent="0.35">
      <c r="B33" s="114"/>
      <c r="C33" s="609"/>
      <c r="D33" s="504"/>
      <c r="E33" s="504"/>
      <c r="F33" s="504"/>
      <c r="H33" s="48"/>
      <c r="J33" s="12"/>
      <c r="K33"/>
      <c r="L33"/>
      <c r="M33"/>
      <c r="N33"/>
      <c r="O33"/>
      <c r="P33"/>
      <c r="Q33"/>
      <c r="R33"/>
      <c r="S33"/>
    </row>
    <row r="34" spans="1:19" ht="56.5" customHeight="1" x14ac:dyDescent="0.35">
      <c r="B34" s="114"/>
      <c r="C34" s="503"/>
      <c r="D34" s="503"/>
      <c r="E34" s="503"/>
      <c r="F34" s="503"/>
      <c r="H34" s="48"/>
      <c r="J34" s="12"/>
      <c r="K34"/>
      <c r="L34"/>
      <c r="M34"/>
      <c r="N34"/>
      <c r="O34"/>
      <c r="P34"/>
      <c r="Q34"/>
      <c r="R34"/>
      <c r="S34"/>
    </row>
    <row r="35" spans="1:19" s="1" customFormat="1" ht="14.5" x14ac:dyDescent="0.35">
      <c r="A35"/>
      <c r="B35" s="116"/>
      <c r="C35" s="203"/>
      <c r="D35" s="3"/>
      <c r="E35"/>
      <c r="F35"/>
      <c r="G35"/>
      <c r="H35"/>
      <c r="I35"/>
      <c r="J35"/>
    </row>
    <row r="36" spans="1:19" s="1" customFormat="1" ht="14.5" x14ac:dyDescent="0.35">
      <c r="A36"/>
      <c r="B36" s="8"/>
      <c r="C36" s="8"/>
      <c r="D36" s="3"/>
      <c r="E36"/>
      <c r="F36"/>
      <c r="H36"/>
      <c r="I36"/>
      <c r="J36"/>
    </row>
    <row r="37" spans="1:19" s="1" customFormat="1" ht="14.5" x14ac:dyDescent="0.35">
      <c r="A37"/>
      <c r="B37" s="42"/>
      <c r="C37" s="42"/>
      <c r="D37" s="3"/>
      <c r="E37"/>
      <c r="F37"/>
      <c r="G37"/>
      <c r="H37"/>
      <c r="I37"/>
      <c r="J37"/>
    </row>
    <row r="38" spans="1:19" s="1" customFormat="1" ht="14.5" x14ac:dyDescent="0.35">
      <c r="A38"/>
      <c r="B38" s="8"/>
      <c r="C38" s="64"/>
      <c r="D38" s="132"/>
      <c r="E38" s="132"/>
      <c r="F38" s="132"/>
      <c r="G38"/>
      <c r="H38"/>
      <c r="I38"/>
      <c r="J38"/>
    </row>
    <row r="39" spans="1:19" s="1" customFormat="1" ht="14.5" hidden="1" x14ac:dyDescent="0.35">
      <c r="A39"/>
      <c r="F39" s="132"/>
      <c r="G39"/>
      <c r="H39"/>
      <c r="I39"/>
      <c r="J39"/>
    </row>
    <row r="40" spans="1:19" s="1" customFormat="1" ht="14.5" hidden="1" x14ac:dyDescent="0.35">
      <c r="A40"/>
      <c r="F40" s="132"/>
      <c r="G40"/>
      <c r="H40"/>
      <c r="I40"/>
      <c r="J40"/>
    </row>
    <row r="41" spans="1:19" s="1" customFormat="1" ht="14.5" hidden="1" x14ac:dyDescent="0.35">
      <c r="A41"/>
      <c r="F41" s="132"/>
      <c r="G41"/>
      <c r="H41"/>
      <c r="I41"/>
      <c r="J41"/>
    </row>
    <row r="42" spans="1:19" s="1" customFormat="1" ht="14.5" hidden="1" x14ac:dyDescent="0.35">
      <c r="A42"/>
      <c r="F42" s="132"/>
      <c r="G42"/>
      <c r="H42"/>
      <c r="I42"/>
      <c r="J42"/>
    </row>
    <row r="43" spans="1:19" s="1" customFormat="1" ht="14.5" hidden="1" x14ac:dyDescent="0.35">
      <c r="A43"/>
      <c r="B43" s="8"/>
      <c r="C43" s="64"/>
      <c r="D43" s="132"/>
      <c r="E43" s="132"/>
      <c r="F43" s="132"/>
      <c r="G43"/>
      <c r="H43"/>
      <c r="I43"/>
      <c r="J43"/>
    </row>
    <row r="44" spans="1:19" s="1" customFormat="1" ht="14.5" hidden="1" x14ac:dyDescent="0.35">
      <c r="A44"/>
      <c r="B44" s="2"/>
      <c r="C44" s="2"/>
      <c r="D44" s="3"/>
      <c r="E44"/>
      <c r="F44"/>
      <c r="G44"/>
      <c r="H44"/>
      <c r="I44"/>
      <c r="J44"/>
    </row>
    <row r="45" spans="1:19" s="1" customFormat="1" ht="14.5" hidden="1" x14ac:dyDescent="0.35">
      <c r="A45"/>
      <c r="B45" s="2"/>
      <c r="C45" s="2"/>
      <c r="D45" s="3"/>
      <c r="E45"/>
      <c r="F45"/>
      <c r="G45"/>
      <c r="H45"/>
      <c r="I45"/>
      <c r="J45"/>
    </row>
    <row r="46" spans="1:19" s="1" customFormat="1" ht="14.5" hidden="1" x14ac:dyDescent="0.35">
      <c r="A46"/>
      <c r="B46" s="2"/>
      <c r="C46" s="2"/>
      <c r="D46" s="3"/>
      <c r="E46"/>
      <c r="F46"/>
      <c r="G46"/>
      <c r="H46"/>
      <c r="I46"/>
      <c r="J46"/>
    </row>
    <row r="47" spans="1:19" s="1" customFormat="1" ht="14.5" hidden="1" x14ac:dyDescent="0.35">
      <c r="A47"/>
      <c r="B47" s="2"/>
      <c r="C47" s="2"/>
      <c r="D47" s="3"/>
      <c r="E47"/>
      <c r="F47"/>
      <c r="G47"/>
      <c r="H47"/>
      <c r="I47"/>
      <c r="J47"/>
    </row>
    <row r="48" spans="1:19" s="1" customFormat="1" ht="14.5" hidden="1" x14ac:dyDescent="0.35">
      <c r="A48"/>
      <c r="B48" s="2"/>
      <c r="C48" s="2"/>
      <c r="D48" s="3"/>
      <c r="E48"/>
      <c r="F48"/>
      <c r="G48"/>
      <c r="H48"/>
      <c r="I48"/>
      <c r="J48"/>
    </row>
    <row r="49" spans="1:10" s="1" customFormat="1" ht="14.5" hidden="1" x14ac:dyDescent="0.35">
      <c r="A49"/>
      <c r="B49" s="2"/>
      <c r="C49" s="2"/>
      <c r="D49" s="3"/>
      <c r="E49"/>
      <c r="F49"/>
      <c r="G49"/>
      <c r="H49"/>
      <c r="I49"/>
      <c r="J49"/>
    </row>
    <row r="50" spans="1:10" s="1" customFormat="1" ht="14.5" hidden="1" x14ac:dyDescent="0.35">
      <c r="A50"/>
      <c r="B50" s="2"/>
      <c r="C50" s="2"/>
      <c r="D50" s="3"/>
      <c r="E50"/>
      <c r="F50"/>
      <c r="G50"/>
      <c r="H50"/>
      <c r="I50"/>
      <c r="J50"/>
    </row>
    <row r="51" spans="1:10" s="1" customFormat="1" ht="14.5" hidden="1" x14ac:dyDescent="0.35">
      <c r="A51"/>
      <c r="B51" s="2"/>
      <c r="C51" s="2"/>
      <c r="D51" s="3"/>
      <c r="E51"/>
      <c r="F51"/>
      <c r="G51"/>
      <c r="H51"/>
      <c r="I51"/>
      <c r="J51"/>
    </row>
    <row r="52" spans="1:10" s="1" customFormat="1" ht="14.5" hidden="1" x14ac:dyDescent="0.35">
      <c r="A52"/>
      <c r="B52" s="2"/>
      <c r="C52" s="2"/>
      <c r="D52" s="3"/>
      <c r="E52"/>
      <c r="F52"/>
      <c r="G52"/>
      <c r="H52"/>
      <c r="I52"/>
      <c r="J52"/>
    </row>
    <row r="53" spans="1:10" s="1" customFormat="1" ht="14.5" hidden="1" x14ac:dyDescent="0.35">
      <c r="A53"/>
      <c r="B53" s="2"/>
      <c r="C53" s="2"/>
      <c r="D53" s="3"/>
      <c r="E53"/>
      <c r="F53"/>
      <c r="G53"/>
      <c r="H53"/>
      <c r="I53"/>
      <c r="J53"/>
    </row>
    <row r="54" spans="1:10" s="1" customFormat="1" ht="14.5" hidden="1" x14ac:dyDescent="0.35">
      <c r="A54"/>
      <c r="B54" s="2"/>
      <c r="C54" s="2"/>
      <c r="D54" s="3"/>
      <c r="E54"/>
      <c r="F54"/>
      <c r="G54"/>
      <c r="H54"/>
      <c r="I54"/>
      <c r="J54"/>
    </row>
    <row r="55" spans="1:10" s="1" customFormat="1" ht="14.5" hidden="1" x14ac:dyDescent="0.35">
      <c r="A55"/>
      <c r="B55" s="2"/>
      <c r="C55" s="2"/>
      <c r="D55" s="3"/>
      <c r="E55"/>
      <c r="F55"/>
      <c r="G55"/>
      <c r="H55"/>
      <c r="I55"/>
      <c r="J55"/>
    </row>
    <row r="56" spans="1:10" s="1" customFormat="1" ht="14.5" hidden="1" x14ac:dyDescent="0.35">
      <c r="A56"/>
      <c r="B56" s="2"/>
      <c r="C56" s="2"/>
      <c r="D56" s="3"/>
      <c r="E56"/>
      <c r="F56"/>
      <c r="G56"/>
      <c r="H56"/>
      <c r="I56"/>
      <c r="J56"/>
    </row>
    <row r="57" spans="1:10" s="1" customFormat="1" ht="14.5" hidden="1" x14ac:dyDescent="0.35">
      <c r="A57"/>
      <c r="B57" s="2"/>
      <c r="C57" s="2"/>
      <c r="D57" s="3"/>
      <c r="E57"/>
      <c r="F57"/>
      <c r="G57"/>
      <c r="H57"/>
      <c r="I57"/>
      <c r="J57"/>
    </row>
    <row r="58" spans="1:10" s="1" customFormat="1" ht="14.5" hidden="1" x14ac:dyDescent="0.35">
      <c r="A58"/>
      <c r="B58" s="2"/>
      <c r="C58" s="2"/>
      <c r="D58" s="3"/>
      <c r="E58"/>
      <c r="F58"/>
      <c r="G58"/>
      <c r="H58"/>
      <c r="I58"/>
      <c r="J58"/>
    </row>
    <row r="59" spans="1:10" s="1" customFormat="1" ht="14.5" hidden="1" x14ac:dyDescent="0.35">
      <c r="A59"/>
      <c r="B59" s="2"/>
      <c r="C59" s="2"/>
      <c r="D59" s="3"/>
      <c r="E59"/>
      <c r="F59"/>
      <c r="G59"/>
      <c r="H59"/>
      <c r="I59"/>
      <c r="J59"/>
    </row>
    <row r="60" spans="1:10" s="1" customFormat="1" ht="14.5" hidden="1" x14ac:dyDescent="0.35">
      <c r="A60"/>
      <c r="B60" s="2"/>
      <c r="C60" s="2"/>
      <c r="D60" s="3"/>
      <c r="E60"/>
      <c r="F60"/>
      <c r="G60"/>
      <c r="H60"/>
      <c r="I60"/>
      <c r="J60"/>
    </row>
    <row r="61" spans="1:10" s="1" customFormat="1" ht="14.5" hidden="1" x14ac:dyDescent="0.35">
      <c r="A61"/>
      <c r="B61" s="2"/>
      <c r="C61" s="2"/>
      <c r="D61" s="3"/>
      <c r="E61"/>
      <c r="F61"/>
      <c r="G61"/>
      <c r="H61"/>
      <c r="I61"/>
      <c r="J61"/>
    </row>
    <row r="62" spans="1:10" ht="14.5" hidden="1" x14ac:dyDescent="0.35"/>
    <row r="63" spans="1:10" ht="14.5" hidden="1" x14ac:dyDescent="0.35"/>
    <row r="64" spans="1:10" ht="14.5" hidden="1" x14ac:dyDescent="0.35"/>
    <row r="65" ht="14.5" hidden="1" x14ac:dyDescent="0.35"/>
    <row r="66" ht="14.5" hidden="1" x14ac:dyDescent="0.35"/>
    <row r="67" ht="14.5" hidden="1" x14ac:dyDescent="0.35"/>
    <row r="68" ht="14.5" hidden="1" customHeight="1" x14ac:dyDescent="0.35"/>
    <row r="69" ht="14.5" hidden="1" customHeight="1" x14ac:dyDescent="0.35"/>
    <row r="70" ht="14.5" hidden="1" customHeight="1" x14ac:dyDescent="0.35"/>
    <row r="71" ht="14.5" hidden="1" customHeight="1" x14ac:dyDescent="0.35"/>
    <row r="72" ht="14.5" hidden="1" customHeight="1" x14ac:dyDescent="0.35"/>
    <row r="73" ht="14.5" hidden="1" customHeight="1" x14ac:dyDescent="0.35"/>
    <row r="74" ht="14.5" hidden="1" customHeight="1" x14ac:dyDescent="0.35"/>
    <row r="75" ht="14.5" hidden="1" customHeight="1" x14ac:dyDescent="0.35"/>
    <row r="76" ht="14.5" hidden="1" customHeight="1" x14ac:dyDescent="0.35"/>
    <row r="77" ht="14.5" hidden="1" customHeight="1" x14ac:dyDescent="0.35"/>
    <row r="78" ht="14.5" hidden="1" customHeight="1" x14ac:dyDescent="0.35"/>
    <row r="79" ht="14.5" hidden="1" customHeight="1" x14ac:dyDescent="0.35"/>
    <row r="80" ht="14.5" hidden="1" customHeight="1" x14ac:dyDescent="0.35"/>
    <row r="81" ht="14.5" hidden="1" customHeight="1" x14ac:dyDescent="0.35"/>
    <row r="82" ht="14.5" hidden="1" customHeight="1" x14ac:dyDescent="0.35"/>
    <row r="83" ht="14.5" hidden="1" customHeight="1" x14ac:dyDescent="0.35"/>
    <row r="84" ht="14.5" hidden="1" customHeight="1" x14ac:dyDescent="0.35"/>
    <row r="85" ht="14.5" hidden="1" customHeight="1" x14ac:dyDescent="0.35"/>
    <row r="86" ht="14.5" hidden="1" customHeight="1" x14ac:dyDescent="0.35"/>
    <row r="87" ht="14.5" hidden="1" customHeight="1" x14ac:dyDescent="0.35"/>
    <row r="88" ht="14.5" hidden="1" customHeight="1" x14ac:dyDescent="0.35"/>
    <row r="89" ht="14.5" hidden="1" customHeight="1" x14ac:dyDescent="0.35"/>
    <row r="90" ht="14.5" hidden="1" customHeight="1" x14ac:dyDescent="0.35"/>
    <row r="91" ht="14.5" hidden="1" customHeight="1" x14ac:dyDescent="0.35"/>
    <row r="92" ht="14.5" hidden="1" customHeight="1" x14ac:dyDescent="0.35"/>
    <row r="93" ht="14.5" hidden="1" customHeight="1" x14ac:dyDescent="0.35"/>
    <row r="94" ht="14.5" hidden="1" customHeight="1" x14ac:dyDescent="0.35"/>
    <row r="95" ht="14.5" hidden="1" customHeight="1" x14ac:dyDescent="0.35"/>
    <row r="96" ht="14.5" hidden="1" customHeight="1" x14ac:dyDescent="0.35"/>
    <row r="97" ht="14.5" hidden="1" customHeight="1" x14ac:dyDescent="0.35"/>
    <row r="98" ht="14.5" hidden="1" customHeight="1" x14ac:dyDescent="0.35"/>
    <row r="99" ht="14.5" hidden="1" customHeight="1" x14ac:dyDescent="0.35"/>
    <row r="100" ht="14.5" hidden="1" customHeight="1" x14ac:dyDescent="0.35"/>
    <row r="101" ht="14.5" hidden="1" customHeight="1" x14ac:dyDescent="0.35"/>
    <row r="102" ht="14.5" hidden="1" customHeight="1" x14ac:dyDescent="0.35"/>
    <row r="103" ht="14.5" hidden="1" customHeight="1" x14ac:dyDescent="0.35"/>
    <row r="104" ht="14.5" hidden="1" customHeight="1" x14ac:dyDescent="0.35"/>
    <row r="105" ht="14.5" hidden="1" customHeight="1" x14ac:dyDescent="0.35"/>
    <row r="106" ht="14.5" hidden="1" customHeight="1" x14ac:dyDescent="0.35"/>
    <row r="107" ht="14.5" hidden="1" customHeight="1" x14ac:dyDescent="0.35"/>
    <row r="108" ht="14.5" hidden="1" customHeight="1" x14ac:dyDescent="0.35"/>
    <row r="109" ht="14.5" hidden="1" customHeight="1" x14ac:dyDescent="0.35"/>
    <row r="110" ht="14.5" hidden="1" customHeight="1" x14ac:dyDescent="0.35"/>
    <row r="111" ht="14.5" hidden="1" customHeight="1" x14ac:dyDescent="0.35"/>
    <row r="112" ht="14.5" hidden="1" customHeight="1" x14ac:dyDescent="0.35"/>
    <row r="113" ht="14.5" hidden="1" customHeight="1" x14ac:dyDescent="0.35"/>
    <row r="114" ht="14.5" hidden="1" customHeight="1" x14ac:dyDescent="0.35"/>
    <row r="115" ht="14.5" hidden="1" customHeight="1" x14ac:dyDescent="0.35"/>
    <row r="116" ht="14.5" hidden="1" customHeight="1" x14ac:dyDescent="0.35"/>
    <row r="117" ht="14.5" hidden="1" customHeight="1" x14ac:dyDescent="0.35"/>
    <row r="118" ht="14.5" hidden="1" customHeight="1" x14ac:dyDescent="0.35"/>
    <row r="119" ht="14.5" hidden="1" customHeight="1" x14ac:dyDescent="0.35"/>
    <row r="120" ht="14.5" hidden="1" customHeight="1" x14ac:dyDescent="0.35"/>
    <row r="121" ht="14.5" hidden="1" customHeight="1" x14ac:dyDescent="0.35"/>
    <row r="122" ht="14.5" hidden="1" customHeight="1" x14ac:dyDescent="0.35"/>
    <row r="123" ht="14.5" hidden="1" customHeight="1" x14ac:dyDescent="0.35"/>
    <row r="124" ht="14.5" hidden="1" customHeight="1" x14ac:dyDescent="0.35"/>
    <row r="125" ht="14.5" hidden="1" customHeight="1" x14ac:dyDescent="0.35"/>
    <row r="126" ht="14.5" hidden="1" customHeight="1" x14ac:dyDescent="0.35"/>
    <row r="127" ht="14.5" hidden="1" customHeight="1" x14ac:dyDescent="0.35"/>
    <row r="128" ht="14.5" hidden="1" customHeight="1" x14ac:dyDescent="0.35"/>
    <row r="129" ht="14.5" hidden="1" customHeight="1" x14ac:dyDescent="0.35"/>
    <row r="130" ht="14.5" hidden="1" customHeight="1" x14ac:dyDescent="0.35"/>
  </sheetData>
  <mergeCells count="18">
    <mergeCell ref="H14:H26"/>
    <mergeCell ref="C29:F31"/>
    <mergeCell ref="C33:F33"/>
    <mergeCell ref="C34:F34"/>
    <mergeCell ref="F24:F26"/>
    <mergeCell ref="E19:E26"/>
    <mergeCell ref="F19:F22"/>
    <mergeCell ref="B7:D7"/>
    <mergeCell ref="C11:G11"/>
    <mergeCell ref="C12:G12"/>
    <mergeCell ref="D14:D17"/>
    <mergeCell ref="E14:E17"/>
    <mergeCell ref="F14:F17"/>
    <mergeCell ref="G14:G26"/>
    <mergeCell ref="C14:C16"/>
    <mergeCell ref="C18:C22"/>
    <mergeCell ref="C25:C26"/>
    <mergeCell ref="D19:D2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14</vt:i4>
      </vt:variant>
    </vt:vector>
  </HeadingPairs>
  <TitlesOfParts>
    <vt:vector size="21" baseType="lpstr">
      <vt:lpstr>Cover Page</vt:lpstr>
      <vt:lpstr>Table of Contents</vt:lpstr>
      <vt:lpstr>General Disclosures</vt:lpstr>
      <vt:lpstr>Economic Procurement</vt:lpstr>
      <vt:lpstr>Environment</vt:lpstr>
      <vt:lpstr>Social</vt:lpstr>
      <vt:lpstr>Subsidiaries</vt:lpstr>
      <vt:lpstr>Environment!Area_de_impressao</vt:lpstr>
      <vt:lpstr>total_CM_aero_CO2e</vt:lpstr>
      <vt:lpstr>total_CM_extra</vt:lpstr>
      <vt:lpstr>total_CM_extra_CO2bio</vt:lpstr>
      <vt:lpstr>total_CM_ferro_CO2bio</vt:lpstr>
      <vt:lpstr>total_CM_ferro_CO2e</vt:lpstr>
      <vt:lpstr>total_CM_hidro_CO2bio</vt:lpstr>
      <vt:lpstr>total_CM_hidro_CO2e</vt:lpstr>
      <vt:lpstr>total_CM_rod_opcao1_CO2bio</vt:lpstr>
      <vt:lpstr>total_CM_rod_opcao1_CO2e</vt:lpstr>
      <vt:lpstr>total_CM_rod_opcao2_CO2bio</vt:lpstr>
      <vt:lpstr>total_CM_rod_opcao2_CO2e</vt:lpstr>
      <vt:lpstr>total_CM_rod_opcao3_CO2bio</vt:lpstr>
      <vt:lpstr>total_CM_rod_opcao3_CO2e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Ielca Torok</dc:creator>
  <cp:keywords/>
  <dc:description/>
  <cp:lastModifiedBy>Manoela Oliveira</cp:lastModifiedBy>
  <cp:revision/>
  <dcterms:created xsi:type="dcterms:W3CDTF">2022-03-19T15:22:29Z</dcterms:created>
  <dcterms:modified xsi:type="dcterms:W3CDTF">2025-07-15T19:45:32Z</dcterms:modified>
  <cp:category/>
  <cp:contentStatus/>
</cp:coreProperties>
</file>