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Divulgação de Resultados/2024/4T24/SOP/"/>
    </mc:Choice>
  </mc:AlternateContent>
  <xr:revisionPtr revIDLastSave="143" documentId="8_{9CB2D055-999B-457C-82FC-9403587D7707}" xr6:coauthVersionLast="47" xr6:coauthVersionMax="47" xr10:uidLastSave="{A6C4F658-2F05-4983-92F3-8492B218D9EB}"/>
  <bookViews>
    <workbookView xWindow="-110" yWindow="-110" windowWidth="19420" windowHeight="10300" activeTab="2" xr2:uid="{6A3D670A-5D9B-437A-A5E6-5095F69CC653}"/>
  </bookViews>
  <sheets>
    <sheet name="Capa" sheetId="15" r:id="rId1"/>
    <sheet name="Guia e Premissas" sheetId="11" r:id="rId2"/>
    <sheet name="Modelo indicativo da SOTP" sheetId="4" r:id="rId3"/>
    <sheet name="Others" sheetId="9" state="hidden" r:id="rId4"/>
    <sheet name="Fontes" sheetId="13"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3" i="4" l="1" a="1"/>
  <c r="H23" i="4" s="1"/>
  <c r="G19" i="11"/>
  <c r="F26" i="11" l="1"/>
  <c r="K11" i="9" l="1"/>
  <c r="H24" i="4" l="1" a="1"/>
  <c r="H24" i="4" s="1"/>
  <c r="H18" i="4" l="1" a="1"/>
  <c r="H18" i="4" s="1"/>
  <c r="H17" i="4" l="1" a="1"/>
  <c r="H17" i="4" s="1"/>
  <c r="H16" i="4" a="1"/>
  <c r="H16" i="4" s="1"/>
  <c r="K12" i="9" l="1"/>
  <c r="K10" i="9"/>
  <c r="K9" i="9"/>
  <c r="K8" i="9"/>
  <c r="K7" i="9"/>
  <c r="K6" i="9"/>
  <c r="K5" i="9"/>
  <c r="K4" i="9"/>
  <c r="K3" i="9"/>
  <c r="K2" i="9"/>
  <c r="H28" i="4" a="1"/>
  <c r="H28" i="4" s="1"/>
  <c r="H33" i="4" l="1"/>
  <c r="M12" i="9" l="1"/>
  <c r="M10" i="9" l="1"/>
  <c r="M9" i="9"/>
  <c r="M8" i="9" l="1"/>
  <c r="M4" i="9"/>
  <c r="M5" i="9"/>
  <c r="M6" i="9" l="1"/>
  <c r="G18" i="4" l="1"/>
  <c r="G17" i="4" l="1"/>
  <c r="G16" i="4"/>
  <c r="H35" i="4" l="1"/>
  <c r="H14" i="4" l="1" a="1"/>
  <c r="H14" i="4" s="1"/>
  <c r="H15" i="4" l="1" a="1"/>
  <c r="H15" i="4" s="1"/>
  <c r="G15" i="4" s="1"/>
  <c r="G14" i="4"/>
  <c r="M3" i="9"/>
  <c r="M7" i="9" l="1"/>
  <c r="H13" i="4" a="1"/>
  <c r="H13" i="4" s="1"/>
  <c r="G13" i="4" l="1"/>
  <c r="H32" i="4"/>
  <c r="M2" i="9"/>
  <c r="H37" i="4" l="1"/>
  <c r="H36" i="4"/>
  <c r="M11" i="9" s="1"/>
  <c r="H34"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<sst xmlns="http://schemas.openxmlformats.org/spreadsheetml/2006/main" count="291" uniqueCount="160">
  <si>
    <t>Raízen</t>
  </si>
  <si>
    <t>Rumo</t>
  </si>
  <si>
    <t>Vale</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</si>
  <si>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</si>
  <si>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</si>
  <si>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</si>
  <si>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</si>
  <si>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</si>
  <si>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</si>
  <si>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</si>
  <si>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</si>
  <si>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</si>
  <si>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</si>
  <si>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</si>
  <si>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</si>
  <si>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</si>
  <si>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</si>
  <si>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</si>
  <si>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</si>
  <si>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</si>
  <si>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</si>
  <si>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https://www.vale.com/pt/conheca-nossa-empresa</t>
  </si>
  <si>
    <t>https://www.vale.com/pt/comunicados-resultados-apresentacoes-e-relatorios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</si>
  <si>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</si>
  <si>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</si>
  <si>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</si>
  <si>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</si>
  <si>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</si>
  <si>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</si>
  <si>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</si>
  <si>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</si>
  <si>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</si>
  <si>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</si>
  <si>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</si>
  <si>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</si>
  <si>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</si>
  <si>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</si>
  <si>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</si>
  <si>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</si>
  <si>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</si>
  <si>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</si>
  <si>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</si>
  <si>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</si>
  <si>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</si>
  <si>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</si>
  <si>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</si>
  <si>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</si>
  <si>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</si>
  <si>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</si>
  <si>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</si>
  <si>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</si>
  <si>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</si>
  <si>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</si>
  <si>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</si>
  <si>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</si>
  <si>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</si>
  <si>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</si>
  <si>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</si>
  <si>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</si>
  <si>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</si>
  <si>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</si>
  <si>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</si>
  <si>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</si>
  <si>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</si>
  <si>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</si>
  <si>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</si>
  <si>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</si>
  <si>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</si>
  <si>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</si>
  <si>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</si>
  <si>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</si>
  <si>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</si>
  <si>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</si>
  <si>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</si>
  <si>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(c)</t>
  </si>
  <si>
    <t>(e)</t>
  </si>
  <si>
    <t>(f)</t>
  </si>
  <si>
    <t>(g)</t>
  </si>
  <si>
    <t>(h)</t>
  </si>
  <si>
    <t>(i)</t>
  </si>
  <si>
    <t>(j)</t>
  </si>
  <si>
    <t>(k)</t>
  </si>
  <si>
    <t>(l)</t>
  </si>
  <si>
    <t>(m)</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</si>
  <si>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</si>
  <si>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</si>
  <si>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</si>
  <si>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</si>
  <si>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</si>
  <si>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</si>
  <si>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</si>
  <si>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</si>
  <si>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</si>
  <si>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</si>
  <si>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</si>
  <si>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</si>
  <si>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</si>
  <si>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</si>
  <si>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</si>
  <si>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</si>
  <si>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</si>
  <si>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</si>
  <si>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</si>
  <si>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</si>
  <si>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</si>
  <si>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</si>
  <si>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</si>
  <si>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</si>
  <si>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</si>
  <si>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</si>
  <si>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</si>
  <si>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</si>
  <si>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</si>
  <si>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Nota 1: Para Raízen, Rumo e Compass - utilizado EBITDA Guidance quando valuation por "EV/EBITDA Guidance"</t>
  </si>
  <si>
    <t>Bloomberg</t>
  </si>
  <si>
    <t>https://ri.rumolog.com/divulgacoes-e-documentos/avisos-comunicados-e-fatos-relevantes/</t>
  </si>
  <si>
    <t>Fatos Relevantes / Comunicados ao Mercado / Guia de modelagem</t>
  </si>
  <si>
    <t>Equity Value</t>
  </si>
  <si>
    <t>Radar²</t>
  </si>
  <si>
    <t>Radar</t>
  </si>
  <si>
    <t>Dívida Líquida (Corporativo ex-Cosan Oito)</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</si>
  <si>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</si>
  <si>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</si>
  <si>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</si>
  <si>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</si>
  <si>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</si>
  <si>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</si>
  <si>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</si>
  <si>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r>
      <t xml:space="preserve">Soma das Partes - SOTP </t>
    </r>
    <r>
      <rPr>
        <b/>
        <sz val="10"/>
        <color rgb="FFFF0000"/>
        <rFont val="Calibri"/>
        <family val="2"/>
        <scheme val="minor"/>
      </rPr>
      <t>(j = a+b+c+d+e+f-g-h-i)</t>
    </r>
  </si>
  <si>
    <r>
      <t xml:space="preserve">Desconto de holding </t>
    </r>
    <r>
      <rPr>
        <b/>
        <sz val="10"/>
        <color rgb="FFFF0000"/>
        <rFont val="Calibri"/>
        <family val="2"/>
        <scheme val="minor"/>
      </rPr>
      <t>(l = j-k)</t>
    </r>
  </si>
  <si>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</si>
  <si>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</si>
  <si>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</si>
  <si>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Outros Investimentos - Book Value 30/09/2023
(R$ bi)</t>
  </si>
  <si>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</si>
  <si>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</si>
  <si>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</si>
  <si>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</si>
  <si>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</si>
  <si>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</si>
  <si>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</si>
  <si>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</si>
  <si>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</si>
  <si>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Relatório de Desempenho</t>
  </si>
  <si>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</si>
  <si>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</si>
  <si>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</si>
  <si>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</si>
  <si>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t>Total de ações ex-tesouraria 31/10/2024
(bi)</t>
  </si>
  <si>
    <t>Compass³</t>
  </si>
  <si>
    <t>Moove³</t>
  </si>
  <si>
    <t>Nota 3: Para utilização do método de valuation de equity value e EV/EBITDA na Compass e na Moove, preencher as premissas "Múltiplo
EV/EBITDA" e "Equity Value (@100%)" na aba "Guia e Premissas"</t>
  </si>
  <si>
    <t>31/12/2024 - exceto quando indicado de outra forma</t>
  </si>
  <si>
    <t>https://api.mziq.com/mzfilemanager/v2/d/c016735f-1711-48ce-919f-a8c701b83c19/ee87fcd2-ed0a-ab8c-0c4c-b4a3198661c5?origin=1</t>
  </si>
  <si>
    <t>https://api.mziq.com/mzfilemanager/v2/d/003f6029-d45a-44ac-9c9e-869fe5df83fc/8f9492e4-9e11-fdf8-68a9-d29ecfe692b3?origin=1</t>
  </si>
  <si>
    <t>https://api.mziq.com/mzfilemanager/v2/d/6aa68515-2422-4cc4-bafa-8870ccdfedb0/fc4d9e96-29f1-9b73-4e06-b388b59aff88?origin=2</t>
  </si>
  <si>
    <t>Ações tesoraria dezembro 2024</t>
  </si>
  <si>
    <t>Fato Relevante - Atualização Guidance 2024 - 20/02/25</t>
  </si>
  <si>
    <r>
      <t xml:space="preserve">Desconto de holding (%) </t>
    </r>
    <r>
      <rPr>
        <b/>
        <sz val="10"/>
        <color rgb="FFFF0000"/>
        <rFont val="Calibri"/>
        <family val="2"/>
        <scheme val="minor"/>
      </rPr>
      <t>(m=k/j-1)</t>
    </r>
  </si>
  <si>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4T24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</si>
</sst>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_-* #,##0_-;\-* #,##0_-;_-* &quot;-&quot;??_-;_-@_-"/>
    <numFmt numFmtId="191" formatCode="\-"/>
    <numFmt numFmtId="192" formatCode="#,##0.000"/>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49">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s>
  <cellStyleXfs count="32902">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8">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0" fontId="40" fillId="45" borderId="32">
      <alignment horizontal="center"/>
    </xf>
    <xf numFmtId="38" fontId="46" fillId="52" borderId="39"/>
    <xf numFmtId="3" fontId="10" fillId="64" borderId="40">
      <alignment horizontal="center"/>
    </xf>
    <xf numFmtId="0" fontId="47" fillId="6" borderId="38" applyNumberFormat="0">
      <alignment horizontal="center"/>
    </xf>
    <xf numFmtId="38" fontId="47" fillId="5" borderId="38">
      <alignment horizontal="center"/>
    </xf>
    <xf numFmtId="38" fontId="47" fillId="5" borderId="38">
      <alignment horizontal="center"/>
    </xf>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38" fontId="46" fillId="52" borderId="33"/>
    <xf numFmtId="3" fontId="10" fillId="64" borderId="34">
      <alignment horizontal="center"/>
    </xf>
    <xf numFmtId="0" fontId="47" fillId="6" borderId="32" applyNumberFormat="0">
      <alignment horizontal="center"/>
    </xf>
    <xf numFmtId="38" fontId="47" fillId="5" borderId="32">
      <alignment horizontal="center"/>
    </xf>
    <xf numFmtId="38" fontId="47" fillId="5" borderId="32">
      <alignment horizontal="center"/>
    </xf>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41" applyNumberFormat="0" applyAlignment="0" applyProtection="0"/>
    <xf numFmtId="0" fontId="57" fillId="9"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8" fillId="5" borderId="41"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7" fillId="9" borderId="35" applyNumberFormat="0" applyAlignment="0" applyProtection="0"/>
    <xf numFmtId="0" fontId="57" fillId="9"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0" fontId="58" fillId="5" borderId="35" applyNumberFormat="0" applyAlignment="0" applyProtection="0"/>
    <xf numFmtId="41" fontId="2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77" fillId="13" borderId="41" applyNumberFormat="0" applyAlignment="0" applyProtection="0"/>
    <xf numFmtId="0" fontId="77" fillId="13" borderId="35" applyNumberFormat="0" applyAlignment="0" applyProtection="0"/>
    <xf numFmtId="0" fontId="85" fillId="0" borderId="31">
      <alignment horizontal="left" vertical="center"/>
    </xf>
    <xf numFmtId="0" fontId="85" fillId="0" borderId="31">
      <alignment horizontal="left" vertical="center"/>
    </xf>
    <xf numFmtId="0" fontId="79" fillId="14" borderId="39" applyNumberFormat="0" applyBorder="0" applyAlignment="0" applyProtection="0"/>
    <xf numFmtId="0" fontId="79" fillId="14" borderId="39" applyNumberFormat="0" applyBorder="0" applyAlignment="0" applyProtection="0"/>
    <xf numFmtId="0" fontId="79" fillId="14" borderId="33" applyNumberFormat="0" applyBorder="0" applyAlignment="0" applyProtection="0"/>
    <xf numFmtId="0" fontId="79" fillId="14" borderId="33" applyNumberFormat="0" applyBorder="0" applyAlignment="0" applyProtection="0"/>
    <xf numFmtId="0" fontId="85" fillId="0" borderId="37">
      <alignment horizontal="left" vertical="center"/>
    </xf>
    <xf numFmtId="0" fontId="85" fillId="0" borderId="37">
      <alignment horizontal="left" vertical="center"/>
    </xf>
    <xf numFmtId="0" fontId="11" fillId="14" borderId="42" applyNumberFormat="0" applyFont="0" applyAlignment="0" applyProtection="0"/>
    <xf numFmtId="0" fontId="11" fillId="14" borderId="36" applyNumberFormat="0" applyFont="0" applyAlignment="0" applyProtection="0"/>
    <xf numFmtId="0" fontId="11" fillId="14" borderId="42" applyNumberFormat="0" applyFont="0" applyAlignment="0" applyProtection="0"/>
    <xf numFmtId="0" fontId="11" fillId="14" borderId="36" applyNumberFormat="0" applyFont="0" applyAlignment="0" applyProtection="0"/>
    <xf numFmtId="0" fontId="27" fillId="14" borderId="42"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0" fontId="27" fillId="14" borderId="36" applyNumberFormat="0" applyFont="0" applyAlignment="0" applyProtection="0"/>
    <xf numFmtId="0" fontId="27" fillId="14" borderId="42" applyNumberFormat="0" applyFont="0" applyAlignment="0" applyProtection="0"/>
    <xf numFmtId="0" fontId="27" fillId="14" borderId="36" applyNumberFormat="0" applyFont="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27" fillId="14" borderId="48" applyNumberFormat="0" applyFont="0" applyAlignment="0" applyProtection="0"/>
    <xf numFmtId="0" fontId="27" fillId="14" borderId="48" applyNumberFormat="0" applyFont="0" applyAlignment="0" applyProtection="0"/>
    <xf numFmtId="0" fontId="27" fillId="14" borderId="48" applyNumberFormat="0" applyFont="0" applyAlignment="0" applyProtection="0"/>
    <xf numFmtId="43" fontId="11" fillId="0" borderId="0" applyFont="0" applyFill="0" applyBorder="0" applyAlignment="0" applyProtection="0"/>
    <xf numFmtId="0" fontId="11" fillId="14" borderId="48" applyNumberFormat="0" applyFont="0" applyAlignment="0" applyProtection="0"/>
    <xf numFmtId="0" fontId="11" fillId="14" borderId="48"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0" fontId="85" fillId="0" borderId="43">
      <alignment horizontal="left" vertical="center"/>
    </xf>
    <xf numFmtId="0" fontId="85" fillId="0" borderId="43">
      <alignment horizontal="left" vertical="center"/>
    </xf>
    <xf numFmtId="0" fontId="79" fillId="14" borderId="45" applyNumberFormat="0" applyBorder="0" applyAlignment="0" applyProtection="0"/>
    <xf numFmtId="0" fontId="79" fillId="14" borderId="45" applyNumberFormat="0" applyBorder="0" applyAlignment="0" applyProtection="0"/>
    <xf numFmtId="0" fontId="77" fillId="13"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9" borderId="47" applyNumberFormat="0" applyAlignment="0" applyProtection="0"/>
    <xf numFmtId="0" fontId="58" fillId="9" borderId="47" applyNumberFormat="0" applyAlignment="0" applyProtection="0"/>
    <xf numFmtId="0" fontId="58" fillId="9" borderId="47" applyNumberFormat="0" applyAlignment="0" applyProtection="0"/>
    <xf numFmtId="0" fontId="58"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8" fillId="5"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0" fontId="57" fillId="9" borderId="47" applyNumberFormat="0" applyAlignment="0" applyProtection="0"/>
    <xf numFmtId="38" fontId="47" fillId="5" borderId="44">
      <alignment horizontal="center"/>
    </xf>
    <xf numFmtId="38" fontId="47" fillId="5" borderId="44">
      <alignment horizontal="center"/>
    </xf>
    <xf numFmtId="0" fontId="47" fillId="6" borderId="44" applyNumberFormat="0">
      <alignment horizontal="center"/>
    </xf>
    <xf numFmtId="3" fontId="10" fillId="64" borderId="46">
      <alignment horizontal="center"/>
    </xf>
    <xf numFmtId="38" fontId="46" fillId="52" borderId="45"/>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0" fontId="40" fillId="45" borderId="44">
      <alignment horizontal="center"/>
    </xf>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cellStyleXfs>
  <cellXfs count="80">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113" fillId="0" borderId="0" xfId="0" quotePrefix="1" applyFont="1" applyAlignment="1">
      <alignment horizontal="center" vertical="center"/>
    </xf>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2" fontId="115" fillId="4" borderId="0" xfId="1" applyNumberFormat="1" applyFont="1" applyFill="1" applyAlignment="1" applyProtection="1">
      <alignment horizontal="center" vertical="center"/>
      <protection locked="0"/>
    </xf>
    <xf numFmtId="17" fontId="0" fillId="0" borderId="0" xfId="0" applyNumberFormat="1"/>
    <xf numFmtId="2" fontId="115"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164" fontId="115" fillId="0" borderId="0" xfId="10" applyNumberFormat="1" applyFont="1" applyFill="1" applyAlignment="1">
      <alignment horizontal="center" vertical="center"/>
    </xf>
    <xf numFmtId="3" fontId="0" fillId="0" borderId="0" xfId="0" applyNumberFormat="1"/>
    <xf numFmtId="14" fontId="0" fillId="0" borderId="2" xfId="0" applyNumberFormat="1" applyBorder="1" applyAlignment="1">
      <alignment horizontal="center" vertical="center"/>
    </xf>
    <xf numFmtId="190" fontId="0" fillId="0" borderId="0" xfId="9" applyNumberFormat="1" applyFont="1"/>
    <xf numFmtId="0" fontId="116" fillId="0" borderId="0" xfId="0" applyFont="1" applyAlignment="1">
      <alignment horizontal="left" vertical="center"/>
    </xf>
    <xf numFmtId="191" fontId="2" fillId="4" borderId="0" xfId="1" applyNumberFormat="1" applyFont="1" applyFill="1" applyAlignment="1" applyProtection="1">
      <alignment horizontal="center" vertical="center"/>
      <protection locked="0"/>
    </xf>
    <xf numFmtId="191" fontId="115" fillId="4" borderId="0" xfId="1" applyNumberFormat="1" applyFont="1" applyFill="1" applyAlignment="1" applyProtection="1">
      <alignment horizontal="center" vertical="center"/>
      <protection locked="0"/>
    </xf>
    <xf numFmtId="189" fontId="115" fillId="4" borderId="0" xfId="1" applyNumberFormat="1" applyFont="1" applyFill="1" applyAlignment="1" applyProtection="1">
      <alignment horizontal="center" vertical="center"/>
      <protection locked="0"/>
    </xf>
    <xf numFmtId="192" fontId="0" fillId="0" borderId="0" xfId="0" applyNumberFormat="1"/>
    <xf numFmtId="0" fontId="26" fillId="0" borderId="0" xfId="32182"/>
    <xf numFmtId="0" fontId="26" fillId="0" borderId="0" xfId="32182" applyFill="1"/>
    <xf numFmtId="15" fontId="23" fillId="74" borderId="0" xfId="0" applyNumberFormat="1" applyFont="1" applyFill="1" applyAlignment="1">
      <alignment horizontal="center" vertical="center" wrapText="1"/>
    </xf>
    <xf numFmtId="0" fontId="0" fillId="0" borderId="0" xfId="0" applyAlignment="1">
      <alignment horizontal="left" vertical="center"/>
    </xf>
    <xf numFmtId="0" fontId="26" fillId="0" borderId="0" xfId="32182" applyFill="1" applyAlignment="1">
      <alignment vertical="center" wrapText="1"/>
    </xf>
    <xf numFmtId="188" fontId="115" fillId="0" borderId="0" xfId="32656" applyNumberFormat="1" applyFont="1" applyFill="1" applyAlignment="1">
      <alignment horizontal="center" vertical="center"/>
    </xf>
    <xf numFmtId="2" fontId="2" fillId="4" borderId="0" xfId="1" applyNumberFormat="1" applyFont="1" applyFill="1" applyAlignment="1" applyProtection="1">
      <alignment horizontal="center" vertical="center"/>
      <protection locked="0"/>
    </xf>
    <xf numFmtId="9" fontId="2" fillId="0" borderId="0" xfId="10" applyFont="1" applyAlignment="1">
      <alignment horizontal="center" vertical="center"/>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cellXfs>
  <cellStyles count="32902">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 2" xfId="32206" xr:uid="{87578D0D-F7A9-4B59-8F80-ACEB76B04A86}"/>
    <cellStyle name="a_Divisão 3" xfId="32194" xr:uid="{6C1CCF26-5361-4860-BFB9-8D52E045DD61}"/>
    <cellStyle name="a_Divisão 4" xfId="32896" xr:uid="{EFB8A123-6300-4A51-A88E-D16D141CCB33}"/>
    <cellStyle name="a_Divisão_Display" xfId="6356" xr:uid="{C9213B0B-D999-463D-AF17-71EAB60F1D40}"/>
    <cellStyle name="a_Divisão_Display_1" xfId="6357" xr:uid="{5A40CB84-E881-4CF7-90C2-84D472EA274B}"/>
    <cellStyle name="a_Divisão_Display_1 2" xfId="32207" xr:uid="{61797F66-3579-40BF-9A9F-817529CEF4CE}"/>
    <cellStyle name="a_Divisão_Display_1 3" xfId="32195" xr:uid="{C16D8597-2CD8-4617-8D30-62B65B8DD3FB}"/>
    <cellStyle name="a_Divisão_Display_1 4" xfId="32895" xr:uid="{6F4ACD27-4A6B-493A-9822-B58956DBF100}"/>
    <cellStyle name="a_Divisão_IR Diferido" xfId="6358" xr:uid="{4F1068DD-1DF9-4BA5-B3D4-0F318F1434BE}"/>
    <cellStyle name="a_Divisão_IR Diferido 2" xfId="32208" xr:uid="{76B01741-D2D1-4AC4-A053-AD37EBA83695}"/>
    <cellStyle name="a_Divisão_IR Diferido 3" xfId="32196" xr:uid="{0CAD4D62-7005-4972-B678-9F91E6352E50}"/>
    <cellStyle name="a_Divisão_IR Diferido 4" xfId="32894" xr:uid="{6342BDE2-11FC-44E9-83D3-0062A3B62BAA}"/>
    <cellStyle name="a_Divisão_Lead" xfId="6359" xr:uid="{432621A1-822E-416C-978E-6606115BA10C}"/>
    <cellStyle name="a_Divisão_Lead 2" xfId="32209" xr:uid="{753F1026-95AC-4EBD-86C5-7F42B5FF6AB8}"/>
    <cellStyle name="a_Divisão_Lead 3" xfId="32197" xr:uid="{F087F046-2FA7-4A90-BC4B-9769AF3BD93E}"/>
    <cellStyle name="a_Divisão_Lead 4" xfId="32893" xr:uid="{1D757943-79BB-4B30-B427-738954E753FA}"/>
    <cellStyle name="a_Divisão_Lead_IR Diferido" xfId="6360" xr:uid="{A75434F8-6F9F-4947-8DE2-5316C7446F63}"/>
    <cellStyle name="a_Divisão_Lead_IR Diferido 2" xfId="32210" xr:uid="{D7CC636A-65FE-45DA-A1CE-3969A7063323}"/>
    <cellStyle name="a_Divisão_Lead_IR Diferido 3" xfId="32198" xr:uid="{B84271E4-006E-420D-935E-EC8F33BBDB6D}"/>
    <cellStyle name="a_Divisão_Lead_IR Diferido 4" xfId="32892" xr:uid="{423156D3-1402-4D29-BABD-A5A62DC53251}"/>
    <cellStyle name="a_Divisão_Mapa variáveis" xfId="6361" xr:uid="{38B4972C-023B-43EA-B97F-A64B1EF413CA}"/>
    <cellStyle name="a_Divisão_Mapa variáveis 2" xfId="32211" xr:uid="{9A63939F-4FA6-460F-A804-56D6988AE17F}"/>
    <cellStyle name="a_Divisão_Mapa variáveis 3" xfId="32199" xr:uid="{BF0042AB-03C5-4C96-8A30-2631671A4F1C}"/>
    <cellStyle name="a_Divisão_Mapa variáveis 4" xfId="32891" xr:uid="{DC7F5C0D-B581-470B-A110-73854D2ACDCD}"/>
    <cellStyle name="a_Divisão_Mapa variáveis_1" xfId="6362" xr:uid="{4B9B7802-4536-4E4B-A7F9-38DB53A3A8B3}"/>
    <cellStyle name="a_Divisão_Mapa variáveis_1 2" xfId="32212" xr:uid="{51E5FFFA-E84F-4359-9D76-8EB576A3F6C8}"/>
    <cellStyle name="a_Divisão_Mapa variáveis_1 3" xfId="32200" xr:uid="{882B1913-B693-44B4-B0A5-9FD78CBC9CA7}"/>
    <cellStyle name="a_Divisão_Mapa variáveis_1 4" xfId="32890" xr:uid="{4FCF1EA5-B9AA-4E0E-BF94-1074C4C4AA56}"/>
    <cellStyle name="a_Divisão_Mapa variáveis_1_Métricas Op. e Finan. (PT)" xfId="6363" xr:uid="{A0BAFC9B-E8C9-4594-A55B-69F2CAE033CC}"/>
    <cellStyle name="a_Divisão_Mapa variáveis_1_Métricas Op. e Finan. (PT) 2" xfId="32213" xr:uid="{825E0E07-E707-4424-83E7-30ADEDC01365}"/>
    <cellStyle name="a_Divisão_Mapa variáveis_1_Métricas Op. e Finan. (PT) 3" xfId="32201" xr:uid="{FE7DE94B-B392-4C2B-9287-5FDF4E3B677B}"/>
    <cellStyle name="a_Divisão_Mapa variáveis_1_Métricas Op. e Finan. (PT) 4" xfId="32889" xr:uid="{11D49F3B-F8E9-446D-9EC2-6A57E6B36D5E}"/>
    <cellStyle name="a_Divisão_Mapa variáveis_Mapa variáveis" xfId="6364" xr:uid="{26643887-7CC5-4C5F-BC2D-9D078E696645}"/>
    <cellStyle name="a_Divisão_Mapa variáveis_Mapa variáveis 2" xfId="32214" xr:uid="{94B70A62-A40A-4F5D-A7A1-DDEEDAF2B5F4}"/>
    <cellStyle name="a_Divisão_Mapa variáveis_Mapa variáveis 3" xfId="32202" xr:uid="{2A518652-5413-4F42-BAFA-1586B2AFAB5B}"/>
    <cellStyle name="a_Divisão_Mapa variáveis_Mapa variáveis 4" xfId="32888" xr:uid="{09DCA627-18D1-4D4C-902A-4DB721610446}"/>
    <cellStyle name="a_Divisão_Mapa variáveis_Mapa variáveis_Métricas Op. e Finan. (PT)" xfId="6365" xr:uid="{4D1446DA-3C49-49B1-96A1-F117A42820E7}"/>
    <cellStyle name="a_Divisão_Mapa variáveis_Mapa variáveis_Métricas Op. e Finan. (PT) 2" xfId="32215" xr:uid="{6437A8EB-1B0D-4026-AC37-CE9D886F8C66}"/>
    <cellStyle name="a_Divisão_Mapa variáveis_Mapa variáveis_Métricas Op. e Finan. (PT) 3" xfId="32203" xr:uid="{1B81E9B5-BAF4-439C-9ED2-478798E096C5}"/>
    <cellStyle name="a_Divisão_Mapa variáveis_Mapa variáveis_Métricas Op. e Finan. (PT) 4" xfId="32887" xr:uid="{BD63103E-1D0C-421D-A167-49515868EAF1}"/>
    <cellStyle name="a_Divisão_Mapa variáveis_Métricas Op. e Finan. (PT)" xfId="6366" xr:uid="{BE6FAA99-CC15-4B87-B0AF-95D9FB2BF9E8}"/>
    <cellStyle name="a_Divisão_Mapa variáveis_Métricas Op. e Finan. (PT) 2" xfId="32216" xr:uid="{9AA0B09F-35BB-45CB-AA18-CD31C0AA2D45}"/>
    <cellStyle name="a_Divisão_Mapa variáveis_Métricas Op. e Finan. (PT) 3" xfId="32204" xr:uid="{3A447252-9471-4D9B-8B87-4768891C127E}"/>
    <cellStyle name="a_Divisão_Mapa variáveis_Métricas Op. e Finan. (PT) 4" xfId="32886" xr:uid="{AB519C75-F4FA-40AB-B64F-AD8D827F287D}"/>
    <cellStyle name="a_Divisão_Métricas Op. e Finan. (PT)" xfId="6367" xr:uid="{EFB7F780-44C7-454C-9C01-C530B2779BF6}"/>
    <cellStyle name="a_Divisão_Métricas Op. e Finan. (PT) 2" xfId="32217" xr:uid="{07C778D2-8ACA-4725-B977-3BB18890CB3C}"/>
    <cellStyle name="a_Divisão_Métricas Op. e Finan. (PT) 3" xfId="32205" xr:uid="{FB439A43-4A47-402A-AEF6-FC56925F3032}"/>
    <cellStyle name="a_Divisão_Métricas Op. e Finan. (PT) 4" xfId="32885" xr:uid="{FED62AE8-84D5-4684-A13C-3E1456D9A21A}"/>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lbert style 2" xfId="32253" xr:uid="{0513C7BF-B6FD-4391-AE94-DF042E46BB61}"/>
    <cellStyle name="albert style 3" xfId="32218" xr:uid="{881F15C3-2E16-40B8-AB89-E3305A72EBF7}"/>
    <cellStyle name="albert style 4" xfId="32884" xr:uid="{55F0161B-2F1E-4F28-ABBB-5E45B4ADC23E}"/>
    <cellStyle name="Amarelocot" xfId="7082" xr:uid="{87DC7462-1FC0-4D21-985A-E9D354A2AE42}"/>
    <cellStyle name="anobase" xfId="7083" xr:uid="{4D32147E-829C-4D5D-8517-0B983F874596}"/>
    <cellStyle name="anobase 2" xfId="32254" xr:uid="{5C3569B8-2F31-48C5-8A13-9BE7EA5B5DE6}"/>
    <cellStyle name="anobase 3" xfId="32219" xr:uid="{8AAC94CF-29BA-4432-AE3F-FB59B96E9E79}"/>
    <cellStyle name="anobase 4" xfId="32883" xr:uid="{E58F8892-2B10-4A5F-9C97-46AC4FCC462E}"/>
    <cellStyle name="anos" xfId="7084" xr:uid="{791F4590-1C35-4C9B-9AFC-7CF898F0C430}"/>
    <cellStyle name="anos 2" xfId="32255" xr:uid="{3278B2D3-9D01-4BCB-ABB5-22E24CA83099}"/>
    <cellStyle name="anos 3" xfId="32220" xr:uid="{F3BAC39F-0647-4EB7-B947-DB633B6DA3AD}"/>
    <cellStyle name="anos 4" xfId="32882" xr:uid="{04A92F31-C7F9-45C1-91C2-035782F2BFCF}"/>
    <cellStyle name="Área" xfId="7085" xr:uid="{EBD13A1E-8366-45C1-8D63-8152F0A969F2}"/>
    <cellStyle name="Área 2" xfId="7086" xr:uid="{6D01F8E1-0818-4844-9C4D-B3EB5B351E20}"/>
    <cellStyle name="Área 2 2" xfId="32257" xr:uid="{2E078D09-DAF7-4941-82D3-162DAD3086D5}"/>
    <cellStyle name="Área 2 3" xfId="32222" xr:uid="{D4F649B6-F6F7-443A-9520-26AB96FED150}"/>
    <cellStyle name="Área 2 4" xfId="32880" xr:uid="{70157359-BDEA-47C9-9A9A-0C27E6A22448}"/>
    <cellStyle name="Área 3" xfId="32256" xr:uid="{4AD1F7FD-96F1-423F-A698-41C412C6D27B}"/>
    <cellStyle name="Área 4" xfId="32221" xr:uid="{8C37977A-2CD2-4060-A552-D46E66766D9E}"/>
    <cellStyle name="Área 5" xfId="32881" xr:uid="{D2176135-2D9D-466C-A2B4-8D94236E8498}"/>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2 2" xfId="32428" xr:uid="{EB3A31C4-69A4-45A9-A18D-BE6AAE17B532}"/>
    <cellStyle name="Calculation 10 2 3" xfId="32224" xr:uid="{85ACDAE6-C24D-4054-9882-5BC27E40F961}"/>
    <cellStyle name="Calculation 10 2 4" xfId="32878" xr:uid="{2928EE23-178E-4876-94BC-684A64B52736}"/>
    <cellStyle name="Calculation 10 3" xfId="7453" xr:uid="{FDE774B0-194D-467F-BACC-9449149F62C8}"/>
    <cellStyle name="Calculation 10 4" xfId="7454" xr:uid="{FE91D8CC-AB47-4235-B938-4938DE8197E1}"/>
    <cellStyle name="Calculation 10 5" xfId="7455" xr:uid="{4AE8527E-1630-43EA-B840-9081D2175E16}"/>
    <cellStyle name="Calculation 10 6" xfId="32427" xr:uid="{F23074D7-BD02-4969-A6A3-A92827370BB3}"/>
    <cellStyle name="Calculation 10 7" xfId="32223" xr:uid="{BA8886BB-7BF5-4F1A-8828-ACE01F2D6CDD}"/>
    <cellStyle name="Calculation 10 8" xfId="32879" xr:uid="{146EB6AE-A890-407E-8882-741BA7BC14C8}"/>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2 2" xfId="32430" xr:uid="{AC5A8EAC-0C76-41E6-9B64-10FC3674638E}"/>
    <cellStyle name="Calculation 11 2 3" xfId="32226" xr:uid="{D4BBF563-EAFD-4FD1-9721-92D5B556CBA0}"/>
    <cellStyle name="Calculation 11 2 4" xfId="32876" xr:uid="{B252669C-02EE-4B8E-97B7-230596F742E2}"/>
    <cellStyle name="Calculation 11 3" xfId="7459" xr:uid="{88D5D37F-A0A8-4B68-A245-C4446BA392F9}"/>
    <cellStyle name="Calculation 11 4" xfId="7460" xr:uid="{29F26407-A43C-4CEB-B66A-11D056BCC3A1}"/>
    <cellStyle name="Calculation 11 5" xfId="7461" xr:uid="{D733DF25-7650-4A6D-9837-987B2CFAB6D6}"/>
    <cellStyle name="Calculation 11 6" xfId="32429" xr:uid="{5684E3C3-208C-47B2-93C4-60018CF42BF4}"/>
    <cellStyle name="Calculation 11 7" xfId="32225" xr:uid="{62E0AE93-66F1-4ADE-B0BF-3764D4DADD08}"/>
    <cellStyle name="Calculation 11 8" xfId="32877" xr:uid="{DC5E58C0-FF22-463E-8AB1-242696886DBF}"/>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2 2" xfId="32432" xr:uid="{F5984757-3E12-452F-BED1-187C912C3171}"/>
    <cellStyle name="Calculation 12 2 3" xfId="32228" xr:uid="{DFC7A7A9-F96A-4141-BC6F-357AAC1C5F0E}"/>
    <cellStyle name="Calculation 12 2 4" xfId="32874" xr:uid="{BD386B84-035F-4E20-B9F6-D895CB2ED24A}"/>
    <cellStyle name="Calculation 12 3" xfId="7465" xr:uid="{73079437-190A-4724-A7C2-D52BC32E3CE8}"/>
    <cellStyle name="Calculation 12 4" xfId="7466" xr:uid="{B8A1C66F-C964-40B3-B8F7-98A5A33096AB}"/>
    <cellStyle name="Calculation 12 5" xfId="7467" xr:uid="{47C709C1-28A3-4B78-B54B-4FA20109BB88}"/>
    <cellStyle name="Calculation 12 6" xfId="32431" xr:uid="{30932E5A-2E9D-4044-95F3-186F241AC5C5}"/>
    <cellStyle name="Calculation 12 7" xfId="32227" xr:uid="{C087C77E-140E-4843-B593-C6053880F659}"/>
    <cellStyle name="Calculation 12 8" xfId="32875" xr:uid="{3CBFB03B-10EE-4BC2-8293-3A595365F25B}"/>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 2 2" xfId="32434" xr:uid="{F902FEF1-4131-4B9B-A1D7-0871B8EF6EEB}"/>
    <cellStyle name="Calculation 13 2 3" xfId="32230" xr:uid="{2CB5BD37-1427-49A0-935E-E10D6A9F8691}"/>
    <cellStyle name="Calculation 13 2 4" xfId="32872" xr:uid="{B096F852-5BA9-41EE-A836-6CEBF2952F42}"/>
    <cellStyle name="Calculation 13 3" xfId="32433" xr:uid="{7A8A7D0E-4D60-4074-B74C-F8E029441493}"/>
    <cellStyle name="Calculation 13 4" xfId="32229" xr:uid="{82305B74-8B3C-40F1-8FE6-68A7E585931F}"/>
    <cellStyle name="Calculation 13 5" xfId="32873" xr:uid="{A258727A-6915-4D98-8DF2-69115142FAB1}"/>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 2 2" xfId="32436" xr:uid="{890E84F7-5986-4871-923F-45447C5D6341}"/>
    <cellStyle name="Calculation 14 2 3" xfId="32232" xr:uid="{47F151B5-94E4-4B2F-B505-85AE63D4FE48}"/>
    <cellStyle name="Calculation 14 2 4" xfId="32870" xr:uid="{85DAACE3-416D-417F-9F64-F67B86DFEA1E}"/>
    <cellStyle name="Calculation 14 3" xfId="32435" xr:uid="{D0408D4B-81DC-4043-9A64-C5599C69FFE4}"/>
    <cellStyle name="Calculation 14 4" xfId="32231" xr:uid="{A9016381-0797-49FA-B8FE-0E7E7FD6B86D}"/>
    <cellStyle name="Calculation 14 5" xfId="32871" xr:uid="{25EB33DA-6AAE-4E4E-89E0-0BC91B5A4902}"/>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 2 2" xfId="32438" xr:uid="{B44BF8F4-03EC-452E-854A-106B6CADC93C}"/>
    <cellStyle name="Calculation 15 2 3" xfId="32234" xr:uid="{4A703CEE-5E13-4049-A7B7-E8FEE7B059E3}"/>
    <cellStyle name="Calculation 15 2 4" xfId="32868" xr:uid="{0CD1E4F3-F8C3-44EB-BDDA-186C09669279}"/>
    <cellStyle name="Calculation 15 3" xfId="32437" xr:uid="{206F9ED0-0231-4D1E-9F07-73F1FC4E7C38}"/>
    <cellStyle name="Calculation 15 4" xfId="32233" xr:uid="{935989AA-4F6E-46CA-B9C6-C05761458140}"/>
    <cellStyle name="Calculation 15 5" xfId="32869" xr:uid="{65E9354E-F601-4C67-85E3-8474FB5033BD}"/>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 2 2" xfId="32440" xr:uid="{351BD1EA-C216-4FAC-9893-9FCC0370BC29}"/>
    <cellStyle name="Calculation 16 2 3" xfId="32236" xr:uid="{DC4E0BA3-5C2C-46D4-8E5D-4D60B1FE7A90}"/>
    <cellStyle name="Calculation 16 2 4" xfId="32866" xr:uid="{008F227C-3C9F-4CF6-AC7A-CE75C78A115C}"/>
    <cellStyle name="Calculation 16 3" xfId="32439" xr:uid="{925CCF91-02E5-4464-BCAF-C3E7A516835D}"/>
    <cellStyle name="Calculation 16 4" xfId="32235" xr:uid="{2991C7E8-2BE3-425A-B935-515A1DEBBB4D}"/>
    <cellStyle name="Calculation 16 5" xfId="32867" xr:uid="{9636815D-294E-4042-BB06-45B64EF70BA7}"/>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 2 2" xfId="32442" xr:uid="{6E38407E-F422-4CB2-9190-88AA85130C97}"/>
    <cellStyle name="Calculation 17 2 3" xfId="32238" xr:uid="{8C38B7E8-3FC0-495D-A9D5-32D531D40723}"/>
    <cellStyle name="Calculation 17 2 4" xfId="32864" xr:uid="{50BEB155-3117-4BB9-B83D-9178DD1059FE}"/>
    <cellStyle name="Calculation 17 3" xfId="32441" xr:uid="{890E00B2-CD46-42D3-B6C9-C5FC1D32401B}"/>
    <cellStyle name="Calculation 17 4" xfId="32237" xr:uid="{6C9F78B9-CFED-48C8-8B59-4C4C3C799BDD}"/>
    <cellStyle name="Calculation 17 5" xfId="32865" xr:uid="{7AC288A9-B3C8-4F5C-92A7-CAF3B0F6F48A}"/>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 2 2" xfId="32444" xr:uid="{E0441D11-8D04-4121-99A3-EADBF379E13F}"/>
    <cellStyle name="Calculation 18 2 3" xfId="32240" xr:uid="{C8B86352-0FAA-4428-A28F-AEA26D2365DF}"/>
    <cellStyle name="Calculation 18 2 4" xfId="32862" xr:uid="{71ECF7AF-FFD4-4C65-9C38-E28E552576B5}"/>
    <cellStyle name="Calculation 18 3" xfId="32443" xr:uid="{6B5A7471-F70A-45B7-9A43-497B9B38B2BB}"/>
    <cellStyle name="Calculation 18 4" xfId="32239" xr:uid="{C15BEA57-1898-4DD9-A4B9-1729EA9C20C2}"/>
    <cellStyle name="Calculation 18 5" xfId="32863" xr:uid="{7BF6880F-AEC0-4619-A244-1049374D0A91}"/>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 2 2" xfId="32446" xr:uid="{CD72C0AB-BCE3-4C07-AC08-64068D97B71B}"/>
    <cellStyle name="Calculation 19 2 3" xfId="32242" xr:uid="{8C42E62C-33BE-42E2-B1C2-CF7D08C767A1}"/>
    <cellStyle name="Calculation 19 2 4" xfId="32860" xr:uid="{292E11C1-AE2A-42CE-978C-BED4BC71B8DE}"/>
    <cellStyle name="Calculation 19 3" xfId="32445" xr:uid="{8884E447-242D-4226-A15A-73CB393359BE}"/>
    <cellStyle name="Calculation 19 4" xfId="32241" xr:uid="{3360B6E0-A493-459E-A020-5B4BBB3682F4}"/>
    <cellStyle name="Calculation 19 5" xfId="32861" xr:uid="{67C3491C-AF54-4ED2-9E35-0ED364290818}"/>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0 2" xfId="32448" xr:uid="{2AA3265C-9F11-4F9B-B7DF-718B2A2EA6F9}"/>
    <cellStyle name="Calculation 2 10 3" xfId="32244" xr:uid="{29BCEDE2-A659-4B85-8DF5-EFBB0D16BCF3}"/>
    <cellStyle name="Calculation 2 10 4" xfId="32858" xr:uid="{CC456E21-BA9D-43E9-B027-57F91EEF8DAE}"/>
    <cellStyle name="Calculation 2 11" xfId="7492" xr:uid="{5D0DF8D0-5F8E-4ECD-B9D7-B819473BA87D}"/>
    <cellStyle name="Calculation 2 12" xfId="7493" xr:uid="{9769258E-058A-46FE-8B24-5BFD6E84CB48}"/>
    <cellStyle name="Calculation 2 13" xfId="7494" xr:uid="{76732974-FC29-4D94-BE0C-3327EAB5BA9C}"/>
    <cellStyle name="Calculation 2 14" xfId="32447" xr:uid="{6722BB9C-9865-4D9D-8979-6F438CB039CA}"/>
    <cellStyle name="Calculation 2 15" xfId="32243" xr:uid="{8E2ABEC4-59CB-42B2-87F7-CFA0048B9950}"/>
    <cellStyle name="Calculation 2 16" xfId="32859" xr:uid="{FB285542-5C46-4825-AA3E-3488EE689230}"/>
    <cellStyle name="Calculation 2 2" xfId="7495" xr:uid="{86BE55C0-CD29-4468-8A47-CA750041ECC1}"/>
    <cellStyle name="Calculation 2 2 2" xfId="7496" xr:uid="{4161C2E5-F45B-493E-89F5-13A7FC95BDF8}"/>
    <cellStyle name="Calculation 2 2 2 2" xfId="32450" xr:uid="{69B01694-E37E-476D-AA5D-39CF2D601BCA}"/>
    <cellStyle name="Calculation 2 2 2 3" xfId="32246" xr:uid="{1256E092-678E-48CC-B032-5C277A45C299}"/>
    <cellStyle name="Calculation 2 2 2 4" xfId="32856" xr:uid="{78319556-E156-4D28-814D-9D226DCFA67C}"/>
    <cellStyle name="Calculation 2 2 3" xfId="7497" xr:uid="{C0F05923-E4A4-4833-8B36-75C7647EB73D}"/>
    <cellStyle name="Calculation 2 2 4" xfId="7498" xr:uid="{F1DFBBAF-09D3-4937-8DF8-1E6BDF18D008}"/>
    <cellStyle name="Calculation 2 2 5" xfId="7499" xr:uid="{B04D76F9-5266-46F8-8E47-60C8FE676F50}"/>
    <cellStyle name="Calculation 2 2 6" xfId="32449" xr:uid="{FC0E3E6F-E2A0-427E-8421-AEA3290E47DE}"/>
    <cellStyle name="Calculation 2 2 7" xfId="32245" xr:uid="{33D7C62B-6287-4512-B79C-009AF0017223}"/>
    <cellStyle name="Calculation 2 2 8" xfId="32857" xr:uid="{D3072ED5-F262-4D86-8609-07271A6C61E3}"/>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 2 2" xfId="32452" xr:uid="{083F95C8-A20E-4274-ACA8-1DB6B5B90D68}"/>
    <cellStyle name="Calculation 2 3 2 3" xfId="32248" xr:uid="{EA5A42F5-6AE2-413B-8315-AD275E6977D8}"/>
    <cellStyle name="Calculation 2 3 2 4" xfId="32854" xr:uid="{6B38F7D8-9637-437A-AFD4-FB0B6F0C0B4D}"/>
    <cellStyle name="Calculation 2 3 3" xfId="32451" xr:uid="{8D779D9A-E352-43F7-895A-0D1BDDD779C7}"/>
    <cellStyle name="Calculation 2 3 4" xfId="32247" xr:uid="{505A2474-6FA2-4C24-A53F-4A6F9C3C1108}"/>
    <cellStyle name="Calculation 2 3 5" xfId="32855" xr:uid="{6681E6D8-EB21-40F9-B713-F204B26F8055}"/>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 2 2" xfId="32454" xr:uid="{B4E9158A-DDCF-40C8-B67E-1FC05984F0C2}"/>
    <cellStyle name="Calculation 2 4 2 3" xfId="32250" xr:uid="{12B2AD84-6C65-4D6A-A4A3-A55F315236E9}"/>
    <cellStyle name="Calculation 2 4 2 4" xfId="32852" xr:uid="{6082B5E9-D428-4510-A0E2-5327A32ECA70}"/>
    <cellStyle name="Calculation 2 4 3" xfId="32453" xr:uid="{BDE9F4F2-3BB4-4007-A2B7-F89824D2DDE9}"/>
    <cellStyle name="Calculation 2 4 4" xfId="32249" xr:uid="{7B6772AA-81D8-4285-AEC5-DDEDE13F00C2}"/>
    <cellStyle name="Calculation 2 4 5" xfId="32853" xr:uid="{382ED285-CB78-4B6C-BD6E-CE72C44288B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 2 2" xfId="32456" xr:uid="{D48DF561-8730-44EB-BD7E-DD4AFA1F65B9}"/>
    <cellStyle name="Calculation 2 5 2 3" xfId="32252" xr:uid="{33ACBB91-8EF8-467B-A0C3-85388B55BF61}"/>
    <cellStyle name="Calculation 2 5 2 4" xfId="32850" xr:uid="{52C15DC5-3FC1-4929-B067-FB7E78C8985A}"/>
    <cellStyle name="Calculation 2 5 3" xfId="32455" xr:uid="{1B9AEDDB-F2FC-486D-BDE8-0302DA31E7AF}"/>
    <cellStyle name="Calculation 2 5 4" xfId="32251" xr:uid="{D8A40DAD-4C6E-4F6D-BD7C-787882C42906}"/>
    <cellStyle name="Calculation 2 5 5" xfId="32851" xr:uid="{0A7A1B47-81AC-4D23-A151-5F6EBC0F6BA7}"/>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 2 2" xfId="32458" xr:uid="{C2418C3F-EAD6-401D-8A3B-98D29C2DD8AA}"/>
    <cellStyle name="Calculation 2 6 2 3" xfId="32259" xr:uid="{820775D9-4E48-4928-8E42-004B4B03DFB1}"/>
    <cellStyle name="Calculation 2 6 2 4" xfId="32848" xr:uid="{C8E17CE7-DFF5-446E-A3DE-CF3663B810B4}"/>
    <cellStyle name="Calculation 2 6 3" xfId="32457" xr:uid="{B953146C-5C58-43D7-9EBB-F81F3F69DF33}"/>
    <cellStyle name="Calculation 2 6 4" xfId="32258" xr:uid="{2E0E43E6-0ADC-498F-B49F-851665A75F43}"/>
    <cellStyle name="Calculation 2 6 5" xfId="32849" xr:uid="{6C3CBCDA-6F94-4821-B96A-F1463B572C6F}"/>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 2 2" xfId="32460" xr:uid="{97C68797-2C53-4433-A7E3-862130728992}"/>
    <cellStyle name="Calculation 2 7 2 3" xfId="32261" xr:uid="{88272B44-F4B3-466C-A62D-28DCE615A0EF}"/>
    <cellStyle name="Calculation 2 7 2 4" xfId="32846" xr:uid="{0B8DC918-BD74-4C95-8D38-844D11F40CE7}"/>
    <cellStyle name="Calculation 2 7 3" xfId="32459" xr:uid="{1C2A4BA6-A00A-4AF1-894F-FDEAE2ADC664}"/>
    <cellStyle name="Calculation 2 7 4" xfId="32260" xr:uid="{13FC2952-A53C-4EBC-BE88-3CAC60DA24AF}"/>
    <cellStyle name="Calculation 2 7 5" xfId="32847" xr:uid="{B0C77272-6E52-439A-801A-40EDE6B27301}"/>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 2 2" xfId="32462" xr:uid="{B73744B4-63D7-41EE-8E8C-44C768268DDA}"/>
    <cellStyle name="Calculation 2 8 2 3" xfId="32263" xr:uid="{B23ED380-45B8-49A6-9675-1DDFC362D055}"/>
    <cellStyle name="Calculation 2 8 2 4" xfId="32844" xr:uid="{D7B15CCD-0F15-4DDD-8BF3-88842BC2CE6F}"/>
    <cellStyle name="Calculation 2 8 3" xfId="32461" xr:uid="{EC4074A2-188B-400C-880D-2EDF23051929}"/>
    <cellStyle name="Calculation 2 8 4" xfId="32262" xr:uid="{EC20FFFC-D6BE-4A20-ACE3-625318C462E7}"/>
    <cellStyle name="Calculation 2 8 5" xfId="32845" xr:uid="{AF967106-578E-4050-B33D-303C8773A999}"/>
    <cellStyle name="Calculation 2 8_BP - Raízen Combustíveis" xfId="7518" xr:uid="{0B8D2F12-6DDB-42D5-9DB8-01BF4DA30997}"/>
    <cellStyle name="Calculation 2 9" xfId="7519" xr:uid="{F63677C6-737F-43F9-BFE9-5D71170A3165}"/>
    <cellStyle name="Calculation 2 9 2" xfId="32463" xr:uid="{04E817A6-A004-4552-AB8B-68096696269F}"/>
    <cellStyle name="Calculation 2 9 3" xfId="32264" xr:uid="{C3CDB0A0-98C8-4E06-B6D1-D6940DBEEBEA}"/>
    <cellStyle name="Calculation 2 9 4" xfId="32843" xr:uid="{62F10A04-7BE3-488D-B18F-F878E6226790}"/>
    <cellStyle name="Calculation 2_13-Endividamento" xfId="7520" xr:uid="{9C9FACB3-CDE3-4ADC-9B3C-BB6F5D76AA29}"/>
    <cellStyle name="Calculation 20" xfId="7521" xr:uid="{1EE3BD93-C5B3-4F62-8F76-5F903D6F46AD}"/>
    <cellStyle name="Calculation 20 2" xfId="7522" xr:uid="{992580B5-C6C9-4E03-9B7A-F74464880059}"/>
    <cellStyle name="Calculation 20 2 2" xfId="32465" xr:uid="{9F25E8BA-9528-4F46-9BDC-15B9B9E4CF55}"/>
    <cellStyle name="Calculation 20 2 3" xfId="32266" xr:uid="{C1476EAA-4D82-4939-A088-353DDA7682C9}"/>
    <cellStyle name="Calculation 20 2 4" xfId="32841" xr:uid="{A7E3D563-1FD8-43E1-A386-A9516E3D6BD5}"/>
    <cellStyle name="Calculation 20 3" xfId="32464" xr:uid="{A2889911-5E25-4FDD-81CA-5BED2B16F031}"/>
    <cellStyle name="Calculation 20 4" xfId="32265" xr:uid="{37DF3C8C-11D9-40E8-A871-24EFB9D5CE37}"/>
    <cellStyle name="Calculation 20 5" xfId="32842" xr:uid="{77DC2222-417E-44BB-A15D-8206E176EBC8}"/>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 2 2" xfId="32467" xr:uid="{20266085-A594-453B-92CB-60F041A0CB3E}"/>
    <cellStyle name="Calculation 21 2 3" xfId="32268" xr:uid="{FCD63B3C-325D-4BD2-8CAC-EDAADDAFECE4}"/>
    <cellStyle name="Calculation 21 2 4" xfId="32839" xr:uid="{A2B9D166-5734-4688-A7D6-4ED8A393D71D}"/>
    <cellStyle name="Calculation 21 3" xfId="32466" xr:uid="{BC2BA547-B64D-47E0-8FE3-BC8EAE1E6574}"/>
    <cellStyle name="Calculation 21 4" xfId="32267" xr:uid="{E1CDE5AC-2CBD-4EF4-8FAC-2DBA87530933}"/>
    <cellStyle name="Calculation 21 5" xfId="32840" xr:uid="{4839C968-3778-49D0-80E7-9BA886D1C01B}"/>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 2 2" xfId="32469" xr:uid="{E3FBD987-B39F-470C-B94D-8572F203475B}"/>
    <cellStyle name="Calculation 22 2 3" xfId="32270" xr:uid="{7F699269-9DC1-49DB-ADBB-7A6D982DC799}"/>
    <cellStyle name="Calculation 22 2 4" xfId="32837" xr:uid="{CAEEB0ED-DEDE-4C37-8C98-624E830E1215}"/>
    <cellStyle name="Calculation 22 3" xfId="32468" xr:uid="{066F978C-2330-4F8D-B43E-36D20D700ABD}"/>
    <cellStyle name="Calculation 22 4" xfId="32269" xr:uid="{F90B6353-C561-4158-9E41-7FE99902E8AA}"/>
    <cellStyle name="Calculation 22 5" xfId="32838" xr:uid="{71C3A38B-330C-447A-8465-B2CAB1597EF9}"/>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3 2 2" xfId="32471" xr:uid="{C592035E-FFC5-49A9-9E38-700B9888E4FD}"/>
    <cellStyle name="Calculation 23 2 3" xfId="32272" xr:uid="{8BB200E7-7328-4896-AB11-F29A6B0B589F}"/>
    <cellStyle name="Calculation 23 2 4" xfId="32835" xr:uid="{2C53A6EB-57FE-42C7-AC4A-06539C7890D3}"/>
    <cellStyle name="Calculation 23 3" xfId="32470" xr:uid="{242FED7B-DF5B-4FB6-8D78-F77220327CD4}"/>
    <cellStyle name="Calculation 23 4" xfId="32271" xr:uid="{0315F3CE-590F-4010-A385-395A70F14679}"/>
    <cellStyle name="Calculation 23 5" xfId="32836" xr:uid="{CE19F718-78B6-4417-B0B4-8713FDC7CFEC}"/>
    <cellStyle name="Calculation 24" xfId="7532" xr:uid="{155A6C8C-AF8D-4AB3-BF28-E83224955049}"/>
    <cellStyle name="Calculation 24 2" xfId="7533" xr:uid="{B787364C-A7B9-425B-8E00-AF52035DB67B}"/>
    <cellStyle name="Calculation 24 2 2" xfId="32473" xr:uid="{0AA4E43E-BDF3-40CE-B003-02D6EBB63B36}"/>
    <cellStyle name="Calculation 24 2 3" xfId="32274" xr:uid="{D631AD00-4B43-47CB-A104-1545662D3915}"/>
    <cellStyle name="Calculation 24 2 4" xfId="32833" xr:uid="{B35FE15A-8186-4CC5-98B8-D70A0C2BAB93}"/>
    <cellStyle name="Calculation 24 3" xfId="32472" xr:uid="{46B24AF5-4462-4D89-A837-E455A151980A}"/>
    <cellStyle name="Calculation 24 4" xfId="32273" xr:uid="{AAEA36EC-21D0-49C3-AE5A-A3B31ED0D057}"/>
    <cellStyle name="Calculation 24 5" xfId="32834" xr:uid="{6A6675A3-F3D7-42B5-8C41-972506B8570D}"/>
    <cellStyle name="Calculation 25" xfId="7534" xr:uid="{EA60B0C1-CD8C-4774-84DA-B8278CC01F78}"/>
    <cellStyle name="Calculation 25 2" xfId="32474" xr:uid="{41C754B7-F978-4700-95A9-7C5566A473A6}"/>
    <cellStyle name="Calculation 25 3" xfId="32275" xr:uid="{BE0D6E82-31DB-496E-AA02-C01C90FCD4FB}"/>
    <cellStyle name="Calculation 25 4" xfId="32832" xr:uid="{D7600095-8755-4434-8F7C-F74D010A3726}"/>
    <cellStyle name="Calculation 26" xfId="7535" xr:uid="{A7D63EEE-BCBE-4348-AE2B-0FF93FB520C6}"/>
    <cellStyle name="Calculation 26 2" xfId="32475" xr:uid="{4A2169FB-C2C0-4E46-9239-B66BDCE18DA3}"/>
    <cellStyle name="Calculation 26 3" xfId="32276" xr:uid="{797510CF-2AB2-44CC-A3D4-BBAC470C7AAB}"/>
    <cellStyle name="Calculation 26 4" xfId="32831" xr:uid="{125D347B-9B34-45CA-B024-1373FDE0683D}"/>
    <cellStyle name="Calculation 27" xfId="7536" xr:uid="{4AC24E98-C79A-4A84-9B22-37B3AC69A46D}"/>
    <cellStyle name="Calculation 27 2" xfId="32476" xr:uid="{35591763-7ADF-4F95-B973-B327612C2D17}"/>
    <cellStyle name="Calculation 27 3" xfId="32277" xr:uid="{8B19303B-BB6D-48D4-9F3B-A86297477896}"/>
    <cellStyle name="Calculation 27 4" xfId="32830" xr:uid="{8C9FDB2E-0422-4140-86C0-10B97D159E30}"/>
    <cellStyle name="Calculation 28" xfId="7537" xr:uid="{D97357B8-2F32-4A30-B9D2-EFF1FE021CD0}"/>
    <cellStyle name="Calculation 28 2" xfId="32477" xr:uid="{FBA9DDBD-DE62-4958-B271-7BB4AE24478E}"/>
    <cellStyle name="Calculation 28 3" xfId="32278" xr:uid="{DD841C8B-B92A-481F-A9A4-C505274D0E2D}"/>
    <cellStyle name="Calculation 28 4" xfId="32829" xr:uid="{487CBFDF-B332-4E82-AC86-4A112F291E12}"/>
    <cellStyle name="Calculation 29" xfId="7538" xr:uid="{DB9135CE-EDAB-49A8-8062-560B5892351F}"/>
    <cellStyle name="Calculation 29 2" xfId="32478" xr:uid="{041DA74F-F5CD-4BDE-81CC-1F68AD67B15E}"/>
    <cellStyle name="Calculation 29 3" xfId="32279" xr:uid="{895B8E40-F175-4715-855C-63DAEADD0465}"/>
    <cellStyle name="Calculation 29 4" xfId="32828" xr:uid="{72C71A23-CB5A-4205-9810-F2F0A21E46D4}"/>
    <cellStyle name="Calculation 3" xfId="7539" xr:uid="{00DCDDDC-B9A8-476C-B9BC-A85410397CEC}"/>
    <cellStyle name="Calculation 3 10" xfId="7540" xr:uid="{91F482EB-AA5A-4FBF-BF03-73EC22F96787}"/>
    <cellStyle name="Calculation 3 11" xfId="32479" xr:uid="{117BE5FC-94C5-4A41-888D-FFA3D1526978}"/>
    <cellStyle name="Calculation 3 12" xfId="32280" xr:uid="{BE479DBC-8586-4BF7-8107-72FB3A3BC814}"/>
    <cellStyle name="Calculation 3 13" xfId="32827" xr:uid="{34571CD0-FE21-43C3-9A34-D942931541A4}"/>
    <cellStyle name="Calculation 3 2" xfId="7541" xr:uid="{8973FF84-C7AA-4500-87AA-47B20C82B117}"/>
    <cellStyle name="Calculation 3 2 2" xfId="7542" xr:uid="{B123232C-1340-486E-9973-FE8BC42BB7F5}"/>
    <cellStyle name="Calculation 3 2 2 2" xfId="32481" xr:uid="{7F2CE230-F0EF-4E80-A5DA-AC4762AF163D}"/>
    <cellStyle name="Calculation 3 2 2 3" xfId="32282" xr:uid="{E9A9CB62-9070-4380-9C79-94C2B9993EAF}"/>
    <cellStyle name="Calculation 3 2 2 4" xfId="32825" xr:uid="{07105398-43F0-4A7D-AD8E-1AE37A70BDF1}"/>
    <cellStyle name="Calculation 3 2 3" xfId="32480" xr:uid="{F1B2D29F-443E-4443-B909-45BA72C571C5}"/>
    <cellStyle name="Calculation 3 2 4" xfId="32281" xr:uid="{B41E81B5-3D4D-4921-8B36-E18E7645EEE5}"/>
    <cellStyle name="Calculation 3 2 5" xfId="32826" xr:uid="{35C67DB1-F1D1-4186-B0D9-8C00DE5662FD}"/>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 2 2" xfId="32483" xr:uid="{934FE534-ED83-4619-9E45-4D406C5636A4}"/>
    <cellStyle name="Calculation 3 3 2 3" xfId="32284" xr:uid="{31FF81DE-397A-44EB-8B04-D09BAB83F3DE}"/>
    <cellStyle name="Calculation 3 3 2 4" xfId="32823" xr:uid="{692CD623-F159-4D45-A9B2-72EF2600FE2B}"/>
    <cellStyle name="Calculation 3 3 3" xfId="32482" xr:uid="{A123BECA-EAD5-4476-B5C9-11D05B42298B}"/>
    <cellStyle name="Calculation 3 3 4" xfId="32283" xr:uid="{587C25AD-A76A-49D8-9C20-045EED911BE6}"/>
    <cellStyle name="Calculation 3 3 5" xfId="32824" xr:uid="{8A251F6D-FC8F-46C7-BB4D-32AD4C6D76AB}"/>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 2 2" xfId="32485" xr:uid="{CE1457F8-6313-460E-9462-2FBB8A7A1793}"/>
    <cellStyle name="Calculation 3 4 2 3" xfId="32286" xr:uid="{F9868B1D-27F4-41DF-AD85-681DCA2C5FDE}"/>
    <cellStyle name="Calculation 3 4 2 4" xfId="32821" xr:uid="{2B41A667-D60A-4B63-9B56-542F7AF1E0A2}"/>
    <cellStyle name="Calculation 3 4 3" xfId="32484" xr:uid="{5AEDBC97-D4DC-4F85-B54E-EEAB8F01A737}"/>
    <cellStyle name="Calculation 3 4 4" xfId="32285" xr:uid="{937038E3-B10C-44DB-B45C-86822F3E9E25}"/>
    <cellStyle name="Calculation 3 4 5" xfId="32822" xr:uid="{0DE21F47-C258-4CC2-BC7F-D0183E00B555}"/>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 2 2" xfId="32487" xr:uid="{1C38782E-D803-45C0-B27C-19B64C40917E}"/>
    <cellStyle name="Calculation 3 5 2 3" xfId="32288" xr:uid="{8231C956-758A-49A4-A001-67AF1408F8F0}"/>
    <cellStyle name="Calculation 3 5 2 4" xfId="32819" xr:uid="{A2BB91F7-09AE-46FF-8580-3F65A437C6AF}"/>
    <cellStyle name="Calculation 3 5 3" xfId="32486" xr:uid="{4C17B5B0-A873-4C97-9A8E-17E1FB5A555A}"/>
    <cellStyle name="Calculation 3 5 4" xfId="32287" xr:uid="{3DB20B21-78F6-4E63-823B-AF95A437E29F}"/>
    <cellStyle name="Calculation 3 5 5" xfId="32820" xr:uid="{C7D62E49-0E35-4D7F-8B8D-F09CE8457F73}"/>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 2 2" xfId="32489" xr:uid="{CA04B5F9-9B41-4C77-9EE8-E8E3ED79EA53}"/>
    <cellStyle name="Calculation 3 6 2 3" xfId="32290" xr:uid="{D59EA542-AF1B-418F-ADA5-C6F77024BBD3}"/>
    <cellStyle name="Calculation 3 6 2 4" xfId="32817" xr:uid="{923B962F-FA13-42DE-BC30-1C79DE388F56}"/>
    <cellStyle name="Calculation 3 6 3" xfId="32488" xr:uid="{ACB7F5A3-E969-40D6-A219-63DCF52BEA83}"/>
    <cellStyle name="Calculation 3 6 4" xfId="32289" xr:uid="{D3DA3FBE-0FA7-4562-B36C-0DA865BA3EEE}"/>
    <cellStyle name="Calculation 3 6 5" xfId="32818" xr:uid="{E6E8CF3C-CCF4-4938-9757-0B9A5B08CB9B}"/>
    <cellStyle name="Calculation 3 6_BP - Raízen Combustíveis" xfId="7555" xr:uid="{DCFD4760-6D7F-4AB5-B235-2864BB111014}"/>
    <cellStyle name="Calculation 3 7" xfId="7556" xr:uid="{AB7E477B-5833-4739-AC08-C39CF2BBABFD}"/>
    <cellStyle name="Calculation 3 7 2" xfId="32490" xr:uid="{55031234-9AD6-4999-8400-408ADAECCD70}"/>
    <cellStyle name="Calculation 3 7 3" xfId="32291" xr:uid="{A3619983-32AA-471D-AC4B-0212356424FD}"/>
    <cellStyle name="Calculation 3 7 4" xfId="32816" xr:uid="{7A724BB2-829B-44C2-B3FB-CB3CE4C077AA}"/>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0 2" xfId="32491" xr:uid="{F2542450-7B16-4550-A873-47F385D96FB1}"/>
    <cellStyle name="Calculation 30 3" xfId="32292" xr:uid="{3E42E897-D8B2-4AD9-A97A-A1E6CFFC3280}"/>
    <cellStyle name="Calculation 30 4" xfId="32815" xr:uid="{E6ACFB1C-80F5-4045-9BAE-D4D4EBE9BA36}"/>
    <cellStyle name="Calculation 31" xfId="7561" xr:uid="{2525E3B2-DAF1-4FEB-ACB3-6BAA24F114EB}"/>
    <cellStyle name="Calculation 31 2" xfId="32492" xr:uid="{F78479E1-1623-4125-9F14-F32FE908617F}"/>
    <cellStyle name="Calculation 31 3" xfId="32293" xr:uid="{22FE2E2D-3F33-46A3-AB02-C5D40B4395C1}"/>
    <cellStyle name="Calculation 31 4" xfId="32814" xr:uid="{3ABDCDE3-E47D-49A4-87B8-EF671C829DF0}"/>
    <cellStyle name="Calculation 32" xfId="7562" xr:uid="{92A7AF60-1952-411E-97FE-FC7AC5A1DA2E}"/>
    <cellStyle name="Calculation 32 2" xfId="32493" xr:uid="{08C23A3B-FF54-43EB-961D-938F83EAF72D}"/>
    <cellStyle name="Calculation 32 3" xfId="32294" xr:uid="{526D5F6F-4759-424C-995E-084F33EA72F6}"/>
    <cellStyle name="Calculation 32 4" xfId="32813" xr:uid="{F2A2A1EE-F456-4D25-A9B5-7EC301F4CE43}"/>
    <cellStyle name="Calculation 33" xfId="7563" xr:uid="{2C97C66B-CE64-45F6-B212-621E07BF60FC}"/>
    <cellStyle name="Calculation 33 2" xfId="32494" xr:uid="{3C4EFA1F-5561-4FFB-B302-208EAE54C526}"/>
    <cellStyle name="Calculation 33 3" xfId="32295" xr:uid="{92D2FFF1-A3A0-4C4F-8025-5B8B76DFA728}"/>
    <cellStyle name="Calculation 33 4" xfId="32812" xr:uid="{3C02CD13-2B14-42BF-8FCC-176389FC78E3}"/>
    <cellStyle name="Calculation 34" xfId="7564" xr:uid="{ECF0DE1B-2A89-44DE-B586-1D8E24631607}"/>
    <cellStyle name="Calculation 34 2" xfId="32495" xr:uid="{1BCB3304-B4C9-41FA-9BFD-486FF2610851}"/>
    <cellStyle name="Calculation 34 3" xfId="32296" xr:uid="{61F0AC61-7F94-43A4-B8D4-2F03612F31CC}"/>
    <cellStyle name="Calculation 34 4" xfId="32811" xr:uid="{1773C6CA-01E9-44CC-B77B-6F7288BAB1D9}"/>
    <cellStyle name="Calculation 35" xfId="7565" xr:uid="{64AD5AF7-601E-47A0-A458-74718E61ADD2}"/>
    <cellStyle name="Calculation 35 2" xfId="32496" xr:uid="{37394CAD-2EBA-4F89-9368-5DD20F8820E9}"/>
    <cellStyle name="Calculation 35 3" xfId="32297" xr:uid="{43C0A07A-1C46-4E06-884D-D3D156712A71}"/>
    <cellStyle name="Calculation 35 4" xfId="32810" xr:uid="{05997CB1-8625-4B0F-810D-C9D5F4134B92}"/>
    <cellStyle name="Calculation 36" xfId="7566" xr:uid="{20DC7B07-F66C-4443-9AA5-0233A1F96B8A}"/>
    <cellStyle name="Calculation 36 2" xfId="32497" xr:uid="{8035793D-7FE8-4407-AB78-834C5407560D}"/>
    <cellStyle name="Calculation 36 3" xfId="32298" xr:uid="{21D968D5-7A21-4879-AE52-29E0DA751988}"/>
    <cellStyle name="Calculation 36 4" xfId="32809" xr:uid="{9CA8BBF2-E6A8-4FE5-8128-4D93E8463186}"/>
    <cellStyle name="Calculation 37" xfId="7567" xr:uid="{739AC1D6-DCC5-4718-B522-3ED93C590738}"/>
    <cellStyle name="Calculation 37 2" xfId="32498" xr:uid="{02FC1CF4-7822-4247-A249-2EFE62FD2660}"/>
    <cellStyle name="Calculation 37 3" xfId="32299" xr:uid="{8CB300F1-741F-4F5E-AB76-E92BA62BBCA7}"/>
    <cellStyle name="Calculation 37 4" xfId="32808" xr:uid="{0CC3106B-94EA-469B-8886-4AC49125433E}"/>
    <cellStyle name="Calculation 38" xfId="7568" xr:uid="{471582CC-FE9D-4B4F-B8BA-D74B8C25A9A0}"/>
    <cellStyle name="Calculation 38 2" xfId="32499" xr:uid="{41E0552A-898D-4ECA-AA7B-24D9C54AFEC0}"/>
    <cellStyle name="Calculation 38 3" xfId="32300" xr:uid="{024851BC-5DD0-47D2-943F-7D4BA3E1498A}"/>
    <cellStyle name="Calculation 38 4" xfId="32807" xr:uid="{BB4CFD9D-4782-4288-90C5-83C31FB55003}"/>
    <cellStyle name="Calculation 39" xfId="7569" xr:uid="{AACE6CE6-F6DF-4DA6-9B4A-5815B9FE61C9}"/>
    <cellStyle name="Calculation 39 2" xfId="32500" xr:uid="{7DADB4D9-397F-4C3A-83D8-F9282F88622E}"/>
    <cellStyle name="Calculation 39 3" xfId="32301" xr:uid="{DE60F50A-9AA0-483E-8C2F-F33F9615A917}"/>
    <cellStyle name="Calculation 39 4" xfId="32806" xr:uid="{01AB74AE-E8EF-482B-A9CF-FD6D36C67741}"/>
    <cellStyle name="Calculation 4" xfId="7570" xr:uid="{303197B6-E980-4A0F-985C-0E49778F7D59}"/>
    <cellStyle name="Calculation 4 2" xfId="7571" xr:uid="{23C6B592-AA6C-4111-BAE6-7E3E1B6CE359}"/>
    <cellStyle name="Calculation 4 2 2" xfId="32502" xr:uid="{DDA4ACBE-D676-4A73-9AF9-E515CBFC71E2}"/>
    <cellStyle name="Calculation 4 2 3" xfId="32303" xr:uid="{A462D6EF-DD1A-4B78-9AAC-AE70B040CE7D}"/>
    <cellStyle name="Calculation 4 2 4" xfId="32804" xr:uid="{2522D0B0-728F-46AA-A3E6-C393B1AF096A}"/>
    <cellStyle name="Calculation 4 3" xfId="7572" xr:uid="{1DA71366-BC39-4D32-AAB0-C1EA9A555CE2}"/>
    <cellStyle name="Calculation 4 4" xfId="7573" xr:uid="{1BBFCA2B-14BF-4031-B0E6-07ECA853E80F}"/>
    <cellStyle name="Calculation 4 5" xfId="7574" xr:uid="{992D060D-B725-4AF9-9A7E-AB68847ACD17}"/>
    <cellStyle name="Calculation 4 6" xfId="32501" xr:uid="{719268D4-56C7-442D-8C05-4E689336D856}"/>
    <cellStyle name="Calculation 4 7" xfId="32302" xr:uid="{FB804982-DD04-4DC5-961D-0F2545444C5A}"/>
    <cellStyle name="Calculation 4 8" xfId="32805" xr:uid="{5AB5B8B0-6D40-44B6-B3B9-79FE87032488}"/>
    <cellStyle name="Calculation 4_BP - Raízen Combustíveis" xfId="7575" xr:uid="{7542DC33-89AA-42E4-872B-135FEA2D09C9}"/>
    <cellStyle name="Calculation 40" xfId="7576" xr:uid="{F9C96004-E8B2-4C5F-883B-2718B6F920DA}"/>
    <cellStyle name="Calculation 40 2" xfId="32503" xr:uid="{6A2E588C-F854-43DE-B201-92822CEF2482}"/>
    <cellStyle name="Calculation 40 3" xfId="32304" xr:uid="{9357CEED-CBB2-4DBC-9BCD-12CBE4C89514}"/>
    <cellStyle name="Calculation 40 4" xfId="32803" xr:uid="{D0B35A7B-FCED-4638-9E0E-A32985152C97}"/>
    <cellStyle name="Calculation 41" xfId="7577" xr:uid="{8B6D1A4F-B955-497B-9555-CA9DB24A43CC}"/>
    <cellStyle name="Calculation 41 2" xfId="32504" xr:uid="{0886025D-4C34-46AC-AC05-3AD03E5AF45F}"/>
    <cellStyle name="Calculation 41 3" xfId="32305" xr:uid="{FD85F99A-EE03-483B-9E0F-087F1F5B0A5A}"/>
    <cellStyle name="Calculation 41 4" xfId="32802" xr:uid="{641CF959-4244-47B0-9CD4-42E09DE0C6A2}"/>
    <cellStyle name="Calculation 42" xfId="7578" xr:uid="{1F4E3FD4-7AFB-4722-8328-F5D7FBF1D97B}"/>
    <cellStyle name="Calculation 42 2" xfId="32505" xr:uid="{DCE51E6E-F0E9-49D6-BEC2-518D73E5BEC5}"/>
    <cellStyle name="Calculation 42 3" xfId="32306" xr:uid="{64A0D041-B5AE-457B-9C72-B456D1FE0F83}"/>
    <cellStyle name="Calculation 42 4" xfId="32801" xr:uid="{11AB6B02-1F33-4B7D-B165-AFAEE60908B8}"/>
    <cellStyle name="Calculation 43" xfId="7579" xr:uid="{CF77A9F1-7B9A-402E-8CA7-D8CC6767F148}"/>
    <cellStyle name="Calculation 43 2" xfId="32506" xr:uid="{9CAD43D4-1B8A-40E6-B130-27EC7211FE12}"/>
    <cellStyle name="Calculation 43 3" xfId="32307" xr:uid="{EA84697F-B32D-4126-ABCF-2D12330A3F71}"/>
    <cellStyle name="Calculation 43 4" xfId="32800" xr:uid="{8717BDD9-C51D-410B-B2CC-9D8CCDCC9527}"/>
    <cellStyle name="Calculation 44" xfId="7580" xr:uid="{A9F25D13-D4D6-49C8-B35A-07CC3293BD37}"/>
    <cellStyle name="Calculation 44 2" xfId="32507" xr:uid="{AC1343EA-ECB0-40D4-84FC-62BEF5648670}"/>
    <cellStyle name="Calculation 44 3" xfId="32308" xr:uid="{85CD38E7-CB4A-4B0E-9915-1ACFB3F399EA}"/>
    <cellStyle name="Calculation 44 4" xfId="32799" xr:uid="{1F2E69B2-D9BB-468D-8970-364B1614CDFD}"/>
    <cellStyle name="Calculation 45" xfId="7581" xr:uid="{FB65587D-020E-450A-8330-908CF6448DF4}"/>
    <cellStyle name="Calculation 45 2" xfId="32508" xr:uid="{2E1717B1-7113-46A0-BE7F-3966DB5433A1}"/>
    <cellStyle name="Calculation 45 3" xfId="32309" xr:uid="{71B27613-1A91-4211-9BBD-765D021EA5DD}"/>
    <cellStyle name="Calculation 45 4" xfId="32798" xr:uid="{40342906-A4F7-448B-8AE7-C78B74EC53B2}"/>
    <cellStyle name="Calculation 46" xfId="7582" xr:uid="{FE53AAE6-CE56-413E-A0A3-7954BD327776}"/>
    <cellStyle name="Calculation 46 2" xfId="32509" xr:uid="{2FA17C52-A9EB-4107-AB17-C9A23FD54DD3}"/>
    <cellStyle name="Calculation 46 3" xfId="32310" xr:uid="{1EF98F46-B474-4C7E-9277-31825C8DF95E}"/>
    <cellStyle name="Calculation 46 4" xfId="32797" xr:uid="{75AD0327-B96A-4DAA-BC04-BDD7C28891FB}"/>
    <cellStyle name="Calculation 47" xfId="7583" xr:uid="{E05ACD75-7BCC-4594-890F-715361CA6BCA}"/>
    <cellStyle name="Calculation 47 2" xfId="32510" xr:uid="{88555D32-8FEF-4D4C-9CD6-207C7D59F192}"/>
    <cellStyle name="Calculation 47 3" xfId="32311" xr:uid="{61C011A1-E8A2-46A0-83D2-6141B9B361F6}"/>
    <cellStyle name="Calculation 47 4" xfId="32796" xr:uid="{E11B89B5-E092-47CE-8A49-7FB771C05B5A}"/>
    <cellStyle name="Calculation 48" xfId="7584" xr:uid="{F5B5C205-DDC3-40D2-953E-1EA976B09E98}"/>
    <cellStyle name="Calculation 48 2" xfId="32511" xr:uid="{A773A2F4-9E1D-4CF5-BB9C-9DB99F812D69}"/>
    <cellStyle name="Calculation 48 3" xfId="32312" xr:uid="{50DD75EF-7352-49AB-9122-AA2BD930A23A}"/>
    <cellStyle name="Calculation 48 4" xfId="32795" xr:uid="{042A0D53-0826-4284-BE04-FBE52663682D}"/>
    <cellStyle name="Calculation 49" xfId="7585" xr:uid="{1051CB2E-109E-40DD-93CA-C0F7775D3C48}"/>
    <cellStyle name="Calculation 49 2" xfId="32512" xr:uid="{F4D10CD4-2F21-429A-AEC6-E7958CFFE46E}"/>
    <cellStyle name="Calculation 49 3" xfId="32313" xr:uid="{4A47026B-A9B2-4F86-B2F9-C41B5561C503}"/>
    <cellStyle name="Calculation 49 4" xfId="32794" xr:uid="{AC7F1328-927E-4C87-9540-2B4F0B69918A}"/>
    <cellStyle name="Calculation 5" xfId="7586" xr:uid="{89C5E367-6692-4710-9436-B39DFB5C0C50}"/>
    <cellStyle name="Calculation 5 2" xfId="7587" xr:uid="{B54978EB-B730-4994-8608-138A306D5951}"/>
    <cellStyle name="Calculation 5 2 2" xfId="32514" xr:uid="{0F004570-778D-41B2-83AD-2A610FC61A4D}"/>
    <cellStyle name="Calculation 5 2 3" xfId="32315" xr:uid="{3AE288FC-C099-42A0-A1C3-558AB34B15C7}"/>
    <cellStyle name="Calculation 5 2 4" xfId="32792" xr:uid="{47AF4690-B9A6-4ED0-957C-18EC240D7556}"/>
    <cellStyle name="Calculation 5 3" xfId="7588" xr:uid="{6AB78D6E-4095-4E01-8CD5-312697BB9AF1}"/>
    <cellStyle name="Calculation 5 4" xfId="7589" xr:uid="{85DACDC1-7261-4FA5-894A-91B429271DB1}"/>
    <cellStyle name="Calculation 5 5" xfId="7590" xr:uid="{CB02711A-2F4E-42EE-9AFC-1BAAA22C3059}"/>
    <cellStyle name="Calculation 5 6" xfId="32513" xr:uid="{6FCF4137-6071-445D-8DE7-A2F010DBA4CD}"/>
    <cellStyle name="Calculation 5 7" xfId="32314" xr:uid="{99406E8B-4739-448B-912D-94734685B43C}"/>
    <cellStyle name="Calculation 5 8" xfId="32793" xr:uid="{CFE94B11-0349-42A6-81B5-058B88BE37A4}"/>
    <cellStyle name="Calculation 5_BP - Raízen Combustíveis" xfId="7591" xr:uid="{57113566-A957-48F7-B568-718ECA94436F}"/>
    <cellStyle name="Calculation 50" xfId="7592" xr:uid="{E6E7FFB1-16D1-431F-BA2A-2F185EEBED79}"/>
    <cellStyle name="Calculation 50 2" xfId="32515" xr:uid="{F2F3F24C-8802-4386-841B-B331C2E1EA47}"/>
    <cellStyle name="Calculation 50 3" xfId="32316" xr:uid="{6E7E8AEE-06CD-4AE7-B136-BA8BA2248E4E}"/>
    <cellStyle name="Calculation 50 4" xfId="32791" xr:uid="{924CE36A-52EF-4C45-9A19-6C80D3372FAB}"/>
    <cellStyle name="Calculation 51" xfId="7593" xr:uid="{9F1CC318-C753-4287-986A-45A7903EDCCC}"/>
    <cellStyle name="Calculation 51 2" xfId="32516" xr:uid="{33DABEFD-DCB4-40DA-83A9-20E866DDC95A}"/>
    <cellStyle name="Calculation 51 3" xfId="32317" xr:uid="{1FD55DE2-C18F-416D-B38A-01B859C6F082}"/>
    <cellStyle name="Calculation 51 4" xfId="32790" xr:uid="{D19B9EF1-93CD-4FBF-AEDC-5298D6652955}"/>
    <cellStyle name="Calculation 52" xfId="7594" xr:uid="{D54A3413-D5DD-4689-AFBD-D8E47EAAB319}"/>
    <cellStyle name="Calculation 52 2" xfId="32517" xr:uid="{F6EF8862-336A-4755-A46E-7507AF995F98}"/>
    <cellStyle name="Calculation 52 3" xfId="32318" xr:uid="{BD4D1271-1B69-414F-A1BC-CCAD769F9321}"/>
    <cellStyle name="Calculation 52 4" xfId="32789" xr:uid="{784D85E1-AD6B-45CA-8767-7EEC59D2FEDF}"/>
    <cellStyle name="Calculation 53" xfId="7595" xr:uid="{CD9D3C40-5F24-4506-BD67-ADBA6F65575F}"/>
    <cellStyle name="Calculation 53 2" xfId="32518" xr:uid="{24AE6B4C-ED91-4BE2-90FD-639FEF9339EB}"/>
    <cellStyle name="Calculation 53 3" xfId="32319" xr:uid="{32CAB25C-7D84-43BC-B110-5D049F2C4587}"/>
    <cellStyle name="Calculation 53 4" xfId="32788" xr:uid="{41ADF27F-0C49-4BCA-B20F-079867B403F7}"/>
    <cellStyle name="Calculation 54" xfId="7596" xr:uid="{E96955A1-56D3-42CB-B843-313D5A50588E}"/>
    <cellStyle name="Calculation 54 2" xfId="32519" xr:uid="{10452293-B9DA-49E6-B870-80207A657E0C}"/>
    <cellStyle name="Calculation 54 3" xfId="32320" xr:uid="{BB31CAB9-7077-44A0-AB85-972E01B090B7}"/>
    <cellStyle name="Calculation 54 4" xfId="32787" xr:uid="{4E7BCC52-0733-41BC-9FE3-3BAC47A604B0}"/>
    <cellStyle name="Calculation 55" xfId="7597" xr:uid="{EBA3AADF-E8A8-4DD0-8C88-930ACBBCEE53}"/>
    <cellStyle name="Calculation 55 2" xfId="32520" xr:uid="{94B89CDC-A36F-406F-8835-C35E35E3512F}"/>
    <cellStyle name="Calculation 55 3" xfId="32321" xr:uid="{7182347B-E182-4766-B8AD-252981D15DEC}"/>
    <cellStyle name="Calculation 55 4" xfId="32786" xr:uid="{50ACD1C2-42D1-4343-AA66-EC09F67B3CA8}"/>
    <cellStyle name="Calculation 56" xfId="7598" xr:uid="{A41547DF-82CF-4E7F-9BCF-9E983757DBBC}"/>
    <cellStyle name="Calculation 56 2" xfId="32521" xr:uid="{C90957E3-97CE-44A2-BFEB-F88F93E722D0}"/>
    <cellStyle name="Calculation 56 3" xfId="32322" xr:uid="{9244CB86-7074-409E-B9D5-E412ED3A35F0}"/>
    <cellStyle name="Calculation 56 4" xfId="32785" xr:uid="{88C064DB-F363-4CDD-B8E6-38A739686C38}"/>
    <cellStyle name="Calculation 57" xfId="7599" xr:uid="{4D0D486B-9125-4888-8437-5207C255C663}"/>
    <cellStyle name="Calculation 57 2" xfId="32522" xr:uid="{5EAADCD1-9D5C-4A51-9259-F071B8640329}"/>
    <cellStyle name="Calculation 57 3" xfId="32323" xr:uid="{9BA9EF3E-A8E1-4933-B812-77E831467AD3}"/>
    <cellStyle name="Calculation 57 4" xfId="32784" xr:uid="{75E847A9-4246-40C3-9E3E-47A15A598F6A}"/>
    <cellStyle name="Calculation 58" xfId="7600" xr:uid="{86DC532A-6F2D-434D-8DD5-77D58B83AD38}"/>
    <cellStyle name="Calculation 58 2" xfId="32523" xr:uid="{2FF760C7-1FB5-43F6-9BEF-E2C7554D6DF0}"/>
    <cellStyle name="Calculation 58 3" xfId="32324" xr:uid="{90018B79-51F0-4842-995D-3E0B2B238E84}"/>
    <cellStyle name="Calculation 58 4" xfId="32783" xr:uid="{26BFE4CC-44FF-4EA0-B9FD-E671726A3616}"/>
    <cellStyle name="Calculation 59" xfId="7601" xr:uid="{915729D2-DCB9-43B3-9838-3939EE0C5A8A}"/>
    <cellStyle name="Calculation 59 2" xfId="32524" xr:uid="{DA009026-1C53-4014-A826-D858052BE169}"/>
    <cellStyle name="Calculation 59 3" xfId="32325" xr:uid="{A43F9CEB-1A9D-429A-8CF6-36C0B57A2084}"/>
    <cellStyle name="Calculation 59 4" xfId="32782" xr:uid="{34534E08-B768-4D6D-965F-47E751EA08B6}"/>
    <cellStyle name="Calculation 6" xfId="7602" xr:uid="{FF52AE30-A937-4F06-9B5B-90E694B6AA99}"/>
    <cellStyle name="Calculation 6 2" xfId="7603" xr:uid="{E90FB948-251C-4478-A433-D3C837AF0145}"/>
    <cellStyle name="Calculation 6 2 2" xfId="32526" xr:uid="{902A7294-F4EE-4312-868B-859EC0C1AE6A}"/>
    <cellStyle name="Calculation 6 2 3" xfId="32327" xr:uid="{82F5F4F0-4154-4576-BC90-CC0573F08E8F}"/>
    <cellStyle name="Calculation 6 2 4" xfId="32780" xr:uid="{F88145BB-50F8-4279-A087-A7D52D87CC0E}"/>
    <cellStyle name="Calculation 6 3" xfId="7604" xr:uid="{4D6B9BA0-D972-4D33-BC53-B061E249A78E}"/>
    <cellStyle name="Calculation 6 4" xfId="7605" xr:uid="{4AD15136-B089-48F5-B5D4-9D2D6A8D4975}"/>
    <cellStyle name="Calculation 6 5" xfId="7606" xr:uid="{D432B524-F690-4E9F-B17D-2CC2BE7EDAE3}"/>
    <cellStyle name="Calculation 6 6" xfId="32525" xr:uid="{8F363543-6CE5-41F3-BF74-7259B9DB5FE9}"/>
    <cellStyle name="Calculation 6 7" xfId="32326" xr:uid="{E0989AF8-6245-4ED3-93B4-975031448B70}"/>
    <cellStyle name="Calculation 6 8" xfId="32781" xr:uid="{4771F2EA-B9A8-436F-BBCD-14A81A0DD565}"/>
    <cellStyle name="Calculation 6_BP - Raízen Combustíveis" xfId="7607" xr:uid="{D1CD533F-7F2D-4E2C-ADA5-B8C6A6A21CBA}"/>
    <cellStyle name="Calculation 60" xfId="7608" xr:uid="{ABCADEA6-477D-443A-8B06-3809540D9EFD}"/>
    <cellStyle name="Calculation 60 2" xfId="32527" xr:uid="{D2905E93-9A7D-4D48-93FF-BEB34EDAB52D}"/>
    <cellStyle name="Calculation 60 3" xfId="32328" xr:uid="{E4F587F6-1015-4448-A297-65BDAB8E953A}"/>
    <cellStyle name="Calculation 60 4" xfId="32779" xr:uid="{BBD1F3AA-4CB8-4189-BE74-8969833B22EA}"/>
    <cellStyle name="Calculation 61" xfId="7609" xr:uid="{595EFC30-3A20-4A4B-9E56-58001195591C}"/>
    <cellStyle name="Calculation 61 2" xfId="32528" xr:uid="{6BBDE296-7441-4F4C-999B-9DC5D5E8D5E3}"/>
    <cellStyle name="Calculation 61 3" xfId="32329" xr:uid="{0C35CF05-FF05-494E-B620-D93699541E66}"/>
    <cellStyle name="Calculation 61 4" xfId="32778" xr:uid="{CBB9E3BF-848D-4D46-8377-ADB7F28C606D}"/>
    <cellStyle name="Calculation 62" xfId="7610" xr:uid="{F0C0DF58-302A-484C-A86E-94B2DB51DF45}"/>
    <cellStyle name="Calculation 62 2" xfId="32529" xr:uid="{5BCD597E-1ADF-4972-A0A5-7C316028412C}"/>
    <cellStyle name="Calculation 62 3" xfId="32330" xr:uid="{3AD4377B-A3C1-4AEA-8C65-AFDC71525076}"/>
    <cellStyle name="Calculation 62 4" xfId="32777" xr:uid="{2B54141E-E22A-4A62-B357-6FC4B8F174D8}"/>
    <cellStyle name="Calculation 63" xfId="7611" xr:uid="{E257A33D-07A4-4E1F-A9BB-3588821C3663}"/>
    <cellStyle name="Calculation 63 2" xfId="32530" xr:uid="{AB58A2A8-34C7-4CAC-9F11-F5DCCEBDF76B}"/>
    <cellStyle name="Calculation 63 3" xfId="32331" xr:uid="{AD940787-A4EB-4765-A648-386CF29DB780}"/>
    <cellStyle name="Calculation 63 4" xfId="32776" xr:uid="{F3EE8BFA-83FF-4317-A8DC-541471175F72}"/>
    <cellStyle name="Calculation 64" xfId="7612" xr:uid="{2A43C516-9025-485E-B086-5A9997DD428D}"/>
    <cellStyle name="Calculation 64 2" xfId="32531" xr:uid="{FC96DD6D-077A-4C7D-A040-19C91CCF476E}"/>
    <cellStyle name="Calculation 64 3" xfId="32332" xr:uid="{72B28ED8-C658-4A9F-AF67-59964081940A}"/>
    <cellStyle name="Calculation 64 4" xfId="32775" xr:uid="{738C7D03-358C-41BA-A315-F27A49637533}"/>
    <cellStyle name="Calculation 65" xfId="7613" xr:uid="{1D0C2997-265C-4586-B135-599C08C4D36B}"/>
    <cellStyle name="Calculation 65 2" xfId="32532" xr:uid="{22EB8799-26B5-4965-AC4F-54EC918BE093}"/>
    <cellStyle name="Calculation 65 3" xfId="32333" xr:uid="{DCCD7973-5A56-481C-86EC-A86E0F9AFEAE}"/>
    <cellStyle name="Calculation 65 4" xfId="32774" xr:uid="{AF0BC062-FC7E-42A3-B5A5-F961A9EF0668}"/>
    <cellStyle name="Calculation 66" xfId="7614" xr:uid="{109683AA-F5BB-4E45-8FFE-ED837E276D7C}"/>
    <cellStyle name="Calculation 66 2" xfId="32533" xr:uid="{046A5B25-B73B-4A6C-80F7-CE712AF538D8}"/>
    <cellStyle name="Calculation 66 3" xfId="32334" xr:uid="{07238972-45B1-4883-BF75-D6072A13A26C}"/>
    <cellStyle name="Calculation 66 4" xfId="32773" xr:uid="{8D989C62-6E0D-4DA4-B1D3-82E404654535}"/>
    <cellStyle name="Calculation 67" xfId="7615" xr:uid="{50585466-4A7E-4ADD-B2BB-A83BE70D15A3}"/>
    <cellStyle name="Calculation 67 2" xfId="32534" xr:uid="{2B2C1E91-1118-4892-B738-E1698CA115D8}"/>
    <cellStyle name="Calculation 67 3" xfId="32335" xr:uid="{0E5B9B38-E0B1-4BEC-8FAE-29270A0B49AD}"/>
    <cellStyle name="Calculation 67 4" xfId="32772" xr:uid="{7B811D24-1F96-46D0-BE37-4881504BE007}"/>
    <cellStyle name="Calculation 68" xfId="7616" xr:uid="{71C952B2-1533-44BC-A188-105B3656ECE4}"/>
    <cellStyle name="Calculation 68 2" xfId="32535" xr:uid="{E183AA96-F653-4BA8-9971-E98EA2FC644F}"/>
    <cellStyle name="Calculation 68 3" xfId="32336" xr:uid="{5B088822-3716-4643-97FE-1DCD5BA9395B}"/>
    <cellStyle name="Calculation 68 4" xfId="32771" xr:uid="{995FB3A0-26B1-4407-8EBD-514D07F0AD96}"/>
    <cellStyle name="Calculation 69" xfId="7617" xr:uid="{22F22773-0F26-4D79-9336-60928C75B55C}"/>
    <cellStyle name="Calculation 69 2" xfId="32536" xr:uid="{ED168DBB-AF70-4E02-AF3C-46A1779A6DD2}"/>
    <cellStyle name="Calculation 69 3" xfId="32337" xr:uid="{7AACE605-9115-4204-9388-14CE2A6560A5}"/>
    <cellStyle name="Calculation 69 4" xfId="32770" xr:uid="{DE89E9BF-4AB8-4159-9C4A-DF97168A5B9D}"/>
    <cellStyle name="Calculation 7" xfId="7618" xr:uid="{0C986728-E8C6-45F2-B7D2-5BCCCF43400D}"/>
    <cellStyle name="Calculation 7 2" xfId="7619" xr:uid="{8BD8ECA4-07DC-4658-83AE-1C6EF972ECA4}"/>
    <cellStyle name="Calculation 7 2 2" xfId="32538" xr:uid="{6D3167C9-04DA-4273-8197-21FF9BAD416D}"/>
    <cellStyle name="Calculation 7 2 3" xfId="32339" xr:uid="{5FC81749-ACBD-4ACD-956C-1D4E469560E1}"/>
    <cellStyle name="Calculation 7 2 4" xfId="32768" xr:uid="{920A0287-1B62-42D2-AACD-3ED54DDF7BCC}"/>
    <cellStyle name="Calculation 7 3" xfId="7620" xr:uid="{46D594C8-B938-41CF-AF66-8B95D764047F}"/>
    <cellStyle name="Calculation 7 4" xfId="7621" xr:uid="{EC35C061-B595-4074-A1E6-11E994EB6F3F}"/>
    <cellStyle name="Calculation 7 5" xfId="7622" xr:uid="{7B5ED6C0-90EB-47C6-8DD2-3F601A6B6EB5}"/>
    <cellStyle name="Calculation 7 6" xfId="32537" xr:uid="{61FDBE46-176C-4758-9732-AD8F17155E9D}"/>
    <cellStyle name="Calculation 7 7" xfId="32338" xr:uid="{6253F916-A2AB-45F4-8DBD-D9591A6BBBD6}"/>
    <cellStyle name="Calculation 7 8" xfId="32769" xr:uid="{4F656FDC-AFEB-46F1-800A-68AF99BB4807}"/>
    <cellStyle name="Calculation 7_BP - Raízen Combustíveis" xfId="7623" xr:uid="{401E10F0-5F3A-4162-8C42-5CD9868CFF8C}"/>
    <cellStyle name="Calculation 70" xfId="7624" xr:uid="{49108B67-6C2E-4897-B8A7-52852EBC15E0}"/>
    <cellStyle name="Calculation 70 2" xfId="32539" xr:uid="{6D99B3F7-5E83-4AF5-8295-83C5B92ECD11}"/>
    <cellStyle name="Calculation 70 3" xfId="32340" xr:uid="{06C171B9-82FD-4C8F-BD12-9685BD76B031}"/>
    <cellStyle name="Calculation 70 4" xfId="32767" xr:uid="{3C0C0F30-19B9-460C-ACE9-E5F820635625}"/>
    <cellStyle name="Calculation 71" xfId="7625" xr:uid="{D4854A23-2BC1-451B-8EF6-48C029CD852B}"/>
    <cellStyle name="Calculation 71 2" xfId="32540" xr:uid="{6D9D5F0E-1B2A-46C5-87FC-7501310731A1}"/>
    <cellStyle name="Calculation 71 3" xfId="32341" xr:uid="{579A89A1-EE3D-40E3-94E5-862321AFDDAA}"/>
    <cellStyle name="Calculation 71 4" xfId="32766" xr:uid="{9DE3381B-725D-4FAE-9E40-EA8408D2762D}"/>
    <cellStyle name="Calculation 72" xfId="7626" xr:uid="{1FE2F72B-B0E2-45F3-84A2-63A18AE29930}"/>
    <cellStyle name="Calculation 72 2" xfId="32541" xr:uid="{094752B5-34BC-4E35-95E1-12960BA164CB}"/>
    <cellStyle name="Calculation 72 3" xfId="32342" xr:uid="{DD12BB9E-285C-4982-BA56-4CC28A626B6F}"/>
    <cellStyle name="Calculation 72 4" xfId="32765" xr:uid="{7C5D2C78-3B7E-477E-9D25-8C47038FBEA5}"/>
    <cellStyle name="Calculation 73" xfId="7627" xr:uid="{BAA877F9-0AF8-4365-9DBB-402F8BEE6CB8}"/>
    <cellStyle name="Calculation 73 2" xfId="32542" xr:uid="{BD7FD61B-D50A-4536-92A9-C53ADAA10AFC}"/>
    <cellStyle name="Calculation 73 3" xfId="32343" xr:uid="{3CCBC2C1-8A66-438D-89E7-69AC1AD8F991}"/>
    <cellStyle name="Calculation 73 4" xfId="32764" xr:uid="{7B548973-4CA0-4055-8035-D9FFDA650142}"/>
    <cellStyle name="Calculation 74" xfId="7628" xr:uid="{5C42D60B-B568-496B-A2CB-5F3B76CFBA81}"/>
    <cellStyle name="Calculation 74 2" xfId="32543" xr:uid="{43EAD9AC-6FCF-4DAE-86DD-76D1BAFA0EC5}"/>
    <cellStyle name="Calculation 74 3" xfId="32344" xr:uid="{D9B168CA-73E6-4FF7-9C12-92B0DDCE01CE}"/>
    <cellStyle name="Calculation 74 4" xfId="32763" xr:uid="{AFDD2E03-AC5F-4F7F-9E51-E96F30E7CCDE}"/>
    <cellStyle name="Calculation 75" xfId="7629" xr:uid="{3C9942C2-6432-4844-AEE9-2369717F817B}"/>
    <cellStyle name="Calculation 75 2" xfId="32544" xr:uid="{734B655A-8C26-42B5-8802-1831A015E06C}"/>
    <cellStyle name="Calculation 75 3" xfId="32345" xr:uid="{1CA587B9-6722-4843-9B92-554A22DD9A66}"/>
    <cellStyle name="Calculation 75 4" xfId="32762" xr:uid="{C4D16751-EB68-4901-BCDA-59B6A3D9DDE3}"/>
    <cellStyle name="Calculation 76" xfId="7630" xr:uid="{D7D67A9B-0FE4-49DA-9FEF-92658A3D81F5}"/>
    <cellStyle name="Calculation 76 2" xfId="32545" xr:uid="{D5CE7699-D96C-4422-A1CF-4D730874966B}"/>
    <cellStyle name="Calculation 76 3" xfId="32346" xr:uid="{332029A4-5787-4305-96E5-BD9463B34AD5}"/>
    <cellStyle name="Calculation 76 4" xfId="32761" xr:uid="{748ADB6F-BA59-422B-8414-588134191475}"/>
    <cellStyle name="Calculation 77" xfId="7631" xr:uid="{1E80F4E5-89D1-4A62-BDCA-FFF73AE598DF}"/>
    <cellStyle name="Calculation 77 2" xfId="32546" xr:uid="{227959CC-D730-4FB8-89B5-6EEDA6E57EA3}"/>
    <cellStyle name="Calculation 77 3" xfId="32347" xr:uid="{5D19BFE0-EA4D-42DB-AFBF-6A9378B1C106}"/>
    <cellStyle name="Calculation 77 4" xfId="32760" xr:uid="{FA59D33D-9876-4554-BA7B-7C4277AECD52}"/>
    <cellStyle name="Calculation 78" xfId="7632" xr:uid="{2F26ABA3-33E1-4A6C-8C22-ED92FD2F468A}"/>
    <cellStyle name="Calculation 78 2" xfId="32547" xr:uid="{6BF07AB4-4445-4270-B31D-95F90367EE2D}"/>
    <cellStyle name="Calculation 78 3" xfId="32348" xr:uid="{3F90B358-7DB7-48E6-A28F-DB329A4F06A7}"/>
    <cellStyle name="Calculation 78 4" xfId="32759" xr:uid="{43134FE3-4FF8-416E-BF77-0E7A253EADD6}"/>
    <cellStyle name="Calculation 79" xfId="7633" xr:uid="{7C6BD052-C116-40CD-B1EB-93B1D5D824FD}"/>
    <cellStyle name="Calculation 79 2" xfId="32548" xr:uid="{39243E0C-B6B4-409B-928D-A9AA428EC732}"/>
    <cellStyle name="Calculation 79 3" xfId="32349" xr:uid="{9CCE24CD-5DA9-4B20-9AB0-F48535709495}"/>
    <cellStyle name="Calculation 79 4" xfId="32758" xr:uid="{6E8DB5A8-6A9C-4DBE-B884-6725A0CFAD5F}"/>
    <cellStyle name="Calculation 8" xfId="7634" xr:uid="{DDE035BE-A418-4558-B65C-AD222A4690EB}"/>
    <cellStyle name="Calculation 8 2" xfId="7635" xr:uid="{E320727C-0FAD-4FC6-BA60-99DE45EB3920}"/>
    <cellStyle name="Calculation 8 2 2" xfId="32550" xr:uid="{7E0F4261-6EFC-48B5-A106-A2AFD9EA5F86}"/>
    <cellStyle name="Calculation 8 2 3" xfId="32351" xr:uid="{AFA3428E-4FA7-471E-8AE1-D135281373EE}"/>
    <cellStyle name="Calculation 8 2 4" xfId="32756" xr:uid="{CFB801EF-8878-40D3-A234-BBCE5B3DB322}"/>
    <cellStyle name="Calculation 8 3" xfId="7636" xr:uid="{F018C7D2-7E70-4785-8071-6809F498971A}"/>
    <cellStyle name="Calculation 8 4" xfId="7637" xr:uid="{B7E63FE0-5A9F-4BD9-87F8-CB08C268BDE7}"/>
    <cellStyle name="Calculation 8 5" xfId="7638" xr:uid="{BC4A6ED5-D014-49CD-B998-25DCA123401E}"/>
    <cellStyle name="Calculation 8 6" xfId="32549" xr:uid="{58707FE2-EDC8-4564-A699-FEAB85F67B72}"/>
    <cellStyle name="Calculation 8 7" xfId="32350" xr:uid="{2E389698-0ADD-4BEF-A794-BB56435164E1}"/>
    <cellStyle name="Calculation 8 8" xfId="32757" xr:uid="{CE08D23A-C977-4AD6-A241-8B0A94463829}"/>
    <cellStyle name="Calculation 8_BP - Raízen Combustíveis" xfId="7639" xr:uid="{1F992AC9-B7ED-401D-98C8-746D20DA75AA}"/>
    <cellStyle name="Calculation 80" xfId="7640" xr:uid="{A31DE060-F8DC-4FEE-AD0D-73BB559089A8}"/>
    <cellStyle name="Calculation 80 2" xfId="32551" xr:uid="{8CFDC988-1F35-4F6D-831C-807518E01AD5}"/>
    <cellStyle name="Calculation 80 3" xfId="32352" xr:uid="{5DD7DE45-29F6-4C2E-AFE5-E07C7624B466}"/>
    <cellStyle name="Calculation 80 4" xfId="32755" xr:uid="{8D402103-9C35-4ADE-9C7E-3DCABACEF93D}"/>
    <cellStyle name="Calculation 81" xfId="7641" xr:uid="{EB25EFFF-33FA-4DA4-A9F8-01788E54CECF}"/>
    <cellStyle name="Calculation 81 2" xfId="32552" xr:uid="{E212C684-493C-4871-BB97-AB3CE5C031CD}"/>
    <cellStyle name="Calculation 81 3" xfId="32353" xr:uid="{EA2DC6FD-2648-457E-AE67-C469A3509815}"/>
    <cellStyle name="Calculation 81 4" xfId="32754" xr:uid="{27C64939-8D1A-4F19-AA3E-C86E62C866C9}"/>
    <cellStyle name="Calculation 82" xfId="7642" xr:uid="{3625FB35-46A0-4B49-A556-9763B6DFE2FD}"/>
    <cellStyle name="Calculation 82 2" xfId="32553" xr:uid="{209C2A01-4FF7-4D00-8F82-18FAAF162402}"/>
    <cellStyle name="Calculation 82 3" xfId="32354" xr:uid="{383F743C-C1CE-4D0E-ABB6-BB63A29A2E4C}"/>
    <cellStyle name="Calculation 82 4" xfId="32753" xr:uid="{C74FC705-4166-43EE-BC97-3E275380EA09}"/>
    <cellStyle name="Calculation 83" xfId="7643" xr:uid="{C69EDA99-471B-418A-8147-9FF44733319A}"/>
    <cellStyle name="Calculation 83 2" xfId="32554" xr:uid="{4D835547-D066-4330-B804-0D20C07CA083}"/>
    <cellStyle name="Calculation 83 3" xfId="32355" xr:uid="{F6692665-A5E0-4BEE-8B77-03B4740994CC}"/>
    <cellStyle name="Calculation 83 4" xfId="32752" xr:uid="{5654923B-6313-4917-B134-B2D5E48F214F}"/>
    <cellStyle name="Calculation 84" xfId="7644" xr:uid="{FA7B2B7E-3D20-4877-9F62-0C718C4409EE}"/>
    <cellStyle name="Calculation 84 2" xfId="32555" xr:uid="{F0273BCA-C4D2-4A10-9054-431337D75E5C}"/>
    <cellStyle name="Calculation 84 3" xfId="32356" xr:uid="{59A04DF7-92DF-485A-AB09-5EDD5738705A}"/>
    <cellStyle name="Calculation 84 4" xfId="32751" xr:uid="{2B549408-2442-4E11-9E76-F6A1560811F0}"/>
    <cellStyle name="Calculation 85" xfId="7645" xr:uid="{73714BE3-406C-45F8-9CE2-64509322083C}"/>
    <cellStyle name="Calculation 85 2" xfId="32556" xr:uid="{D4596629-5C3E-465C-B3D0-DA43E54FE587}"/>
    <cellStyle name="Calculation 85 3" xfId="32357" xr:uid="{CBEA0B48-280A-4FB7-A52C-AE886CA8A53D}"/>
    <cellStyle name="Calculation 85 4" xfId="32750" xr:uid="{4CE76B29-1FA2-49AF-853F-095F2ED2A8B6}"/>
    <cellStyle name="Calculation 86" xfId="7646" xr:uid="{1805788E-3F46-4957-8F67-D630D63366F8}"/>
    <cellStyle name="Calculation 86 2" xfId="32557" xr:uid="{B1B3158A-DADC-403B-AE0D-89C8810ED143}"/>
    <cellStyle name="Calculation 86 3" xfId="32358" xr:uid="{28404A12-919E-4180-869D-1586A73CA525}"/>
    <cellStyle name="Calculation 86 4" xfId="32749" xr:uid="{1527A5E0-742B-44FD-AEE3-C597866B0563}"/>
    <cellStyle name="Calculation 87" xfId="7647" xr:uid="{E1BB1566-CE55-4B2A-8DB8-597F70AA0595}"/>
    <cellStyle name="Calculation 87 2" xfId="32558" xr:uid="{9C1168C5-EDE4-4168-8162-A257C8A86745}"/>
    <cellStyle name="Calculation 87 3" xfId="32359" xr:uid="{6EB08B28-EE84-448D-AF74-DACC7E96F9DF}"/>
    <cellStyle name="Calculation 87 4" xfId="32748" xr:uid="{9449479C-ABC8-4AA4-A526-A0CFAAE863DD}"/>
    <cellStyle name="Calculation 88" xfId="7648" xr:uid="{7ADBF347-9E32-40FB-8789-0E7F3C475304}"/>
    <cellStyle name="Calculation 88 2" xfId="32559" xr:uid="{C2C40CEF-F2A8-4FA8-B836-73B8E2725731}"/>
    <cellStyle name="Calculation 88 3" xfId="32360" xr:uid="{FFDF63A4-3573-457F-9530-823FF4135273}"/>
    <cellStyle name="Calculation 88 4" xfId="32747" xr:uid="{DB1BD2BE-9078-4E33-982B-238211B1D809}"/>
    <cellStyle name="Calculation 89" xfId="7649" xr:uid="{DA57C25A-77D6-40BB-9D6B-7BF97E312E07}"/>
    <cellStyle name="Calculation 89 2" xfId="32560" xr:uid="{2D76E999-1308-4F68-AD15-483CBD05AE97}"/>
    <cellStyle name="Calculation 89 3" xfId="32361" xr:uid="{D8C2BD88-A9E5-4376-90C9-AD1D77D3599F}"/>
    <cellStyle name="Calculation 89 4" xfId="32746" xr:uid="{AE783958-FA2C-4FF1-9844-737810199EC5}"/>
    <cellStyle name="Calculation 9" xfId="7650" xr:uid="{04B53108-B4DA-4FC4-91AC-B683BEDABE35}"/>
    <cellStyle name="Calculation 9 2" xfId="7651" xr:uid="{673834BF-482D-4A95-9B5B-904C4932A086}"/>
    <cellStyle name="Calculation 9 2 2" xfId="32562" xr:uid="{9D972E1F-A15E-4672-8634-636EEABC1CE7}"/>
    <cellStyle name="Calculation 9 2 3" xfId="32363" xr:uid="{2FFBF126-DB9B-4A59-BB06-6F114349D0B6}"/>
    <cellStyle name="Calculation 9 2 4" xfId="32744" xr:uid="{7353E74D-A0B0-4821-BBE5-B1FB921BB669}"/>
    <cellStyle name="Calculation 9 3" xfId="7652" xr:uid="{D568F27B-6247-4591-B287-F71A249B1057}"/>
    <cellStyle name="Calculation 9 4" xfId="7653" xr:uid="{7A8F4EAB-9D49-4D41-8FC6-2163778B3069}"/>
    <cellStyle name="Calculation 9 5" xfId="7654" xr:uid="{E81FB7E7-2BEB-4A45-A2E1-199F919F9703}"/>
    <cellStyle name="Calculation 9 6" xfId="32561" xr:uid="{5FDF6BCE-F30B-430C-A51C-C0DE896EFC38}"/>
    <cellStyle name="Calculation 9 7" xfId="32362" xr:uid="{49DDEC7E-2E63-4140-AC31-9C2E60C8F3CA}"/>
    <cellStyle name="Calculation 9 8" xfId="32745" xr:uid="{76FE973E-59C5-482E-B72A-693F02D7CD8F}"/>
    <cellStyle name="Calculation 9_BP - Raízen Combustíveis" xfId="7655" xr:uid="{4FAE8B03-7079-4695-AA71-5966649CFC54}"/>
    <cellStyle name="Calculation 90" xfId="7656" xr:uid="{C2D89D6C-C2FA-4224-9FF9-2A8951F86B63}"/>
    <cellStyle name="Calculation 90 2" xfId="32563" xr:uid="{B3793D18-49A8-4EF8-BCAB-5273F0ECB3A3}"/>
    <cellStyle name="Calculation 90 3" xfId="32364" xr:uid="{78A098C0-68D1-4C6A-AACE-3BD6AA21F2C0}"/>
    <cellStyle name="Calculation 90 4" xfId="32743" xr:uid="{8653DB4C-6663-4EF7-9586-644182F108F4}"/>
    <cellStyle name="Calculation 91" xfId="7657" xr:uid="{7E68431D-8BAA-4638-B07A-F31054FD4186}"/>
    <cellStyle name="Calculation 91 2" xfId="32564" xr:uid="{E8EA1F05-A5A8-4A02-8B88-9D7B85587192}"/>
    <cellStyle name="Calculation 91 3" xfId="32365" xr:uid="{E0833CA4-F3C5-41E3-AB55-F7AEBC7C654B}"/>
    <cellStyle name="Calculation 91 4" xfId="32742" xr:uid="{D43D4424-75CF-4D54-A294-7E07796A1A60}"/>
    <cellStyle name="Calculation 92" xfId="7658" xr:uid="{F47BE585-4C26-4142-A2F0-070DF066D14D}"/>
    <cellStyle name="Calculation 92 2" xfId="32565" xr:uid="{8290189C-14AA-4909-9AA4-D6E7938ABC46}"/>
    <cellStyle name="Calculation 92 3" xfId="32366" xr:uid="{AC9479D7-E103-4516-ACDF-4EBB8B13D4D8}"/>
    <cellStyle name="Calculation 92 4" xfId="32741" xr:uid="{470792E6-4109-4518-B046-C3D203E375E8}"/>
    <cellStyle name="Calculation 93" xfId="7659" xr:uid="{C5FBF189-58C3-4978-8F5C-4A2DC651DC88}"/>
    <cellStyle name="Calculation 93 2" xfId="32566" xr:uid="{28A684C2-99D8-4E2F-B955-770340C89827}"/>
    <cellStyle name="Calculation 93 3" xfId="32367" xr:uid="{760A0A47-9210-46C9-A67A-8C374385D489}"/>
    <cellStyle name="Calculation 93 4" xfId="32740" xr:uid="{FD657798-4D2E-4A1F-81CA-3342E216BCBB}"/>
    <cellStyle name="Calculation 94" xfId="7660" xr:uid="{13FE1496-DA52-4ADF-B47B-62AA94A66B30}"/>
    <cellStyle name="Calculation 94 2" xfId="32567" xr:uid="{9C100C4D-028C-494C-9FC6-19886C9BD686}"/>
    <cellStyle name="Calculation 94 3" xfId="32368" xr:uid="{DBCD7D02-E55B-4D6A-B716-45FC2EFEDF68}"/>
    <cellStyle name="Calculation 94 4" xfId="32739" xr:uid="{38BC7D16-2C04-49C4-A5B2-A8110C83AE48}"/>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0 4" xfId="32568" xr:uid="{DEDB3F3E-B185-4D62-A35B-569DA22644CC}"/>
    <cellStyle name="Cálculo 10 5" xfId="32369" xr:uid="{520EF4B8-FE48-474E-9201-89566480F560}"/>
    <cellStyle name="Cálculo 10 6" xfId="32738" xr:uid="{330AA13A-11B9-4EC7-B2E2-0A636694F0E7}"/>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10" xfId="32569" xr:uid="{56B0D80C-02C4-4C1E-96E2-8BD3076663B4}"/>
    <cellStyle name="Cálculo 2 11" xfId="32370" xr:uid="{97771C69-1D5A-4727-83EC-8EF5E359821D}"/>
    <cellStyle name="Cálculo 2 12" xfId="32737" xr:uid="{2E6807C3-039A-49A3-9BEE-C738423B60EF}"/>
    <cellStyle name="Cálculo 2 2" xfId="7675" xr:uid="{A46AD620-673E-4D9C-B832-9612878F5528}"/>
    <cellStyle name="Cálculo 2 2 2" xfId="7676" xr:uid="{42F95D2E-1B30-4893-A656-1819EEFBB43B}"/>
    <cellStyle name="Cálculo 2 2 2 2" xfId="32571" xr:uid="{187BC942-422D-4542-989A-61D96B559DCA}"/>
    <cellStyle name="Cálculo 2 2 2 3" xfId="32372" xr:uid="{D78F135D-A3C1-40DC-98EE-19C2538438D2}"/>
    <cellStyle name="Cálculo 2 2 2 4" xfId="32735" xr:uid="{00A72405-FBAF-4370-BD6A-844352F68B67}"/>
    <cellStyle name="Cálculo 2 2 3" xfId="7677" xr:uid="{FC8A90DB-3A97-4722-9B8B-345CF1BD171B}"/>
    <cellStyle name="Cálculo 2 2 4" xfId="7678" xr:uid="{460D7E54-B791-4286-83A2-ABD774A55CB2}"/>
    <cellStyle name="Cálculo 2 2 5" xfId="32570" xr:uid="{8F62A302-C031-4894-AC73-0B057F6542A2}"/>
    <cellStyle name="Cálculo 2 2 6" xfId="32371" xr:uid="{4C69E2CF-88D8-4A6F-973F-98681BC7771D}"/>
    <cellStyle name="Cálculo 2 2 7" xfId="32736" xr:uid="{A564B5F0-32EE-4E11-988C-5A4A44F5156F}"/>
    <cellStyle name="Cálculo 2 2_BP - Raízen Combustíveis" xfId="7679" xr:uid="{FB694745-C104-40A4-9A9F-881DAB8F3498}"/>
    <cellStyle name="Cálculo 2 3" xfId="7680" xr:uid="{A6C71921-4D42-4C03-AF4E-F674DD4B7073}"/>
    <cellStyle name="Cálculo 2 3 2" xfId="7681" xr:uid="{D308B867-920D-4CEA-AFF2-7E4187ACFFB0}"/>
    <cellStyle name="Cálculo 2 3 2 2" xfId="32573" xr:uid="{4964C3A1-5218-41BA-92A2-E971146089BF}"/>
    <cellStyle name="Cálculo 2 3 2 3" xfId="32374" xr:uid="{D525EF7A-A979-4E39-9814-3E95B54046FC}"/>
    <cellStyle name="Cálculo 2 3 2 4" xfId="32733" xr:uid="{A93F267D-18F7-40C7-8EF6-C285CE91D0C9}"/>
    <cellStyle name="Cálculo 2 3 3" xfId="7682" xr:uid="{0355B8BD-8BD6-4002-9FFF-A06253EF6213}"/>
    <cellStyle name="Cálculo 2 3 4" xfId="7683" xr:uid="{0A6B4D44-5418-450F-ACE9-9E10B7D88D0E}"/>
    <cellStyle name="Cálculo 2 3 5" xfId="7684" xr:uid="{F6CEB8D3-E6F0-498E-A4DC-9F0F06C07CF2}"/>
    <cellStyle name="Cálculo 2 3 6" xfId="32572" xr:uid="{BE8487BF-6C46-43D1-82BF-1E06F1DDBA98}"/>
    <cellStyle name="Cálculo 2 3 7" xfId="32373" xr:uid="{B2604D41-A16E-4A94-B773-ABF7BDCCC7CE}"/>
    <cellStyle name="Cálculo 2 3 8" xfId="32734" xr:uid="{419360AE-32D6-410F-88DC-1EA9103D78EB}"/>
    <cellStyle name="Cálculo 2 3_BP - Raízen Combustíveis" xfId="7685" xr:uid="{1A7FB08B-0819-44E6-9671-D15613FA27C3}"/>
    <cellStyle name="Cálculo 2 4" xfId="7686" xr:uid="{FF17BD20-6CB3-4C5D-962C-927200F70349}"/>
    <cellStyle name="Cálculo 2 4 2" xfId="7687" xr:uid="{155AEE15-C6F9-46AE-BE5D-AB4313201E12}"/>
    <cellStyle name="Cálculo 2 4 2 2" xfId="32575" xr:uid="{09CCAFFC-F9D5-4D5E-9917-1616707E7AF3}"/>
    <cellStyle name="Cálculo 2 4 2 3" xfId="32376" xr:uid="{59DC077A-9347-4FC6-8956-A0A20B9D8F99}"/>
    <cellStyle name="Cálculo 2 4 2 4" xfId="32731" xr:uid="{3C4570B3-2F0E-4EFC-B7E0-5EBFAB945D70}"/>
    <cellStyle name="Cálculo 2 4 3" xfId="7688" xr:uid="{83A5F8B9-B8EB-4A59-9A86-70B768A41D5C}"/>
    <cellStyle name="Cálculo 2 4 4" xfId="7689" xr:uid="{1F670CD6-F2A7-4F52-86DA-7E53D42A3C6D}"/>
    <cellStyle name="Cálculo 2 4 5" xfId="32574" xr:uid="{F4E8C5B8-5B9F-4457-94FD-BD7D5B46B99B}"/>
    <cellStyle name="Cálculo 2 4 6" xfId="32375" xr:uid="{C5AA7DA5-80AA-4EDF-B092-67DC427BD469}"/>
    <cellStyle name="Cálculo 2 4 7" xfId="32732" xr:uid="{B9EAAEBE-AB48-439D-8081-6C98BCB65BB1}"/>
    <cellStyle name="Cálculo 2 4_BP - Raízen Combustíveis" xfId="7690" xr:uid="{ED7F3424-6ADF-4FDE-99DD-9BB5AEA66387}"/>
    <cellStyle name="Cálculo 2 5" xfId="7691" xr:uid="{4C19E75C-5EE7-4064-A4D5-79E14EB0E48E}"/>
    <cellStyle name="Cálculo 2 5 2" xfId="7692" xr:uid="{88399FF0-02B6-441B-9E3C-324713E0A80C}"/>
    <cellStyle name="Cálculo 2 5 2 2" xfId="32577" xr:uid="{638CF450-F937-401E-81D8-C510654D5EFD}"/>
    <cellStyle name="Cálculo 2 5 2 3" xfId="32378" xr:uid="{9B608600-8E0B-4918-8AC8-5D758A83EB2A}"/>
    <cellStyle name="Cálculo 2 5 2 4" xfId="32729" xr:uid="{7C45F159-C004-448D-8B60-DC03A1F7478E}"/>
    <cellStyle name="Cálculo 2 5 3" xfId="7693" xr:uid="{F1F0B85C-AD67-4835-AA61-F1232B824FE6}"/>
    <cellStyle name="Cálculo 2 5 4" xfId="7694" xr:uid="{C3F04F58-85BF-4B98-9322-EE0F60290FE9}"/>
    <cellStyle name="Cálculo 2 5 5" xfId="32576" xr:uid="{ACC3C18F-20E1-4853-86E6-DC3CDC106A59}"/>
    <cellStyle name="Cálculo 2 5 6" xfId="32377" xr:uid="{9C7D219F-E810-471A-8DA5-AB5CCD28EA58}"/>
    <cellStyle name="Cálculo 2 5 7" xfId="32730" xr:uid="{AB6F32C0-9832-43D4-A2E7-65CF5D85ADD0}"/>
    <cellStyle name="Cálculo 2 5_BP - Raízen Combustíveis" xfId="7695" xr:uid="{80A9AFAD-D37E-4E3C-9890-057CFC5DFDA9}"/>
    <cellStyle name="Cálculo 2 6" xfId="7696" xr:uid="{09C231E8-E896-4F20-98B9-2658B32E7829}"/>
    <cellStyle name="Cálculo 2 6 2" xfId="7697" xr:uid="{507F3802-9D6B-4C16-A462-E4C960EC5C90}"/>
    <cellStyle name="Cálculo 2 6 2 2" xfId="32579" xr:uid="{653EE606-7DC9-4EAB-B2E6-978A90DC7334}"/>
    <cellStyle name="Cálculo 2 6 2 3" xfId="32380" xr:uid="{D3FC5942-4007-448A-9BA4-0EBA36E74428}"/>
    <cellStyle name="Cálculo 2 6 2 4" xfId="32727" xr:uid="{B5D238B3-6E6E-4BA9-A224-94454B9476E9}"/>
    <cellStyle name="Cálculo 2 6 3" xfId="32578" xr:uid="{3DC9976A-527B-42BD-9AFF-BF9B9F51F6DB}"/>
    <cellStyle name="Cálculo 2 6 4" xfId="32379" xr:uid="{7E78B03D-6EE1-4526-8055-6D3AE816EC4F}"/>
    <cellStyle name="Cálculo 2 6 5" xfId="32728" xr:uid="{E4D3563E-7085-4933-A2CA-EED1B02AF795}"/>
    <cellStyle name="Cálculo 2 6_BP - Raízen Combustíveis" xfId="7698" xr:uid="{B9ED43F5-26C2-4B65-9DA8-EA31514D8091}"/>
    <cellStyle name="Cálculo 2 7" xfId="7699" xr:uid="{30E140AB-9233-4628-AE80-4DF938403B02}"/>
    <cellStyle name="Cálculo 2 7 2" xfId="7700" xr:uid="{09D234AB-3AA6-4318-87DD-3FACFE112800}"/>
    <cellStyle name="Cálculo 2 7 2 2" xfId="32581" xr:uid="{7E333725-B426-40EF-8E5E-7B8ED67C0FA9}"/>
    <cellStyle name="Cálculo 2 7 2 3" xfId="32382" xr:uid="{3CEE7F79-F974-4F3A-92BB-ACCBFA17D5F8}"/>
    <cellStyle name="Cálculo 2 7 2 4" xfId="32725" xr:uid="{E306D4FA-232D-4ABE-8F64-6C42D05699D3}"/>
    <cellStyle name="Cálculo 2 7 3" xfId="32580" xr:uid="{6CCD0C51-A524-4270-8917-677AF76B7692}"/>
    <cellStyle name="Cálculo 2 7 4" xfId="32381" xr:uid="{59CD67B1-6B27-482C-AABF-C1912C3777CB}"/>
    <cellStyle name="Cálculo 2 7 5" xfId="32726" xr:uid="{2C6900E1-2180-4A04-9337-31E079D42497}"/>
    <cellStyle name="Cálculo 2 7_BP - Raízen Combustíveis" xfId="7701" xr:uid="{837B9D73-2C18-4BFF-8548-D3EC26D23D14}"/>
    <cellStyle name="Cálculo 2 8" xfId="7702" xr:uid="{7FA7ADFD-8519-400D-92DF-669705926C9E}"/>
    <cellStyle name="Cálculo 2 8 2" xfId="32582" xr:uid="{31BC1C2F-9C94-4245-B9FA-B0B701A0D85B}"/>
    <cellStyle name="Cálculo 2 8 3" xfId="32383" xr:uid="{F10B8B46-FDB9-42C9-B514-CDC3163A60C2}"/>
    <cellStyle name="Cálculo 2 8 4" xfId="32724" xr:uid="{5F6BCCD1-D034-4CEF-9E5F-D4B74E628DBC}"/>
    <cellStyle name="Cálculo 2 9" xfId="7703" xr:uid="{82BA26EB-C5BE-43EA-8720-774EA265F703}"/>
    <cellStyle name="Cálculo 2_11_Combinação de neg. Zanin" xfId="7704" xr:uid="{79B38D23-5F49-48F3-AB8C-26B854AF3C15}"/>
    <cellStyle name="Cálculo 3" xfId="7705" xr:uid="{FE27B06B-788B-4CC1-9B3C-9D0FD6C52CDA}"/>
    <cellStyle name="Cálculo 3 10" xfId="32723" xr:uid="{16EE0131-3AB5-474D-A1F5-938225631BF0}"/>
    <cellStyle name="Cálculo 3 2" xfId="7706" xr:uid="{EA497AA3-652B-4781-A5BE-68F44D129688}"/>
    <cellStyle name="Cálculo 3 2 2" xfId="7707" xr:uid="{84C8C96C-2941-4272-99DA-5CB8D7C100A1}"/>
    <cellStyle name="Cálculo 3 2 2 2" xfId="32585" xr:uid="{24A3FF7C-467E-4616-B0C7-7E212207EB0E}"/>
    <cellStyle name="Cálculo 3 2 2 3" xfId="32386" xr:uid="{86D8958B-F5BA-4F27-80BC-D0EDE65D2CFD}"/>
    <cellStyle name="Cálculo 3 2 2 4" xfId="32721" xr:uid="{8A98CA5A-2B00-4143-87B1-B8C7A49CD011}"/>
    <cellStyle name="Cálculo 3 2 3" xfId="7708" xr:uid="{CCD8E2BA-280A-4D07-BD84-1B1D36431444}"/>
    <cellStyle name="Cálculo 3 2 4" xfId="7709" xr:uid="{7883AE08-F3CC-451E-9AA6-365113152E66}"/>
    <cellStyle name="Cálculo 3 2 5" xfId="32584" xr:uid="{4DECF08E-56B9-4DB9-A733-F7827954AF06}"/>
    <cellStyle name="Cálculo 3 2 6" xfId="32385" xr:uid="{148E2DDC-7935-4FF8-80EE-D8A1C7B70C24}"/>
    <cellStyle name="Cálculo 3 2 7" xfId="32722" xr:uid="{AF051039-E21F-47F7-A9E2-944C52091FD2}"/>
    <cellStyle name="Cálculo 3 2_BP - Raízen Combustíveis" xfId="7710" xr:uid="{F269D45B-BC02-445C-B6D1-B8E06DFC0B54}"/>
    <cellStyle name="Cálculo 3 3" xfId="7711" xr:uid="{67220DEF-ECEB-403A-8754-BD1E808B20FE}"/>
    <cellStyle name="Cálculo 3 3 2" xfId="7712" xr:uid="{AB92CB3B-CB88-409B-840B-102E017D8D5C}"/>
    <cellStyle name="Cálculo 3 3 2 2" xfId="32587" xr:uid="{D4E10519-A326-471F-ADB1-E7862821D82D}"/>
    <cellStyle name="Cálculo 3 3 2 3" xfId="32388" xr:uid="{5B238075-154F-4333-9005-81FAB49E71C9}"/>
    <cellStyle name="Cálculo 3 3 2 4" xfId="32719" xr:uid="{3F47ACBC-48DF-43EC-BDB5-28E0EC7109AF}"/>
    <cellStyle name="Cálculo 3 3 3" xfId="32586" xr:uid="{7C8ECA32-4137-456F-A1EA-24EAB25CB2E6}"/>
    <cellStyle name="Cálculo 3 3 4" xfId="32387" xr:uid="{064D6C89-F322-416C-8581-96589C6D3BE8}"/>
    <cellStyle name="Cálculo 3 3 5" xfId="32720" xr:uid="{6C588D76-6930-4EB8-8E06-BA40B4252BDE}"/>
    <cellStyle name="Cálculo 3 3_BP - Raízen Combustíveis" xfId="7713" xr:uid="{CDA510C7-A958-4267-9728-73CD1825000A}"/>
    <cellStyle name="Cálculo 3 4" xfId="7714" xr:uid="{10D9C2F1-5B20-4B70-BEDD-B960AB5D4887}"/>
    <cellStyle name="Cálculo 3 4 2" xfId="7715" xr:uid="{B8821F6F-8689-4D64-9AF9-6DF4C2C79564}"/>
    <cellStyle name="Cálculo 3 4 2 2" xfId="32589" xr:uid="{E11B1FFA-CE62-4DD3-B60F-D12A84BBBBBA}"/>
    <cellStyle name="Cálculo 3 4 2 3" xfId="32390" xr:uid="{60D17E70-5B22-4A1A-AE6C-DC58D5BAE073}"/>
    <cellStyle name="Cálculo 3 4 2 4" xfId="32717" xr:uid="{A5EF9B97-EDA3-4D04-B03A-AB6C9FF1EDF4}"/>
    <cellStyle name="Cálculo 3 4 3" xfId="32588" xr:uid="{6224DD7B-72B4-42FA-8396-BF5E8EAAE8E7}"/>
    <cellStyle name="Cálculo 3 4 4" xfId="32389" xr:uid="{AC7CAB31-DAB0-4C85-BB60-85A87B9A765D}"/>
    <cellStyle name="Cálculo 3 4 5" xfId="32718" xr:uid="{ED7674AB-1038-4BD0-8EFA-385A7B7D57E6}"/>
    <cellStyle name="Cálculo 3 4_BP - Raízen Combustíveis" xfId="7716" xr:uid="{956E53E3-3F0E-4913-9B41-C6A6587A5FFB}"/>
    <cellStyle name="Cálculo 3 5" xfId="7717" xr:uid="{B9EA5F4D-C207-4618-B837-D90A44C151BD}"/>
    <cellStyle name="Cálculo 3 5 2" xfId="32590" xr:uid="{2EBDFB4D-CB7A-4A09-84B3-406CA6321A15}"/>
    <cellStyle name="Cálculo 3 5 3" xfId="32391" xr:uid="{0CB82D9C-09BF-4E5E-B341-B524C93EDB31}"/>
    <cellStyle name="Cálculo 3 5 4" xfId="32716" xr:uid="{BE023ED5-74BC-4BAA-971E-BBF4F19EFABF}"/>
    <cellStyle name="Cálculo 3 6" xfId="7718" xr:uid="{293BA3E0-1FAE-4100-A3CE-8B8FA0815237}"/>
    <cellStyle name="Cálculo 3 7" xfId="7719" xr:uid="{8032AEB8-4A68-4372-8C9D-AF63FC695632}"/>
    <cellStyle name="Cálculo 3 8" xfId="32583" xr:uid="{FA2A00DB-04C4-45A0-9C80-2AE110EB5CDE}"/>
    <cellStyle name="Cálculo 3 9" xfId="32384" xr:uid="{07213EB0-0D57-499C-91A7-A370A37002E8}"/>
    <cellStyle name="Cálculo 3_13-Endividamento" xfId="7720" xr:uid="{6D1AA890-C3C8-4182-8017-DC4F4B104582}"/>
    <cellStyle name="Cálculo 4" xfId="7721" xr:uid="{008F7C28-CE3D-4F9A-981C-B3D928E4157B}"/>
    <cellStyle name="Cálculo 4 10" xfId="32715" xr:uid="{B4A34DDA-8DCB-4814-ADD4-98787BAC190D}"/>
    <cellStyle name="Cálculo 4 2" xfId="7722" xr:uid="{6469FA63-6094-4642-A3A5-13D19A7B7D7F}"/>
    <cellStyle name="Cálculo 4 2 2" xfId="7723" xr:uid="{675179EE-EB79-48B0-8FBF-42A4E4ECA81D}"/>
    <cellStyle name="Cálculo 4 2 2 2" xfId="32593" xr:uid="{2B41A257-4D9F-4459-9719-0CEDF994B665}"/>
    <cellStyle name="Cálculo 4 2 2 3" xfId="32394" xr:uid="{64D1D73F-49F2-4957-ADD8-400EA10CF64F}"/>
    <cellStyle name="Cálculo 4 2 2 4" xfId="32713" xr:uid="{04834552-4C1A-455A-8044-8D3335C15F71}"/>
    <cellStyle name="Cálculo 4 2 3" xfId="7724" xr:uid="{0D2F7E31-3DB8-4D0E-9C30-9E04B638A048}"/>
    <cellStyle name="Cálculo 4 2 4" xfId="7725" xr:uid="{043255D0-CC14-4DC3-92CB-89D88CF398A0}"/>
    <cellStyle name="Cálculo 4 2 5" xfId="32592" xr:uid="{AA585A87-434E-40A5-BE66-137418119A19}"/>
    <cellStyle name="Cálculo 4 2 6" xfId="32393" xr:uid="{37D47A4E-2E86-480B-BBFD-6A68001E97D6}"/>
    <cellStyle name="Cálculo 4 2 7" xfId="32714" xr:uid="{18DB4EF8-EF11-4B7E-A946-918150D8FA8A}"/>
    <cellStyle name="Cálculo 4 2_BP - Raízen Combustíveis" xfId="7726" xr:uid="{3339DA6A-F249-43C2-A749-C53E342085C3}"/>
    <cellStyle name="Cálculo 4 3" xfId="7727" xr:uid="{05E6CE06-7498-4DAC-8BE5-9ED6D4713BE4}"/>
    <cellStyle name="Cálculo 4 3 2" xfId="7728" xr:uid="{6FAAFD34-DAE9-4155-8E47-CB2DC441BEE6}"/>
    <cellStyle name="Cálculo 4 3 2 2" xfId="32595" xr:uid="{E59704F8-F952-47FE-BD88-19AF7E2EDA08}"/>
    <cellStyle name="Cálculo 4 3 2 3" xfId="32396" xr:uid="{24F84E6D-889A-48BB-8CE7-56B6692D9804}"/>
    <cellStyle name="Cálculo 4 3 2 4" xfId="32711" xr:uid="{5D5E4A79-7266-4573-B442-C0E49391F623}"/>
    <cellStyle name="Cálculo 4 3 3" xfId="32594" xr:uid="{6516E018-2D2F-46FA-9BC5-199003EA4CB1}"/>
    <cellStyle name="Cálculo 4 3 4" xfId="32395" xr:uid="{6536995F-789A-4403-A267-DDA3AF5B07E5}"/>
    <cellStyle name="Cálculo 4 3 5" xfId="32712" xr:uid="{419F3007-A6CD-4E0B-9E4E-E3E10445586E}"/>
    <cellStyle name="Cálculo 4 3_BP - Raízen Combustíveis" xfId="7729" xr:uid="{E94E74F0-8212-47CC-A75B-90996B22919A}"/>
    <cellStyle name="Cálculo 4 4" xfId="7730" xr:uid="{FFA2FBF2-B06B-4576-979B-AE3DFBACD0E4}"/>
    <cellStyle name="Cálculo 4 4 2" xfId="7731" xr:uid="{12559DE3-2543-4073-9D20-7EF5B6115656}"/>
    <cellStyle name="Cálculo 4 4 2 2" xfId="32597" xr:uid="{57E134F5-1A64-440A-9C30-770A5F4DA2DC}"/>
    <cellStyle name="Cálculo 4 4 2 3" xfId="32398" xr:uid="{7CF7A1AD-105A-434B-9D31-7C660CAC1F24}"/>
    <cellStyle name="Cálculo 4 4 2 4" xfId="32709" xr:uid="{0CD8FCC6-B1E0-45DC-A433-2078C8A8B461}"/>
    <cellStyle name="Cálculo 4 4 3" xfId="32596" xr:uid="{4A3EF40A-05C2-4571-81D8-64D5088A46EB}"/>
    <cellStyle name="Cálculo 4 4 4" xfId="32397" xr:uid="{CE35EEDB-FBB4-4039-A5E6-2B92A01DFC62}"/>
    <cellStyle name="Cálculo 4 4 5" xfId="32710" xr:uid="{E5B6193A-3B27-4C2B-BC98-550A9FA92473}"/>
    <cellStyle name="Cálculo 4 4_BP - Raízen Combustíveis" xfId="7732" xr:uid="{00F6E8C0-D3C0-4BB9-A885-9ECCE70346CF}"/>
    <cellStyle name="Cálculo 4 5" xfId="7733" xr:uid="{58D8CDD3-0256-440F-929D-4B7197686AEE}"/>
    <cellStyle name="Cálculo 4 5 2" xfId="32598" xr:uid="{F8CC9557-F787-4FB1-8225-6BDAD31B603B}"/>
    <cellStyle name="Cálculo 4 5 3" xfId="32399" xr:uid="{76D5F05D-F576-4E53-906C-AE725DEB9153}"/>
    <cellStyle name="Cálculo 4 5 4" xfId="32708" xr:uid="{E37C900A-2166-4BBD-A5F6-944EC58A4A1F}"/>
    <cellStyle name="Cálculo 4 6" xfId="7734" xr:uid="{C017A283-5C5D-4F9E-9101-84BE748F2A51}"/>
    <cellStyle name="Cálculo 4 7" xfId="7735" xr:uid="{05AF5BDC-F46C-477F-A1D7-9F16593D9E9E}"/>
    <cellStyle name="Cálculo 4 8" xfId="32591" xr:uid="{5EF82A52-CB2B-46D7-B6F1-DDE2F8359717}"/>
    <cellStyle name="Cálculo 4 9" xfId="32392" xr:uid="{FB1BC68E-217B-47A9-8E60-AD4208604C08}"/>
    <cellStyle name="Cálculo 4_13-Endividamento" xfId="7736" xr:uid="{3A50B86D-AFB1-4EAB-9248-118657058567}"/>
    <cellStyle name="Cálculo 5" xfId="7737" xr:uid="{7EE25787-AFF4-432F-84AA-01F46A996691}"/>
    <cellStyle name="Cálculo 5 10" xfId="32707" xr:uid="{129808B2-813F-4697-B228-ADE98EC873EF}"/>
    <cellStyle name="Cálculo 5 2" xfId="7738" xr:uid="{9482684A-9239-4494-A216-C81FEF2E4824}"/>
    <cellStyle name="Cálculo 5 2 2" xfId="7739" xr:uid="{CCD1D720-59ED-4B08-89EA-35F2988FCDC8}"/>
    <cellStyle name="Cálculo 5 2 2 2" xfId="32601" xr:uid="{961637A2-514B-4024-90C9-33B4587DF193}"/>
    <cellStyle name="Cálculo 5 2 2 3" xfId="32402" xr:uid="{C6F7C287-EB89-4D18-BAAA-83FDB8299D88}"/>
    <cellStyle name="Cálculo 5 2 2 4" xfId="32705" xr:uid="{FD4C0A8C-BD05-4735-82A8-D584A51FEB22}"/>
    <cellStyle name="Cálculo 5 2 3" xfId="7740" xr:uid="{CE4977BF-9BF1-4B55-912A-8C4A33F86D82}"/>
    <cellStyle name="Cálculo 5 2 4" xfId="7741" xr:uid="{EB615FC3-BE38-4324-B3CF-4D5264102525}"/>
    <cellStyle name="Cálculo 5 2 5" xfId="32600" xr:uid="{E8F5ED75-39A8-421C-8020-368B42D4D7E1}"/>
    <cellStyle name="Cálculo 5 2 6" xfId="32401" xr:uid="{E2288EBB-1E80-47B9-A670-F7EBEA7EA9A4}"/>
    <cellStyle name="Cálculo 5 2 7" xfId="32706" xr:uid="{56F331AF-2C8D-4B85-BA58-4793DD547836}"/>
    <cellStyle name="Cálculo 5 2_BP - Raízen Combustíveis" xfId="7742" xr:uid="{E29EB09F-9E4C-4D10-B393-34FAD7D1755A}"/>
    <cellStyle name="Cálculo 5 3" xfId="7743" xr:uid="{5BF0C958-719A-4304-A911-6E93D8DFBF02}"/>
    <cellStyle name="Cálculo 5 3 2" xfId="7744" xr:uid="{26EDBE65-AB54-4974-B756-201EC60ACAA3}"/>
    <cellStyle name="Cálculo 5 3 2 2" xfId="32603" xr:uid="{905FDE21-5346-4233-9506-F1E47132E20E}"/>
    <cellStyle name="Cálculo 5 3 2 3" xfId="32404" xr:uid="{E48E9BB1-4441-4FCB-A0FF-4E1851939841}"/>
    <cellStyle name="Cálculo 5 3 2 4" xfId="32703" xr:uid="{56F2EE69-DCDA-438C-B790-103AD81434C8}"/>
    <cellStyle name="Cálculo 5 3 3" xfId="32602" xr:uid="{97E26668-6C47-401A-884F-E8ABDF5B4AAF}"/>
    <cellStyle name="Cálculo 5 3 4" xfId="32403" xr:uid="{2D6CD1FD-B037-4DE8-B7BA-B1CC49DE12A6}"/>
    <cellStyle name="Cálculo 5 3 5" xfId="32704" xr:uid="{D685C382-1B50-4B04-9C85-4AE1569957A3}"/>
    <cellStyle name="Cálculo 5 3_BP - Raízen Combustíveis" xfId="7745" xr:uid="{E48BFD42-E670-4870-ABA7-B70F6C4D666A}"/>
    <cellStyle name="Cálculo 5 4" xfId="7746" xr:uid="{EC4237F2-DF28-42DF-A7A0-34F4763B1A0C}"/>
    <cellStyle name="Cálculo 5 4 2" xfId="7747" xr:uid="{6804A1B8-F5E2-4D99-8BA5-3A0946B1BB7B}"/>
    <cellStyle name="Cálculo 5 4 2 2" xfId="32605" xr:uid="{98D31283-99D0-4B2C-AFE8-2DD4D4C6837E}"/>
    <cellStyle name="Cálculo 5 4 2 3" xfId="32406" xr:uid="{B25A1DBE-B574-408D-A894-1E66A1EC1BD6}"/>
    <cellStyle name="Cálculo 5 4 2 4" xfId="32701" xr:uid="{B71F9DEB-873F-4C17-A98C-982D98CAF9C5}"/>
    <cellStyle name="Cálculo 5 4 3" xfId="32604" xr:uid="{664CBF05-73AF-4A29-BEC1-4A4DF14AC9D7}"/>
    <cellStyle name="Cálculo 5 4 4" xfId="32405" xr:uid="{41A0FB5C-35F6-432E-9432-1BF5A285CC5D}"/>
    <cellStyle name="Cálculo 5 4 5" xfId="32702" xr:uid="{76C16259-B852-4717-999A-16740C1914D0}"/>
    <cellStyle name="Cálculo 5 4_BP - Raízen Combustíveis" xfId="7748" xr:uid="{4EDFDC6E-F5BC-4670-996E-9A73650101F1}"/>
    <cellStyle name="Cálculo 5 5" xfId="7749" xr:uid="{EC122D18-9564-4608-8814-2CDCB3269191}"/>
    <cellStyle name="Cálculo 5 5 2" xfId="32606" xr:uid="{9AF500CA-5ADF-4A5E-90DD-4C21AD2F67D9}"/>
    <cellStyle name="Cálculo 5 5 3" xfId="32407" xr:uid="{FCE88822-67F2-418B-A550-7A2DF2AEC95C}"/>
    <cellStyle name="Cálculo 5 5 4" xfId="32700" xr:uid="{081F6F3A-BF3A-4A1F-8B3E-48FC1F4810F8}"/>
    <cellStyle name="Cálculo 5 6" xfId="7750" xr:uid="{DC27554E-B9C7-4B48-97C6-41227AF3E1F3}"/>
    <cellStyle name="Cálculo 5 7" xfId="7751" xr:uid="{53F7D6A5-E271-4DE0-81E0-72E823AF0F42}"/>
    <cellStyle name="Cálculo 5 8" xfId="32599" xr:uid="{F709F879-901A-4F2C-A24B-BC8C7762F166}"/>
    <cellStyle name="Cálculo 5 9" xfId="32400" xr:uid="{F71D2AA6-3D73-4BF2-8889-200A89445009}"/>
    <cellStyle name="Cálculo 5_13-Endividamento" xfId="7752" xr:uid="{F802A95A-4D34-4E88-965F-8612F2A6177E}"/>
    <cellStyle name="Cálculo 6" xfId="7753" xr:uid="{AC19F397-30BC-49D9-8B95-677EE713843C}"/>
    <cellStyle name="Cálculo 6 10" xfId="32699" xr:uid="{D619674E-6EBE-4CC1-A3BB-FF8638F260D9}"/>
    <cellStyle name="Cálculo 6 2" xfId="7754" xr:uid="{759878E5-8885-4308-ADAD-0C6E8DE63226}"/>
    <cellStyle name="Cálculo 6 2 2" xfId="7755" xr:uid="{2AAAF292-DAA9-4F89-8849-3ADFA3CDFEFE}"/>
    <cellStyle name="Cálculo 6 2 2 2" xfId="32609" xr:uid="{773C8F1D-CBBB-4976-AF03-7E4BE9227686}"/>
    <cellStyle name="Cálculo 6 2 2 3" xfId="32410" xr:uid="{43C35215-0406-4B2E-B6AC-48C4EE0DF6DF}"/>
    <cellStyle name="Cálculo 6 2 2 4" xfId="32697" xr:uid="{D2661E27-182A-4479-BC2C-382AE18DFDF8}"/>
    <cellStyle name="Cálculo 6 2 3" xfId="7756" xr:uid="{EDDDB723-3415-4591-AE43-E157DEEBBE60}"/>
    <cellStyle name="Cálculo 6 2 4" xfId="7757" xr:uid="{2568AF34-F02C-4C5C-92C5-2D87A673A2EC}"/>
    <cellStyle name="Cálculo 6 2 5" xfId="32608" xr:uid="{99F618FB-153C-41A3-8097-7BCE300B01FD}"/>
    <cellStyle name="Cálculo 6 2 6" xfId="32409" xr:uid="{03450167-D08E-45C4-9344-B0818BF3B313}"/>
    <cellStyle name="Cálculo 6 2 7" xfId="32698" xr:uid="{95733619-F8A9-4D92-94F4-F543B94B27DF}"/>
    <cellStyle name="Cálculo 6 2_BP - Raízen Combustíveis" xfId="7758" xr:uid="{A8C45E02-F972-4DE3-9C2A-1CE469E7A18C}"/>
    <cellStyle name="Cálculo 6 3" xfId="7759" xr:uid="{9401DEED-9E5E-49A7-9336-0E33556297D2}"/>
    <cellStyle name="Cálculo 6 3 2" xfId="7760" xr:uid="{3C7B2090-D545-4287-9667-EF5037630E83}"/>
    <cellStyle name="Cálculo 6 3 2 2" xfId="32611" xr:uid="{C7847C3D-74B1-45A6-BA5A-4D192E9AC561}"/>
    <cellStyle name="Cálculo 6 3 2 3" xfId="32412" xr:uid="{D71D80CE-AF6D-4BD0-AFE5-0E1BD4891327}"/>
    <cellStyle name="Cálculo 6 3 2 4" xfId="32695" xr:uid="{2865114D-8266-42C4-858D-15E7A367253A}"/>
    <cellStyle name="Cálculo 6 3 3" xfId="32610" xr:uid="{80CDB62D-F90A-4C9B-8642-D10B800E5A0C}"/>
    <cellStyle name="Cálculo 6 3 4" xfId="32411" xr:uid="{876C151D-A14F-448B-8284-9257DAD00BD2}"/>
    <cellStyle name="Cálculo 6 3 5" xfId="32696" xr:uid="{8EFC018E-1A63-4E8E-8B64-732159B305B5}"/>
    <cellStyle name="Cálculo 6 3_BP - Raízen Combustíveis" xfId="7761" xr:uid="{FAFC5279-B338-4EAD-AA0A-10B185F670F6}"/>
    <cellStyle name="Cálculo 6 4" xfId="7762" xr:uid="{8D037326-9AA4-4953-8E0D-77C58608E83D}"/>
    <cellStyle name="Cálculo 6 4 2" xfId="7763" xr:uid="{18972362-AA3C-4E53-AC79-1B6DD018741D}"/>
    <cellStyle name="Cálculo 6 4 2 2" xfId="32613" xr:uid="{C43321FD-F877-4550-BBAF-1547A6B98811}"/>
    <cellStyle name="Cálculo 6 4 2 3" xfId="32414" xr:uid="{F5F70648-270E-4F15-A392-BC435779FE82}"/>
    <cellStyle name="Cálculo 6 4 2 4" xfId="32693" xr:uid="{67EF274A-77DE-40B8-BFD1-9F6676AC7C66}"/>
    <cellStyle name="Cálculo 6 4 3" xfId="32612" xr:uid="{6D76CEC9-76C7-4B8C-A441-BD9AF02EECC5}"/>
    <cellStyle name="Cálculo 6 4 4" xfId="32413" xr:uid="{4F5D8523-9B08-4E5B-8403-FA8C6D834131}"/>
    <cellStyle name="Cálculo 6 4 5" xfId="32694" xr:uid="{0F96DC8F-B101-4BDB-8015-82683F62A58B}"/>
    <cellStyle name="Cálculo 6 4_BP - Raízen Combustíveis" xfId="7764" xr:uid="{C28B5740-1EB4-40B3-A10B-78A6CA61D3F9}"/>
    <cellStyle name="Cálculo 6 5" xfId="7765" xr:uid="{64B6BD44-2608-4A27-BA55-3A936EF4C608}"/>
    <cellStyle name="Cálculo 6 5 2" xfId="32614" xr:uid="{3D0024F2-B73D-4C3A-8E93-73DDCFF5B9E2}"/>
    <cellStyle name="Cálculo 6 5 3" xfId="32415" xr:uid="{48E1AC06-0499-4EDA-94AC-B6C5C3E4B4AD}"/>
    <cellStyle name="Cálculo 6 5 4" xfId="32692" xr:uid="{B1F2B09E-4A40-4790-87E9-9C4530D42087}"/>
    <cellStyle name="Cálculo 6 6" xfId="7766" xr:uid="{36F690D1-5157-4651-B5DA-FAEC434694CB}"/>
    <cellStyle name="Cálculo 6 7" xfId="7767" xr:uid="{F66F9149-4FFC-48E1-A049-674619BF0B79}"/>
    <cellStyle name="Cálculo 6 8" xfId="32607" xr:uid="{2CDE937D-502C-4EA7-B5B0-AEB9AD8FC59E}"/>
    <cellStyle name="Cálculo 6 9" xfId="32408" xr:uid="{58F1296B-F331-451B-8DC1-6352A91CE868}"/>
    <cellStyle name="Cálculo 6_13-Endividamento" xfId="7768" xr:uid="{7D3550E5-70C6-43D2-B494-3180FDD9502A}"/>
    <cellStyle name="Cálculo 7" xfId="7769" xr:uid="{9DA5D5AE-2B48-42FC-BEDA-AFAB526AFBD0}"/>
    <cellStyle name="Cálculo 7 10" xfId="32691" xr:uid="{6D511B09-DC24-4BC6-9DA8-4EE18676181E}"/>
    <cellStyle name="Cálculo 7 2" xfId="7770" xr:uid="{D3A12704-A054-417A-B30E-BE7C5E4A19B6}"/>
    <cellStyle name="Cálculo 7 2 2" xfId="7771" xr:uid="{AC42887F-254E-422B-BAA0-18210D12238E}"/>
    <cellStyle name="Cálculo 7 2 2 2" xfId="32617" xr:uid="{8C225403-9437-4DEC-B7AA-00CD00779893}"/>
    <cellStyle name="Cálculo 7 2 2 3" xfId="32418" xr:uid="{77F8501B-E405-469A-834E-A528A94DB5AB}"/>
    <cellStyle name="Cálculo 7 2 2 4" xfId="32689" xr:uid="{2B9E634E-3D42-43EE-B90E-65B7113CF33C}"/>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 7" xfId="32616" xr:uid="{A8CE4BAA-24B8-445C-916E-F34A1D5C92E1}"/>
    <cellStyle name="Cálculo 7 2 8" xfId="32417" xr:uid="{1595C261-9C32-44E6-B724-A92C5BEC0A2B}"/>
    <cellStyle name="Cálculo 7 2 9" xfId="32690" xr:uid="{14B541F6-76CA-4DF1-A3EA-B8A2F18584A3}"/>
    <cellStyle name="Cálculo 7 2_BP - Raízen Combustíveis" xfId="7776" xr:uid="{55321760-29E7-4453-9963-1C82FDD94019}"/>
    <cellStyle name="Cálculo 7 3" xfId="7777" xr:uid="{EC8824E0-6449-4202-A02C-C77508D19860}"/>
    <cellStyle name="Cálculo 7 3 2" xfId="7778" xr:uid="{F075D4A2-B05A-4058-9753-9069C7C73D55}"/>
    <cellStyle name="Cálculo 7 3 2 2" xfId="32619" xr:uid="{97B144B8-5A1F-4E0A-89D9-3CAE00750614}"/>
    <cellStyle name="Cálculo 7 3 2 3" xfId="32420" xr:uid="{603182FC-94E5-4408-BC65-B4E08712D993}"/>
    <cellStyle name="Cálculo 7 3 2 4" xfId="32687" xr:uid="{4C19DC52-1D97-4CCD-935C-F5C8531E212D}"/>
    <cellStyle name="Cálculo 7 3 3" xfId="32618" xr:uid="{A735D0CE-56D3-4A97-A1E0-89CC34F1FDB5}"/>
    <cellStyle name="Cálculo 7 3 4" xfId="32419" xr:uid="{C740E22C-248C-466D-875B-4CEC7E1EFFEA}"/>
    <cellStyle name="Cálculo 7 3 5" xfId="32688" xr:uid="{64CC713E-E16A-4563-A9CE-944F11EB2122}"/>
    <cellStyle name="Cálculo 7 3_BP - Raízen Combustíveis" xfId="7779" xr:uid="{DC97C0DA-1A40-4CBA-8AFE-B2D90510D530}"/>
    <cellStyle name="Cálculo 7 4" xfId="7780" xr:uid="{BF65C6F4-F774-4C6F-93FB-5FD7B3EAEAB5}"/>
    <cellStyle name="Cálculo 7 4 2" xfId="7781" xr:uid="{0C3B276F-B028-4DCC-8773-E69411F2161A}"/>
    <cellStyle name="Cálculo 7 4 2 2" xfId="32621" xr:uid="{A4EF6ACF-6BB0-4D43-8EB9-588E5534ED8A}"/>
    <cellStyle name="Cálculo 7 4 2 3" xfId="32422" xr:uid="{C9FCC11B-5E00-446D-BD51-E9FAE24157C7}"/>
    <cellStyle name="Cálculo 7 4 2 4" xfId="32685" xr:uid="{7DEB4E5E-1956-44B1-A76A-D8F1DDBF928F}"/>
    <cellStyle name="Cálculo 7 4 3" xfId="32620" xr:uid="{361C034E-7982-47CF-840D-22F4C7F484F5}"/>
    <cellStyle name="Cálculo 7 4 4" xfId="32421" xr:uid="{9F9EEB03-5A14-4AA3-A875-CEFA165140C7}"/>
    <cellStyle name="Cálculo 7 4 5" xfId="32686" xr:uid="{66105328-EE5C-4721-8450-7187D02A6C63}"/>
    <cellStyle name="Cálculo 7 5" xfId="7782" xr:uid="{B5CA41B3-9E80-4BC7-BF97-63E8757758A3}"/>
    <cellStyle name="Cálculo 7 5 2" xfId="32622" xr:uid="{42C1601E-662C-4310-99F0-D259EB019273}"/>
    <cellStyle name="Cálculo 7 5 3" xfId="32423" xr:uid="{B6D5DE6F-49F4-4B90-9F45-81074EEA6C4E}"/>
    <cellStyle name="Cálculo 7 5 4" xfId="32684" xr:uid="{D4265D7E-A18F-4A4E-91E5-9B93C8F15187}"/>
    <cellStyle name="Cálculo 7 6" xfId="7783" xr:uid="{3CE383FE-114F-4EB3-BC66-6EB02216A530}"/>
    <cellStyle name="Cálculo 7 7" xfId="7784" xr:uid="{D26B99C5-CC77-42B1-B99D-257C024F8AE0}"/>
    <cellStyle name="Cálculo 7 8" xfId="32615" xr:uid="{1B885FE8-D3B7-44F3-946A-B84A5A7B40BA}"/>
    <cellStyle name="Cálculo 7 9" xfId="32416" xr:uid="{B660E42D-FCEF-435D-B61B-2B36145D5D79}"/>
    <cellStyle name="Cálculo 7_13-Endividamento" xfId="7785" xr:uid="{ED5C1D87-77F2-4499-8EA1-3659C0ABB568}"/>
    <cellStyle name="Cálculo 8" xfId="7786" xr:uid="{219E9C44-2DF4-430F-929C-54291C80266D}"/>
    <cellStyle name="Cálculo 8 2" xfId="7787" xr:uid="{1C5B5E2F-E566-480D-A5F6-468927B3347E}"/>
    <cellStyle name="Cálculo 8 2 2" xfId="32624" xr:uid="{42A95263-6EB3-4CA4-A57D-090C0027403D}"/>
    <cellStyle name="Cálculo 8 2 3" xfId="32425" xr:uid="{93044175-686C-49F0-A345-621AEE612A72}"/>
    <cellStyle name="Cálculo 8 2 4" xfId="32682" xr:uid="{3BEBD107-BA44-4ACA-AB4C-09EEA641C6D6}"/>
    <cellStyle name="Cálculo 8 3" xfId="7788" xr:uid="{28AF830F-1D9D-4E3A-BC5D-9D24509B3788}"/>
    <cellStyle name="Cálculo 8 4" xfId="7789" xr:uid="{6F98E67D-8F47-468D-A9FA-E4FC48F4B65A}"/>
    <cellStyle name="Cálculo 8 5" xfId="32623" xr:uid="{AB6569F8-35F6-4C21-93FD-337FD7BDE1EE}"/>
    <cellStyle name="Cálculo 8 6" xfId="32424" xr:uid="{267E57A5-2196-4773-B39D-E979D8BCD5F0}"/>
    <cellStyle name="Cálculo 8 7" xfId="32683" xr:uid="{132341AC-FD2D-4879-8D38-3D2A70C16E68}"/>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 5" xfId="32625" xr:uid="{89577C89-DDAC-4295-AFF3-BA6FF54015FF}"/>
    <cellStyle name="Cálculo 9 6" xfId="32426" xr:uid="{3372981B-F477-46FE-B131-99F735957054}"/>
    <cellStyle name="Cálculo 9 7" xfId="32681" xr:uid="{B04390BE-86AA-4052-8C12-AEA89A5B111F}"/>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 5" xfId="32626" xr:uid="{5FEECECE-4321-4FBB-9960-1F42F558E45B}"/>
    <cellStyle name="Comma [0] 2 6" xfId="32667" xr:uid="{E572ED8A-2A59-43EE-B787-29F7D783D94D}"/>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8 2" xfId="32188" xr:uid="{2A610D0A-0E90-4AFB-8951-284E6B8BE455}"/>
    <cellStyle name="Comma [0] 8 3" xfId="32661" xr:uid="{783B9CC6-078C-4F56-A9FC-12F55089AED9}"/>
    <cellStyle name="Comma [0] 9" xfId="31959" xr:uid="{1F3EF741-098F-4395-B5A9-5F23FB58EB6C}"/>
    <cellStyle name="Comma [0] 9 2" xfId="32653" xr:uid="{D1881B6A-155C-494C-9025-E3D9FA00B7D4}"/>
    <cellStyle name="Comma [0] 9 3" xfId="32900" xr:uid="{DBD4E3FA-07CE-4746-ABCF-CE0DDE67C801}"/>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3 2 2" xfId="32627" xr:uid="{A10FDD73-0297-4B4B-A82D-58AB8DE1CDD1}"/>
    <cellStyle name="Comma 15 3 2 3" xfId="32671" xr:uid="{DA112329-220F-4936-B3C8-2A95CEDC6BDC}"/>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 2 2" xfId="32628" xr:uid="{B2D61314-9BD5-4A5D-9783-3D527465545A}"/>
    <cellStyle name="Comma 45 2 3" xfId="32674" xr:uid="{FCB687A6-4DC2-474D-81AF-A412C5568C9F}"/>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 2 2" xfId="32629" xr:uid="{4197C05A-1A27-491E-B3D6-CD303311FC5E}"/>
    <cellStyle name="Comma 47 2 3" xfId="32675" xr:uid="{F15631D8-6725-4E3C-9A86-5031ED45E5B4}"/>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1 2" xfId="32187" xr:uid="{8CD88F7F-BAF4-4F18-9425-396F6D2B487E}"/>
    <cellStyle name="Comma 81 3" xfId="32660" xr:uid="{FC26543C-051A-4BF3-A2C5-FDF8D7ACD4C2}"/>
    <cellStyle name="Comma 85" xfId="31958" xr:uid="{86DE1039-B66F-4D33-97A0-0EC790F82C92}"/>
    <cellStyle name="Comma 85 2" xfId="32652" xr:uid="{E24DBB28-7FAE-403E-A2BD-B206516B78B8}"/>
    <cellStyle name="Comma 85 3" xfId="32899" xr:uid="{375752B9-3B5A-427E-8AF8-16B2BB3D6F67}"/>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xfId="1" builtinId="4"/>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8 2" xfId="32186" xr:uid="{84CAEDD1-AA0C-46EB-98F4-343D5DC4ED8F}"/>
    <cellStyle name="Currency [0] 8 3" xfId="32659" xr:uid="{441D923E-F290-4CED-AC83-1512DF3EA99A}"/>
    <cellStyle name="Currency [0] 9" xfId="31957" xr:uid="{E0CF6733-9EEE-4572-8446-8C9E914FF94B}"/>
    <cellStyle name="Currency [0] 9 2" xfId="32651" xr:uid="{06062745-1FF7-4FF2-9357-660830D794F1}"/>
    <cellStyle name="Currency [0] 9 3" xfId="32898" xr:uid="{8E9032FE-8780-4039-90C5-22046B3FF11A}"/>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0 2" xfId="32185" xr:uid="{D6E6F1AF-85CA-4E12-83CE-13BC8E578F1D}"/>
    <cellStyle name="Currency 10 3" xfId="32658" xr:uid="{4F4681FB-F3C8-4735-92D5-62181F156FA7}"/>
    <cellStyle name="Currency 11" xfId="31956" xr:uid="{0D003180-EF29-4069-93D9-04BFD3506FC9}"/>
    <cellStyle name="Currency 11 2" xfId="32650" xr:uid="{4CBCD410-96C7-46AD-87A5-6FD364BDBC71}"/>
    <cellStyle name="Currency 11 3" xfId="32897" xr:uid="{89E2B0E3-CF2C-45F3-B5D0-665C48DC28C1}"/>
    <cellStyle name="Currency 12" xfId="32183" xr:uid="{BCADC8FA-FAC2-470D-8E6F-329E57E2F4B5}"/>
    <cellStyle name="Currency 13" xfId="10111" xr:uid="{CAE76BB2-9CFD-4AC9-9A2B-93209FA44CDA}"/>
    <cellStyle name="Currency 13 2" xfId="10112" xr:uid="{EC9EA888-163E-4644-B088-1CFBFDA41F3F}"/>
    <cellStyle name="Currency 13_BP - Raízen Combustíveis" xfId="10113" xr:uid="{049BBEF9-9D31-434A-BD93-B2999469A345}"/>
    <cellStyle name="Currency 14" xfId="32184" xr:uid="{C7239FAA-0079-48DE-ACA6-713E1E91189B}"/>
    <cellStyle name="Currency 15" xfId="32655" xr:uid="{83988F5B-EDD9-40A9-9F29-EBAF15698A94}"/>
    <cellStyle name="Currency 16" xfId="32656" xr:uid="{A0AD88EC-A967-45A4-A6EA-07F45FA46F8B}"/>
    <cellStyle name="Currency 17" xfId="32657" xr:uid="{BF111563-0ED0-4091-BD4B-D6C9E836F852}"/>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0 2" xfId="32631" xr:uid="{4534113A-BA02-4EA1-850E-544AFBD958F2}"/>
    <cellStyle name="Entrada 2 10 3" xfId="32630" xr:uid="{D21EE603-17B5-4D1A-B1D2-6CB33FB83B92}"/>
    <cellStyle name="Entrada 2 10 4" xfId="32680" xr:uid="{AD079FD7-8FA4-492A-A45D-EDECF9ABA5DE}"/>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 3" xfId="32632" xr:uid="{CA9F288C-7208-4268-9622-CE5E137B7910}"/>
    <cellStyle name="Header2 2 2 4" xfId="32639" xr:uid="{7F2A898B-1646-4431-9373-83395DB2B2D1}"/>
    <cellStyle name="Header2 2 2 5" xfId="32676" xr:uid="{E094EBCE-2C5A-4672-8589-456CB59F9BA3}"/>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6 5" xfId="32633" xr:uid="{4895B656-80AC-4C85-8733-69AB0D7E122F}"/>
    <cellStyle name="Header2 6 6" xfId="32638" xr:uid="{A855E363-E4F5-4FB8-B5B2-B84BDA1F87AD}"/>
    <cellStyle name="Header2 6 7" xfId="32677" xr:uid="{01412F8E-9792-4D52-8AB2-FC435866F8BF}"/>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3 2" xfId="32636" xr:uid="{998334F6-FC2D-47FB-BCF0-8E6EF9045616}"/>
    <cellStyle name="Input [yellow] 2 3 3" xfId="32634" xr:uid="{2CF44B02-D510-4B9A-A3CF-D4346B0875F4}"/>
    <cellStyle name="Input [yellow] 2 3 4" xfId="32679" xr:uid="{81FDA840-C4D6-4A89-8961-1BB0F2EE5C7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5 2" xfId="32637" xr:uid="{D4D49C76-15B7-4CD5-BD07-85EEFE25E42D}"/>
    <cellStyle name="Input [yellow] 25 3" xfId="32635" xr:uid="{B19CA5AD-725A-4929-BAD2-45C881881944}"/>
    <cellStyle name="Input [yellow] 25 4" xfId="32678" xr:uid="{CC2536EF-D4AE-4C8A-8194-F8F295D136F9}"/>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0 2" xfId="32641" xr:uid="{69600C56-551D-44B1-8DB7-FB8FA0A40D1C}"/>
    <cellStyle name="Nota 2 10 3" xfId="32640" xr:uid="{86352C92-CF03-42A0-8D48-FD4656F582EB}"/>
    <cellStyle name="Nota 2 10 4" xfId="32673" xr:uid="{E446EAB1-4229-4CD0-85AB-6E4CEF9805F5}"/>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6 2" xfId="32643" xr:uid="{5E02B274-F323-40BC-AC26-394B14F3A112}"/>
    <cellStyle name="Nota 2 2 6 3" xfId="32642" xr:uid="{44241DF9-32E4-41E2-9C88-B12912408501}"/>
    <cellStyle name="Nota 2 2 6 4" xfId="32672" xr:uid="{293252C6-38A4-4A60-B4A5-083A7DDD7ED9}"/>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4 2" xfId="32646" xr:uid="{B57FE2E4-2223-4842-A0BC-AF30D41E25A9}"/>
    <cellStyle name="Note 2 2 4 3" xfId="32644" xr:uid="{EC99C011-200C-4B47-8B8B-FF670FBD6D57}"/>
    <cellStyle name="Note 2 2 4 4" xfId="32670" xr:uid="{EAA25A90-DA53-411F-9AC9-0A9ED83B1E0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 9 2" xfId="32647" xr:uid="{EBA468B7-5464-4B5F-8415-5EC4EAE07D9F}"/>
    <cellStyle name="Note 2 9 3" xfId="32645" xr:uid="{EE4C2223-EDD2-42C7-98C4-24253331127E}"/>
    <cellStyle name="Note 2 9 4" xfId="32669" xr:uid="{EBFB2E15-ED01-489A-B9D3-81FE8D1100DC}"/>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8 2" xfId="32649" xr:uid="{0E005317-9621-499F-B210-CA47764D3F2E}"/>
    <cellStyle name="Note 3 8 3" xfId="32648" xr:uid="{BF494133-BEE2-4909-A4FF-6F22894F1106}"/>
    <cellStyle name="Note 3 8 4" xfId="32668" xr:uid="{92B86102-D2C8-4D81-B237-9E4D35A074F1}"/>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xfId="10" builtinId="5"/>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17 2 2" xfId="32190" xr:uid="{0F031249-E242-49ED-9596-A06CE72CA049}"/>
    <cellStyle name="Separador de milhares 2 17 2 3" xfId="32663" xr:uid="{DADF9519-CBF9-41D9-8F41-4E80E4F75909}"/>
    <cellStyle name="Separador de milhares 2 72 2" xfId="17" xr:uid="{F1F16209-A401-4C36-BE67-161CB527EC72}"/>
    <cellStyle name="Separador de milhares 2 72 2 2" xfId="32193" xr:uid="{A91BF991-EEA7-472C-9247-BC9CF2846125}"/>
    <cellStyle name="Separador de milhares 2 72 2 3" xfId="32666" xr:uid="{91D2DBD5-74AC-4F02-81ED-4CBEAD3A9690}"/>
    <cellStyle name="Separador de milhares 2 74" xfId="13" xr:uid="{2B72E019-F617-49A8-A7DC-C1DDA637CF55}"/>
    <cellStyle name="Separador de milhares 2 74 2" xfId="32191" xr:uid="{7B04E5D2-4A1B-4811-BEB6-A8220152927E}"/>
    <cellStyle name="Separador de milhares 2 74 3" xfId="32664" xr:uid="{237A4E47-5FF9-4FF8-90F2-7BE5F29E12B5}"/>
    <cellStyle name="Separador de milhares 3" xfId="31960" xr:uid="{ADFAEE6C-E9DB-404A-A82A-BDD37783B902}"/>
    <cellStyle name="Separador de milhares 3 2" xfId="32654" xr:uid="{374C33C0-70B6-4E1C-BBF7-8431625F4CB4}"/>
    <cellStyle name="Separador de milhares 3 2 2 2" xfId="31961" xr:uid="{8AA87E68-C947-46B8-8AB6-08756F15533D}"/>
    <cellStyle name="Separador de milhares 3 3" xfId="32901" xr:uid="{73F65C3E-8C99-461C-AC6B-3BC5A360B090}"/>
    <cellStyle name="Vírgula" xfId="9" xr:uid="{F2496D4E-6D89-402C-B3B2-CE1D83F33DDD}"/>
    <cellStyle name="Vírgula 2" xfId="32189" xr:uid="{4D432045-17A6-4014-88A1-D88DD89903C8}"/>
    <cellStyle name="Vírgula 3" xfId="32662" xr:uid="{CF5691D4-A9C5-4A63-A1B8-BE77033AF588}"/>
    <cellStyle name="Vírgula 5" xfId="14" xr:uid="{45357098-201D-47A4-AD40-A945D8770E1B}"/>
    <cellStyle name="Vírgula 5 2" xfId="32192" xr:uid="{205E9783-1C48-41A6-AB97-001F3E18AED0}"/>
    <cellStyle name="Vírgula 5 3" xfId="32665" xr:uid="{4DD868C9-7413-4D40-9B47-8C0BB68D7FF9}"/>
  </cellStyles>
  <dxfs count="0"/>
  <tableStyles count="0" defaultTableStyle="TableStyleMedium2" defaultPivotStyle="PivotStyleLight16"/>
  <colors>
    <mruColors>
      <color rgb="FF808080"/>
      <color rgb="FFA19E8F"/>
      <color rgb="FFD7E8D2"/>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10">
            <cx:spPr>
              <a:solidFill>
                <a:srgbClr val="A19E8F"/>
              </a:solidFill>
            </cx:spPr>
          </cx:dataPt>
          <cx:dataPt idx="11">
            <cx:spPr>
              <a:solidFill>
                <a:srgbClr val="A19E8F"/>
              </a:solidFill>
            </cx:spPr>
          </cx:dataPt>
          <cx:dataPt idx="12">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7.95</a:t>
                  </a:r>
                </a:p>
              </cx:txPr>
              <cx:visibility seriesName="0" categoryName="0" value="1"/>
              <cx:separator>, </cx:separator>
            </cx:dataLabel>
            <cx:dataLabel idx="11"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10"/>
              <cx:idx val="11"/>
              <cx:idx val="12"/>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650496" cy="14805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105179" cy="602953"/>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943041" y="1371657"/>
              <a:ext cx="12494559" cy="6633575"/>
            </a:xfrm>
            <a:prstGeom prst="rect">
              <a:avLst/>
            </a:prstGeom>
            <a:solidFill>
              <a:prstClr val="white"/>
            </a:solidFill>
            <a:ln w="1">
              <a:solidFill>
                <a:prstClr val="green"/>
              </a:solidFill>
            </a:ln>
          </xdr:spPr>
          <xdr:txBody>
            <a:bodyPr vertOverflow="clip" horzOverflow="clip"/>
            <a:lstStyle/>
            <a:p>
              <a:r>
                <a:rPr lang="pt-B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48235" y="156882"/>
          <a:ext cx="2082892" cy="586205"/>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25822" y="134470"/>
          <a:ext cx="2082892" cy="611285"/>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ompassbr.com/divulgacao-de-resultados/central-de-resultados/"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www.cosan.com.br/informacoes-financeiras/central-de-resultados/" TargetMode="External"/><Relationship Id="rId21" Type="http://schemas.openxmlformats.org/officeDocument/2006/relationships/hyperlink" Target="https://www.cosan.com.br/informacoes-financeiras/central-de-resultados/" TargetMode="External"/><Relationship Id="rId34" Type="http://schemas.openxmlformats.org/officeDocument/2006/relationships/hyperlink" Target="https://api.mziq.com/mzfilemanager/v2/d/003f6029-d45a-44ac-9c9e-869fe5df83fc/8f9492e4-9e11-fdf8-68a9-d29ecfe692b3?origin=1" TargetMode="External"/><Relationship Id="rId7" Type="http://schemas.openxmlformats.org/officeDocument/2006/relationships/hyperlink" Target="https://ri.rumolog.com/informacoes-financeiras/central-de-resultados/" TargetMode="External"/><Relationship Id="rId12" Type="http://schemas.openxmlformats.org/officeDocument/2006/relationships/hyperlink" Target="https://www.compassbr.com/governanca-corporativa/composicao-acionaria/" TargetMode="External"/><Relationship Id="rId17" Type="http://schemas.openxmlformats.org/officeDocument/2006/relationships/hyperlink" Target="https://www.cosan.com.br/informacoes-financeiras/central-de-resultados/" TargetMode="External"/><Relationship Id="rId25" Type="http://schemas.openxmlformats.org/officeDocument/2006/relationships/hyperlink" Target="https://www.cosan.com.br/informacoes-financeiras/central-de-resultados/" TargetMode="External"/><Relationship Id="rId33" Type="http://schemas.openxmlformats.org/officeDocument/2006/relationships/hyperlink" Target="https://www.cosan.com.br/informacoes-financeiras/central-de-resultados/" TargetMode="External"/><Relationship Id="rId2" Type="http://schemas.openxmlformats.org/officeDocument/2006/relationships/hyperlink" Target="https://ri.raizen.com.br/sobre-a-raizen/estrutura-societaria/" TargetMode="External"/><Relationship Id="rId16" Type="http://schemas.openxmlformats.org/officeDocument/2006/relationships/hyperlink" Target="https://www.cosan.com.br/informacoes-financeiras/central-de-resultados/" TargetMode="External"/><Relationship Id="rId20" Type="http://schemas.openxmlformats.org/officeDocument/2006/relationships/hyperlink" Target="https://www.cosan.com.br/sobre-a-cosan/composicao-acionaria/" TargetMode="External"/><Relationship Id="rId29" Type="http://schemas.openxmlformats.org/officeDocument/2006/relationships/hyperlink" Target="https://www.cosan.com.br/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vale.com/pt/comunicados-resultados-apresentacoes-e-relatori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hyperlink" Target="https://api.mziq.com/mzfilemanager/v2/d/c016735f-1711-48ce-919f-a8c701b83c19/ee87fcd2-ed0a-ab8c-0c4c-b4a3198661c5?origin=1" TargetMode="External"/><Relationship Id="rId37" Type="http://schemas.openxmlformats.org/officeDocument/2006/relationships/drawing" Target="../drawings/drawing4.xml"/><Relationship Id="rId5" Type="http://schemas.openxmlformats.org/officeDocument/2006/relationships/hyperlink" Target="https://ri.rumolog.com/governanca-corporativa/composicao-acionaria/" TargetMode="External"/><Relationship Id="rId15" Type="http://schemas.openxmlformats.org/officeDocument/2006/relationships/hyperlink" Target="https://www.compassbr.com/divulgacao-de-resultado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36" Type="http://schemas.openxmlformats.org/officeDocument/2006/relationships/printerSettings" Target="../printerSettings/printerSettings3.bin"/><Relationship Id="rId10" Type="http://schemas.openxmlformats.org/officeDocument/2006/relationships/hyperlink" Target="https://www.vale.com/pt/comunicados-resultados-apresentacoes-e-relatorios"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hyperlink" Target="https://ri.rumolog.com/divulgacoes-e-documentos/avisos-comunicados-e-fatos-relevantes/" TargetMode="External"/><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www.vale.com/pt/conheca-nossa-empresa" TargetMode="External"/><Relationship Id="rId14" Type="http://schemas.openxmlformats.org/officeDocument/2006/relationships/hyperlink" Target="https://www.compassbr.com/divulgacao-de-resultado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www.cosan.com.br/informacoes-financeiras/central-de-resultados/" TargetMode="External"/><Relationship Id="rId30" Type="http://schemas.openxmlformats.org/officeDocument/2006/relationships/hyperlink" Target="https://www.cosan.com.br/informacoes-financeiras/central-de-resultados/" TargetMode="External"/><Relationship Id="rId35" Type="http://schemas.openxmlformats.org/officeDocument/2006/relationships/hyperlink" Target="https://api.mziq.com/mzfilemanager/v2/d/6aa68515-2422-4cc4-bafa-8870ccdfedb0/fc4d9e96-29f1-9b73-4e06-b388b59aff88?origin=2" TargetMode="External"/><Relationship Id="rId8" Type="http://schemas.openxmlformats.org/officeDocument/2006/relationships/hyperlink" Target="https://ri.rumolog.com/informacoes-financeiras/central-de-resultados/" TargetMode="External"/><Relationship Id="rId3" Type="http://schemas.openxmlformats.org/officeDocument/2006/relationships/hyperlink" Target="https://ri.raizen.com.br/sobre-a-raizen/composicao-acionari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topLeftCell="A10" zoomScaleNormal="100" workbookViewId="0"/>
  </sheetViews>
  <sheetFormatPr defaultRowHeight="14.5"/>
  <cols>
    <col min="1" max="1" width="149.26953125" customWidth="1"/>
  </cols>
  <sheetData>
    <row r="9" spans="1:3">
      <c r="A9" s="31"/>
      <c r="B9" s="31"/>
      <c r="C9" s="31"/>
    </row>
    <row r="10" spans="1:3">
      <c r="A10" s="58" t="s">
        <v>84</v>
      </c>
      <c r="B10" s="31"/>
      <c r="C10" s="31"/>
    </row>
    <row r="11" spans="1:3" ht="30" customHeight="1">
      <c r="A11" s="76" t="s">
        <v>132</v>
      </c>
      <c r="B11" s="76"/>
      <c r="C11" s="76"/>
    </row>
    <row r="12" spans="1:3">
      <c r="A12" s="56"/>
      <c r="B12" s="57"/>
      <c r="C12" s="57"/>
    </row>
    <row r="13" spans="1:3" ht="45" customHeight="1">
      <c r="A13" s="76" t="s">
        <v>58</v>
      </c>
      <c r="B13" s="76"/>
      <c r="C13" s="76"/>
    </row>
    <row r="14" spans="1:3">
      <c r="A14" s="56"/>
      <c r="B14" s="57"/>
      <c r="C14" s="57"/>
    </row>
    <row r="15" spans="1:3" ht="75" customHeight="1">
      <c r="A15" s="76" t="s">
        <v>59</v>
      </c>
      <c r="B15" s="76"/>
      <c r="C15" s="76"/>
    </row>
    <row r="16" spans="1:3">
      <c r="A16" s="56"/>
      <c r="B16" s="57"/>
      <c r="C16" s="57"/>
    </row>
    <row r="17" spans="1:3" ht="45" customHeight="1">
      <c r="A17" s="76" t="s">
        <v>85</v>
      </c>
      <c r="B17" s="76"/>
      <c r="C17" s="76"/>
    </row>
    <row r="18" spans="1:3">
      <c r="A18" s="56"/>
      <c r="B18" s="57"/>
      <c r="C18" s="57"/>
    </row>
    <row r="19" spans="1:3" ht="31.5" customHeight="1">
      <c r="A19" s="76" t="s">
        <v>60</v>
      </c>
      <c r="B19" s="76"/>
      <c r="C19" s="76"/>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U45"/>
  <sheetViews>
    <sheetView showGridLines="0" topLeftCell="B1" zoomScale="65" zoomScaleNormal="65" workbookViewId="0">
      <pane ySplit="7" topLeftCell="A8" activePane="bottomLeft" state="frozen"/>
      <selection pane="bottomLeft" activeCell="F14" sqref="F14"/>
    </sheetView>
  </sheetViews>
  <sheetFormatPr defaultColWidth="8.7265625" defaultRowHeight="14.5" zeroHeight="1"/>
  <cols>
    <col min="1" max="1" width="8.7265625" customWidth="1"/>
    <col min="2" max="2" width="119.7265625" customWidth="1"/>
    <col min="3" max="3" width="8.7265625" customWidth="1"/>
    <col min="4" max="4" width="29.26953125" bestFit="1" customWidth="1"/>
    <col min="5" max="5" width="20.7265625" customWidth="1"/>
    <col min="6" max="6" width="18.54296875" bestFit="1" customWidth="1"/>
    <col min="7" max="7" width="21.81640625" bestFit="1" customWidth="1"/>
    <col min="8" max="11" width="15.7265625" customWidth="1"/>
    <col min="12" max="13" width="19.453125" bestFit="1" customWidth="1"/>
    <col min="14" max="17" width="15.7265625" customWidth="1"/>
    <col min="18" max="18" width="8.7265625" customWidth="1"/>
    <col min="19" max="21" width="8.7265625" hidden="1" customWidth="1"/>
    <col min="22" max="28" width="0" hidden="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2"/>
      <c r="B6" s="32" t="s">
        <v>26</v>
      </c>
      <c r="C6" s="32"/>
      <c r="D6" s="32"/>
      <c r="E6" s="32"/>
      <c r="F6" s="32"/>
      <c r="G6" s="32"/>
      <c r="H6" s="32"/>
      <c r="I6" s="32"/>
      <c r="J6" s="32"/>
      <c r="K6" s="32"/>
      <c r="L6" s="32"/>
      <c r="M6" s="32"/>
      <c r="N6" s="32"/>
      <c r="O6" s="32"/>
      <c r="P6" s="32"/>
      <c r="Q6" s="32"/>
      <c r="R6"/>
    </row>
    <row r="7" spans="1:18" s="2" customFormat="1" collapsed="1">
      <c r="A7" s="33"/>
      <c r="B7" s="33"/>
      <c r="C7" s="33"/>
      <c r="D7" s="33"/>
      <c r="E7" s="33"/>
      <c r="F7" s="33"/>
      <c r="G7" s="33"/>
      <c r="H7" s="33"/>
      <c r="I7" s="33"/>
      <c r="J7" s="33"/>
      <c r="K7" s="33"/>
      <c r="L7" s="33"/>
      <c r="M7" s="33"/>
      <c r="N7" s="33"/>
      <c r="O7" s="33"/>
      <c r="P7" s="33"/>
      <c r="Q7" s="33"/>
    </row>
    <row r="8" spans="1:18"/>
    <row r="9" spans="1:18">
      <c r="B9" s="34" t="s">
        <v>27</v>
      </c>
      <c r="D9" s="34" t="s">
        <v>13</v>
      </c>
      <c r="E9" s="34"/>
      <c r="F9" s="34"/>
      <c r="G9" s="34"/>
      <c r="H9" s="34"/>
      <c r="I9" s="34"/>
      <c r="J9" s="34"/>
      <c r="K9" s="34"/>
      <c r="L9" s="34"/>
      <c r="M9" s="34"/>
      <c r="N9" s="34"/>
      <c r="O9" s="34"/>
      <c r="P9" s="34"/>
      <c r="Q9" s="34"/>
    </row>
    <row r="10" spans="1:18"/>
    <row r="11" spans="1:18">
      <c r="B11" s="14" t="s">
        <v>28</v>
      </c>
      <c r="D11" s="19" t="s">
        <v>30</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54</v>
      </c>
      <c r="D13" s="77" t="s">
        <v>31</v>
      </c>
      <c r="E13" s="77"/>
      <c r="F13" s="77"/>
      <c r="G13" s="77"/>
      <c r="H13" s="77"/>
      <c r="I13" s="77"/>
      <c r="J13" s="77"/>
      <c r="K13" s="77"/>
      <c r="L13" s="77"/>
      <c r="M13" s="77"/>
      <c r="N13" s="77"/>
      <c r="O13" s="77"/>
      <c r="P13" s="77"/>
      <c r="Q13" s="77"/>
    </row>
    <row r="14" spans="1:18">
      <c r="B14" s="7"/>
      <c r="L14" s="67"/>
    </row>
    <row r="15" spans="1:18">
      <c r="B15" s="14" t="s">
        <v>90</v>
      </c>
      <c r="D15" s="19" t="s">
        <v>32</v>
      </c>
      <c r="E15" s="61">
        <v>45723</v>
      </c>
      <c r="G15" s="19" t="s">
        <v>122</v>
      </c>
      <c r="H15" s="54" t="s">
        <v>152</v>
      </c>
      <c r="I15" s="55"/>
      <c r="J15" s="55"/>
      <c r="K15" s="60"/>
    </row>
    <row r="16" spans="1:18">
      <c r="B16" s="7"/>
      <c r="O16" s="52"/>
    </row>
    <row r="17" spans="2:17" ht="45" customHeight="1">
      <c r="B17" s="15" t="s">
        <v>102</v>
      </c>
      <c r="D17" s="12" t="s">
        <v>144</v>
      </c>
      <c r="E17" s="12" t="s">
        <v>33</v>
      </c>
      <c r="F17" s="12" t="s">
        <v>137</v>
      </c>
      <c r="G17" s="12" t="s">
        <v>146</v>
      </c>
      <c r="H17" s="12" t="s">
        <v>147</v>
      </c>
      <c r="I17" s="12" t="s">
        <v>131</v>
      </c>
      <c r="J17" s="12" t="s">
        <v>67</v>
      </c>
      <c r="K17" s="12" t="s">
        <v>103</v>
      </c>
      <c r="L17" s="12" t="s">
        <v>138</v>
      </c>
      <c r="M17" s="12" t="s">
        <v>139</v>
      </c>
      <c r="N17" s="12" t="s">
        <v>140</v>
      </c>
      <c r="O17" s="12" t="s">
        <v>141</v>
      </c>
      <c r="P17" s="12" t="s">
        <v>142</v>
      </c>
    </row>
    <row r="18" spans="2:17" ht="45" customHeight="1">
      <c r="B18" s="15" t="s">
        <v>110</v>
      </c>
      <c r="D18" s="17" t="s">
        <v>0</v>
      </c>
      <c r="E18" s="64">
        <v>0</v>
      </c>
      <c r="F18" s="16" t="s">
        <v>11</v>
      </c>
      <c r="G18" s="49">
        <v>10334245810</v>
      </c>
      <c r="H18" s="49">
        <v>4568146490</v>
      </c>
      <c r="I18" s="59">
        <v>0.44101884170297279</v>
      </c>
      <c r="J18" s="53">
        <v>1.74</v>
      </c>
      <c r="K18" s="74">
        <v>3.9</v>
      </c>
      <c r="L18" s="49">
        <v>12742900000</v>
      </c>
      <c r="M18" t="s">
        <v>11</v>
      </c>
      <c r="N18" s="49">
        <v>38592190046.639999</v>
      </c>
      <c r="O18" s="49">
        <v>23864556000</v>
      </c>
      <c r="P18" t="s">
        <v>11</v>
      </c>
    </row>
    <row r="19" spans="2:17" ht="45" customHeight="1">
      <c r="B19" s="15" t="s">
        <v>111</v>
      </c>
      <c r="D19" s="17" t="s">
        <v>1</v>
      </c>
      <c r="E19" s="64">
        <v>0</v>
      </c>
      <c r="F19" s="16" t="s">
        <v>11</v>
      </c>
      <c r="G19" s="49">
        <f>1854868949-4161722</f>
        <v>1850707227</v>
      </c>
      <c r="H19" s="49">
        <v>562529490</v>
      </c>
      <c r="I19" s="59">
        <v>0.30395379765813169</v>
      </c>
      <c r="J19" s="53">
        <v>17.84</v>
      </c>
      <c r="K19" s="74">
        <v>26.83</v>
      </c>
      <c r="L19" s="49">
        <v>7712892280.1800003</v>
      </c>
      <c r="M19" s="49">
        <v>8400000000</v>
      </c>
      <c r="N19" s="49">
        <v>11119030633.049999</v>
      </c>
      <c r="O19" s="49">
        <v>4477643000</v>
      </c>
      <c r="P19" t="s">
        <v>11</v>
      </c>
      <c r="Q19" s="62"/>
    </row>
    <row r="20" spans="2:17" ht="45" customHeight="1">
      <c r="B20" s="15" t="s">
        <v>101</v>
      </c>
      <c r="D20" s="17" t="s">
        <v>2</v>
      </c>
      <c r="E20" s="65">
        <v>0</v>
      </c>
      <c r="F20" s="16" t="s">
        <v>11</v>
      </c>
      <c r="G20" s="49">
        <v>4268720013</v>
      </c>
      <c r="H20" s="49">
        <v>177342515</v>
      </c>
      <c r="I20" s="59">
        <v>4.1538457740015501E-2</v>
      </c>
      <c r="J20" s="53">
        <v>57.02</v>
      </c>
      <c r="K20" s="74">
        <v>74.11</v>
      </c>
      <c r="L20" s="73">
        <v>91562800000</v>
      </c>
      <c r="M20" s="73" t="s">
        <v>11</v>
      </c>
      <c r="N20" s="73">
        <v>101595220000</v>
      </c>
      <c r="O20" s="49" t="s">
        <v>11</v>
      </c>
      <c r="P20" s="53" t="s">
        <v>11</v>
      </c>
    </row>
    <row r="21" spans="2:17" ht="45" customHeight="1">
      <c r="B21" s="15" t="s">
        <v>108</v>
      </c>
      <c r="D21" s="17" t="s">
        <v>3</v>
      </c>
      <c r="E21" s="65">
        <v>0</v>
      </c>
      <c r="F21" s="65">
        <v>0</v>
      </c>
      <c r="G21" s="53" t="s">
        <v>11</v>
      </c>
      <c r="H21" s="53" t="s">
        <v>11</v>
      </c>
      <c r="I21" s="59">
        <v>0.88</v>
      </c>
      <c r="J21" s="53" t="s">
        <v>11</v>
      </c>
      <c r="K21" s="53" t="s">
        <v>11</v>
      </c>
      <c r="L21" s="49">
        <v>4789868843.7299995</v>
      </c>
      <c r="M21" s="49">
        <v>4750000000</v>
      </c>
      <c r="N21" s="49">
        <v>8142089052.8500004</v>
      </c>
      <c r="O21" s="49">
        <v>4091601000</v>
      </c>
      <c r="P21" s="53" t="s">
        <v>11</v>
      </c>
    </row>
    <row r="22" spans="2:17" ht="26.25" customHeight="1">
      <c r="D22" s="17" t="s">
        <v>9</v>
      </c>
      <c r="E22" s="65">
        <v>0</v>
      </c>
      <c r="F22" s="65">
        <v>0</v>
      </c>
      <c r="G22" s="53" t="s">
        <v>11</v>
      </c>
      <c r="H22" s="53" t="s">
        <v>11</v>
      </c>
      <c r="I22" s="59">
        <v>0.7</v>
      </c>
      <c r="J22" s="53" t="s">
        <v>11</v>
      </c>
      <c r="K22" s="53" t="s">
        <v>11</v>
      </c>
      <c r="L22" s="49">
        <v>1385513595.3599999</v>
      </c>
      <c r="M22" s="53" t="s">
        <v>11</v>
      </c>
      <c r="N22" s="49">
        <v>2407158014.6799998</v>
      </c>
      <c r="O22" s="49">
        <v>1326385000</v>
      </c>
      <c r="P22" s="53" t="s">
        <v>11</v>
      </c>
    </row>
    <row r="23" spans="2:17" ht="26.25" customHeight="1">
      <c r="D23" s="17" t="s">
        <v>118</v>
      </c>
      <c r="E23" s="16" t="s">
        <v>11</v>
      </c>
      <c r="F23" s="65">
        <v>0</v>
      </c>
      <c r="G23" s="53" t="s">
        <v>11</v>
      </c>
      <c r="H23" s="53" t="s">
        <v>11</v>
      </c>
      <c r="I23" s="59">
        <v>0.3</v>
      </c>
      <c r="J23" s="53" t="s">
        <v>11</v>
      </c>
      <c r="K23" s="53" t="s">
        <v>11</v>
      </c>
      <c r="L23" s="49">
        <v>1908554355.4100001</v>
      </c>
      <c r="M23" s="53" t="s">
        <v>11</v>
      </c>
      <c r="N23" s="49">
        <v>-284307830.02999997</v>
      </c>
      <c r="O23" s="49">
        <v>5311909000</v>
      </c>
      <c r="P23" s="49">
        <v>-402800000</v>
      </c>
    </row>
    <row r="24" spans="2:17" ht="40.5" customHeight="1">
      <c r="B24" s="14" t="s">
        <v>91</v>
      </c>
    </row>
    <row r="25" spans="2:17" ht="40.5" customHeight="1">
      <c r="B25" s="45" t="s">
        <v>145</v>
      </c>
      <c r="D25" s="12" t="s">
        <v>87</v>
      </c>
      <c r="E25" s="12" t="s">
        <v>34</v>
      </c>
      <c r="F25" s="12" t="s">
        <v>134</v>
      </c>
      <c r="G25" s="12" t="s">
        <v>135</v>
      </c>
      <c r="H25" s="12" t="s">
        <v>103</v>
      </c>
      <c r="I25" s="12" t="s">
        <v>136</v>
      </c>
      <c r="J25" s="12" t="s">
        <v>140</v>
      </c>
      <c r="K25" s="12" t="s">
        <v>67</v>
      </c>
      <c r="L25" s="12" t="s">
        <v>148</v>
      </c>
      <c r="M25" s="12" t="s">
        <v>133</v>
      </c>
    </row>
    <row r="26" spans="2:17" ht="40.5" customHeight="1">
      <c r="B26" s="46" t="s">
        <v>104</v>
      </c>
      <c r="D26" s="17" t="s">
        <v>14</v>
      </c>
      <c r="E26" s="66">
        <v>10</v>
      </c>
      <c r="F26" s="51">
        <f>I26/10^9</f>
        <v>0.37078717277999995</v>
      </c>
      <c r="G26" s="51">
        <v>23.462099760329998</v>
      </c>
      <c r="H26" s="51">
        <v>14.1</v>
      </c>
      <c r="I26" s="50">
        <v>370787172.77999997</v>
      </c>
      <c r="J26" s="50">
        <v>23462099760.330002</v>
      </c>
      <c r="K26" s="53">
        <v>8.16</v>
      </c>
      <c r="L26" s="49">
        <v>1858644618</v>
      </c>
      <c r="M26" s="49">
        <v>1027932000</v>
      </c>
      <c r="N26" s="49"/>
    </row>
    <row r="27" spans="2:17" ht="40.5" customHeight="1">
      <c r="B27" s="46" t="s">
        <v>97</v>
      </c>
      <c r="I27" s="50"/>
    </row>
    <row r="28" spans="2:17" ht="40.5" customHeight="1">
      <c r="B28" s="46" t="s">
        <v>112</v>
      </c>
      <c r="D28" s="12" t="s">
        <v>130</v>
      </c>
    </row>
    <row r="29" spans="2:17" ht="40.5" customHeight="1">
      <c r="B29" s="15" t="s">
        <v>96</v>
      </c>
      <c r="D29" s="51">
        <v>8.5410000000000004</v>
      </c>
      <c r="E29" s="16"/>
      <c r="F29" s="24"/>
      <c r="G29" s="24"/>
      <c r="H29" s="24"/>
    </row>
    <row r="30" spans="2:17" ht="40.5" customHeight="1">
      <c r="B30" s="15" t="s">
        <v>107</v>
      </c>
    </row>
    <row r="31" spans="2:17">
      <c r="B31" s="15" t="s">
        <v>98</v>
      </c>
    </row>
    <row r="32" spans="2:17" ht="40.5" customHeight="1">
      <c r="B32" s="15" t="s">
        <v>92</v>
      </c>
      <c r="F32" s="13"/>
    </row>
    <row r="33" spans="2:17" ht="40.5" customHeight="1">
      <c r="B33" s="7" t="s">
        <v>94</v>
      </c>
      <c r="F33" s="13"/>
    </row>
    <row r="34" spans="2:17" ht="40.5" customHeight="1">
      <c r="B34" s="15" t="s">
        <v>95</v>
      </c>
      <c r="D34" s="78" t="s">
        <v>86</v>
      </c>
      <c r="E34" s="78"/>
      <c r="F34" s="78"/>
      <c r="G34" s="78"/>
      <c r="H34" s="78"/>
      <c r="I34" s="78"/>
      <c r="J34" s="78"/>
      <c r="K34" s="78"/>
      <c r="L34" s="78"/>
      <c r="M34" s="78"/>
      <c r="N34" s="78"/>
      <c r="O34" s="78"/>
      <c r="P34" s="78"/>
      <c r="Q34" s="78"/>
    </row>
    <row r="35" spans="2:17" ht="40.5" customHeight="1">
      <c r="B35" s="15" t="s">
        <v>99</v>
      </c>
      <c r="D35" s="78" t="s">
        <v>121</v>
      </c>
      <c r="E35" s="78"/>
      <c r="F35" s="78"/>
      <c r="G35" s="78"/>
      <c r="H35" s="78"/>
      <c r="I35" s="78"/>
      <c r="J35" s="78"/>
      <c r="K35" s="78"/>
      <c r="L35" s="78"/>
      <c r="M35" s="78"/>
      <c r="N35" s="78"/>
      <c r="O35" s="78"/>
      <c r="P35" s="78"/>
      <c r="Q35" s="78"/>
    </row>
    <row r="36" spans="2:17" ht="40.5" customHeight="1">
      <c r="B36" s="15" t="s">
        <v>93</v>
      </c>
      <c r="D36" s="78" t="s">
        <v>88</v>
      </c>
      <c r="E36" s="78"/>
      <c r="F36" s="78"/>
      <c r="G36" s="78"/>
      <c r="H36" s="78"/>
      <c r="I36" s="78"/>
      <c r="J36" s="78"/>
      <c r="K36" s="78"/>
      <c r="L36" s="78"/>
      <c r="M36" s="78"/>
      <c r="N36" s="78"/>
      <c r="O36" s="78"/>
      <c r="P36" s="78"/>
      <c r="Q36" s="78"/>
    </row>
    <row r="37" spans="2:17" ht="35.25" customHeight="1">
      <c r="B37" s="15" t="s">
        <v>100</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ignoredErrors>
    <ignoredError sqref="F26"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tabSelected="1" zoomScale="70" zoomScaleNormal="70" workbookViewId="0">
      <pane xSplit="8" ySplit="7" topLeftCell="I30" activePane="bottomRight" state="frozen"/>
      <selection pane="topRight" activeCell="H1" sqref="H1"/>
      <selection pane="bottomLeft" activeCell="A6" sqref="A6"/>
      <selection pane="bottomRight" activeCell="G42" sqref="G42"/>
    </sheetView>
  </sheetViews>
  <sheetFormatPr defaultColWidth="0" defaultRowHeight="13" zeroHeight="1"/>
  <cols>
    <col min="1" max="2" width="2.7265625" style="2" customWidth="1"/>
    <col min="3" max="3" width="44.7265625" style="3" customWidth="1"/>
    <col min="4" max="4" width="3.54296875" style="3" customWidth="1"/>
    <col min="5" max="5" width="3.453125" style="2" customWidth="1"/>
    <col min="6" max="6" width="33" style="2" bestFit="1" customWidth="1"/>
    <col min="7" max="7" width="19.7265625" style="2" bestFit="1" customWidth="1"/>
    <col min="8" max="8" width="17" style="2" bestFit="1" customWidth="1"/>
    <col min="9" max="29" width="8.7265625" style="2" customWidth="1"/>
    <col min="30" max="16383" width="8.7265625" style="2" hidden="1"/>
    <col min="16384" max="16384" width="11.453125" style="2" hidden="1"/>
  </cols>
  <sheetData>
    <row r="1" spans="1:8" s="5" customFormat="1" ht="14.5">
      <c r="C1" s="6"/>
      <c r="D1" s="6"/>
    </row>
    <row r="2" spans="1:8" s="5" customFormat="1" ht="14.5"/>
    <row r="3" spans="1:8" s="5" customFormat="1" ht="14.5"/>
    <row r="4" spans="1:8" s="5" customFormat="1" ht="14.5"/>
    <row r="5" spans="1:8" s="5" customFormat="1" ht="14.5">
      <c r="C5" s="6"/>
      <c r="D5" s="6"/>
    </row>
    <row r="6" spans="1:8" s="1" customFormat="1" ht="19.5" customHeight="1">
      <c r="A6" s="32"/>
      <c r="B6" s="32" t="s">
        <v>55</v>
      </c>
      <c r="C6" s="32"/>
      <c r="D6" s="32"/>
      <c r="E6" s="32"/>
      <c r="F6" s="32"/>
      <c r="G6" s="32"/>
      <c r="H6" s="32"/>
    </row>
    <row r="7" spans="1:8" ht="14.5" collapsed="1">
      <c r="A7" s="35"/>
      <c r="B7" s="44" t="s">
        <v>7</v>
      </c>
      <c r="C7" s="35"/>
      <c r="D7" s="35"/>
      <c r="E7" s="35"/>
      <c r="F7" s="35"/>
      <c r="G7" s="35"/>
      <c r="H7" s="35"/>
    </row>
    <row r="8" spans="1:8" ht="13.9" customHeight="1"/>
    <row r="9" spans="1:8" ht="13.9" customHeight="1">
      <c r="B9" s="43" t="s">
        <v>35</v>
      </c>
      <c r="C9" s="36"/>
      <c r="D9" s="36"/>
      <c r="E9" s="36"/>
      <c r="F9" s="36"/>
      <c r="G9" s="36"/>
      <c r="H9" s="36"/>
    </row>
    <row r="10" spans="1:8" ht="13.9" customHeight="1"/>
    <row r="11" spans="1:8" ht="13.9" customHeight="1">
      <c r="B11" s="38" t="s">
        <v>29</v>
      </c>
      <c r="C11" s="38"/>
      <c r="D11" s="39"/>
      <c r="E11" s="39"/>
      <c r="F11" s="39" t="s">
        <v>39</v>
      </c>
      <c r="G11" s="39" t="s">
        <v>56</v>
      </c>
      <c r="H11" s="39" t="s">
        <v>40</v>
      </c>
    </row>
    <row r="12" spans="1:8" ht="13.9" customHeight="1"/>
    <row r="13" spans="1:8" ht="13.9" customHeight="1">
      <c r="B13" s="47" t="s">
        <v>71</v>
      </c>
      <c r="C13" s="3" t="s">
        <v>0</v>
      </c>
      <c r="F13" s="20" t="s">
        <v>50</v>
      </c>
      <c r="G13" s="23">
        <f>(H13/'Guia e Premissas'!I18+'Guia e Premissas'!N18)/IF(F13="EV/EBITDA Guidance",'Guia e Premissas'!M18,'Guia e Premissas'!L18)</f>
        <v>4.4428975628955634</v>
      </c>
      <c r="H13" s="13" cm="1">
        <f t="array" ref="H13">_xlfn.IFS($F13="Capitalização de mercado", 'Guia e Premissas'!H18*'Guia e Premissas'!J18, $F13="EV/EBITDA LTM", (('Guia e Premissas'!E18*'Guia e Premissas'!L18)-'Guia e Premissas'!N18)*'Guia e Premissas'!I18, $F13="EV/EBITDA Guidance", (('Guia e Premissas'!E18*'Guia e Premissas'!M18)-'Guia e Premissas'!N18)*'Guia e Premissas'!I18, $F13="Preço Alvo", 'Guia e Premissas'!H18*'Guia e Premissas'!K18)</f>
        <v>7948574892.6000004</v>
      </c>
    </row>
    <row r="14" spans="1:8" ht="13.9" customHeight="1">
      <c r="B14" s="47" t="s">
        <v>72</v>
      </c>
      <c r="C14" s="3" t="s">
        <v>1</v>
      </c>
      <c r="F14" s="20" t="s">
        <v>50</v>
      </c>
      <c r="G14" s="23">
        <f>(H14/'Guia e Premissas'!I19+'Guia e Premissas'!N19)/IF(F14="EV/EBITDA Guidance",'Guia e Premissas'!M19,'Guia e Premissas'!L19)</f>
        <v>5.722321271897755</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10035526101.6</v>
      </c>
    </row>
    <row r="15" spans="1:8" ht="13.9" customHeight="1">
      <c r="A15" s="40"/>
      <c r="B15" s="48" t="s">
        <v>74</v>
      </c>
      <c r="C15" s="3" t="s">
        <v>2</v>
      </c>
      <c r="F15" s="20" t="s">
        <v>50</v>
      </c>
      <c r="G15" s="23">
        <f>(H15/'Guia e Premissas'!I20+'Guia e Premissas'!N20)/IF(F15="EV/EBITDA Guidance",'Guia e Premissas'!L20,'Guia e Premissas'!L20)</f>
        <v>3.7682767393052643</v>
      </c>
      <c r="H15" s="13" cm="1">
        <f t="array" ref="H15">_xlfn.IFS($F15="Capitalização de mercado", 'Guia e Premissas'!H20*'Guia e Premissas'!J20, $F15="EV/EBITDA LTM", (('Guia e Premissas'!E20*'Guia e Premissas'!L20)-'Guia e Premissas'!N20)*'Guia e Premissas'!I20, $F15="EV/EBITDA Guidance", (('Guia e Premissas'!E20*'Guia e Premissas'!M20)-'Guia e Premissas'!N20)*'Guia e Premissas'!I20, $F15="Preço Alvo", 'Guia e Premissas'!H20*'Guia e Premissas'!K20)</f>
        <v>10112070205.300001</v>
      </c>
    </row>
    <row r="16" spans="1:8" ht="13.9" customHeight="1">
      <c r="B16" s="47" t="s">
        <v>73</v>
      </c>
      <c r="C16" s="3" t="s">
        <v>149</v>
      </c>
      <c r="F16" s="20" t="s">
        <v>89</v>
      </c>
      <c r="G16" s="23">
        <f>(H16/'Guia e Premissas'!I21+'Guia e Premissas'!N21)/IF(F16="EV/EBITDA Guidance",'Guia e Premissas'!M21,'Guia e Premissas'!L21)</f>
        <v>2.6705607316374658</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4091601000</v>
      </c>
    </row>
    <row r="17" spans="2:8" ht="13.9" customHeight="1">
      <c r="B17" s="47" t="s">
        <v>75</v>
      </c>
      <c r="C17" s="3" t="s">
        <v>150</v>
      </c>
      <c r="F17" s="20" t="s">
        <v>89</v>
      </c>
      <c r="G17" s="23">
        <f>(H17/'Guia e Premissas'!I22+'Guia e Premissas'!N22)/IF(F17="EV/EBITDA Guidance",'Guia e Premissas'!L22,'Guia e Premissas'!L22)</f>
        <v>3.1049812454910786</v>
      </c>
      <c r="H17" s="13" cm="1">
        <f t="array" ref="H17">_xlfn.IFS($F17="Book Value", 'Guia e Premissas'!O22, $F17="Equity Value", 'Guia e Premissas'!F22*1000000000*'Guia e Premissas'!I22,F17= "EV/EBITDA LTM", (('Guia e Premissas'!E22*'Guia e Premissas'!L22)-'Guia e Premissas'!N22)*'Guia e Premissas'!I22, F17= "EV/EBITDA Guidance", (('Guia e Premissas'!E22*'Guia e Premissas'!M22)-'Guia e Premissas'!N22)*'Guia e Premissas'!I22)</f>
        <v>1326385000</v>
      </c>
    </row>
    <row r="18" spans="2:8" ht="13.9" customHeight="1">
      <c r="B18" s="47" t="s">
        <v>76</v>
      </c>
      <c r="C18" s="3" t="s">
        <v>119</v>
      </c>
      <c r="F18" s="20" t="s">
        <v>89</v>
      </c>
      <c r="G18" s="23">
        <f>(H18/'Guia e Premissas'!I23+'Guia e Premissas'!N23 -'Guia e Premissas'!P23 )/IF(F18="EV/EBITDA Guidance",'Guia e Premissas'!L23,'Guia e Premissas'!L23)</f>
        <v>8.6359546375591307</v>
      </c>
      <c r="H18" s="13" cm="1">
        <f t="array" ref="H18">_xlfn.IFS($F18="Book Value", 'Guia e Premissas'!O23 + 'Guia e Premissas'!P23, $F18="Equity Value", 'Guia e Premissas'!F23*1000000000*'Guia e Premissas'!I23 + 'Guia e Premissas'!P23,F18= "EV/EBITDA LTM", (('Guia e Premissas'!E23*'Guia e Premissas'!L23)-'Guia e Premissas'!N23)*'Guia e Premissas'!I23, F18= "EV/EBITDA Guidance", (('Guia e Premissas'!E23*'Guia e Premissas'!M23)-'Guia e Premissas'!N23)*'Guia e Premissas'!I23)</f>
        <v>4909109000</v>
      </c>
    </row>
    <row r="19" spans="2:8" ht="13.9" customHeight="1">
      <c r="B19" s="3"/>
      <c r="G19" s="23"/>
      <c r="H19" s="13"/>
    </row>
    <row r="20" spans="2:8" ht="13.9" customHeight="1"/>
    <row r="21" spans="2:8" ht="13.9" customHeight="1">
      <c r="B21" s="38" t="s">
        <v>36</v>
      </c>
      <c r="C21" s="38"/>
      <c r="D21" s="39"/>
      <c r="E21" s="39"/>
      <c r="F21" s="39"/>
      <c r="G21" s="39"/>
      <c r="H21" s="39" t="s">
        <v>40</v>
      </c>
    </row>
    <row r="22" spans="2:8" ht="13.9" customHeight="1"/>
    <row r="23" spans="2:8" ht="13.9" customHeight="1">
      <c r="B23" s="47" t="s">
        <v>77</v>
      </c>
      <c r="C23" s="3" t="s">
        <v>125</v>
      </c>
      <c r="F23" s="21" t="s">
        <v>49</v>
      </c>
      <c r="H23" s="13" cm="1">
        <f t="array" ref="H23">-_xlfn.IFS(F23="Múltiplo",('Guia e Premissas'!E26*'Guia e Premissas'!I26)-'Guia e Premissas'!M26,F23="Input",'Guia e Premissas'!I26*10-'Guia e Premissas'!M26)</f>
        <v>-2679939727.7999997</v>
      </c>
    </row>
    <row r="24" spans="2:8" ht="13.9" customHeight="1">
      <c r="B24" s="47" t="s">
        <v>78</v>
      </c>
      <c r="C24" s="3" t="s">
        <v>120</v>
      </c>
      <c r="F24" s="21" t="s">
        <v>5</v>
      </c>
      <c r="H24" s="13" cm="1">
        <f t="array" ref="H24">-_xlfn.IFS(F24="Último disponível", 'Guia e Premissas'!J26, F24="Input", 'Guia e Premissas'!G26*1000000000)</f>
        <v>-23462099760.329998</v>
      </c>
    </row>
    <row r="25" spans="2:8" ht="13.9" customHeight="1">
      <c r="H25" s="13"/>
    </row>
    <row r="26" spans="2:8" ht="13.9" customHeight="1">
      <c r="B26" s="38" t="s">
        <v>127</v>
      </c>
      <c r="C26" s="38"/>
      <c r="D26" s="39"/>
      <c r="E26" s="39"/>
      <c r="F26" s="39"/>
      <c r="G26" s="39"/>
      <c r="H26" s="39" t="s">
        <v>40</v>
      </c>
    </row>
    <row r="27" spans="2:8" ht="13.9" customHeight="1"/>
    <row r="28" spans="2:8" ht="13.9" customHeight="1">
      <c r="B28" s="47" t="s">
        <v>79</v>
      </c>
      <c r="C28" s="3" t="s">
        <v>70</v>
      </c>
      <c r="F28" s="21" t="s">
        <v>5</v>
      </c>
      <c r="G28" s="4"/>
      <c r="H28" s="13" cm="1">
        <f t="array" ref="H28">-_xlfn.IFS(F28="Último disponível",'Guia e Premissas'!D29*1000000000, F28="Input", 'Guia e Premissas'!D29*1000000000)</f>
        <v>-8541000000</v>
      </c>
    </row>
    <row r="29" spans="2:8" ht="13.9" customHeight="1">
      <c r="B29" s="47"/>
    </row>
    <row r="30" spans="2:8" ht="13.9" customHeight="1">
      <c r="B30" s="41" t="s">
        <v>38</v>
      </c>
      <c r="C30" s="37"/>
      <c r="D30" s="37"/>
      <c r="E30" s="37"/>
      <c r="F30" s="37"/>
      <c r="G30" s="37"/>
      <c r="H30" s="37"/>
    </row>
    <row r="31" spans="2:8" ht="13.9" customHeight="1"/>
    <row r="32" spans="2:8" ht="13.9" customHeight="1">
      <c r="B32" s="47" t="s">
        <v>80</v>
      </c>
      <c r="C32" s="3" t="s">
        <v>128</v>
      </c>
      <c r="H32" s="13">
        <f>SUM(H13:H18,H23:H24,H28:H28)</f>
        <v>3740226711.3699989</v>
      </c>
    </row>
    <row r="33" spans="2:8" ht="13.9" customHeight="1">
      <c r="B33" s="47" t="s">
        <v>81</v>
      </c>
      <c r="C33" s="3" t="s">
        <v>61</v>
      </c>
      <c r="H33" s="22">
        <f>'Guia e Premissas'!L26*'Guia e Premissas'!K26</f>
        <v>15166540082.880001</v>
      </c>
    </row>
    <row r="34" spans="2:8" ht="13.9" customHeight="1">
      <c r="C34" s="3" t="s">
        <v>62</v>
      </c>
      <c r="H34" s="25">
        <f>H32/'Guia e Premissas'!L26</f>
        <v>2.012340968869391</v>
      </c>
    </row>
    <row r="35" spans="2:8" ht="13.9" customHeight="1">
      <c r="C35" s="9" t="s">
        <v>41</v>
      </c>
      <c r="D35" s="9"/>
      <c r="E35" s="10"/>
      <c r="F35" s="10"/>
      <c r="G35" s="10"/>
      <c r="H35" s="26">
        <f>'Guia e Premissas'!H26</f>
        <v>14.1</v>
      </c>
    </row>
    <row r="36" spans="2:8" ht="13.9" customHeight="1">
      <c r="B36" s="47" t="s">
        <v>82</v>
      </c>
      <c r="C36" s="11" t="s">
        <v>129</v>
      </c>
      <c r="H36" s="13">
        <f>H33-H32</f>
        <v>11426313371.510002</v>
      </c>
    </row>
    <row r="37" spans="2:8" ht="13.9" customHeight="1">
      <c r="B37" s="47" t="s">
        <v>83</v>
      </c>
      <c r="C37" s="3" t="s">
        <v>158</v>
      </c>
      <c r="H37" s="8">
        <f>H33/H32-1</f>
        <v>3.0549788163308111</v>
      </c>
    </row>
    <row r="38" spans="2:8" ht="13.9" customHeight="1">
      <c r="H38" s="75"/>
    </row>
    <row r="39" spans="2:8" ht="13.9" customHeight="1">
      <c r="B39" s="63" t="s">
        <v>113</v>
      </c>
    </row>
    <row r="40" spans="2:8" ht="41.15" customHeight="1">
      <c r="B40" s="79" t="s">
        <v>159</v>
      </c>
      <c r="C40" s="79"/>
      <c r="D40" s="79"/>
      <c r="E40" s="79"/>
      <c r="F40" s="79"/>
      <c r="G40" s="79"/>
      <c r="H40" s="79"/>
    </row>
    <row r="41" spans="2:8" ht="39.65" customHeight="1">
      <c r="B41" s="79" t="s">
        <v>151</v>
      </c>
      <c r="C41" s="79"/>
      <c r="D41" s="79"/>
      <c r="E41" s="79"/>
      <c r="F41" s="79"/>
      <c r="G41" s="79"/>
      <c r="H41" s="79"/>
    </row>
    <row r="42" spans="2:8" ht="40.5" customHeight="1"/>
    <row r="43" spans="2:8" ht="12.75" customHeight="1">
      <c r="B43" s="42"/>
      <c r="C43" s="42"/>
      <c r="D43" s="42"/>
      <c r="E43" s="42"/>
      <c r="F43" s="42"/>
      <c r="G43" s="42"/>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2">
    <mergeCell ref="B40:H40"/>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heetViews>
  <sheetFormatPr defaultRowHeight="14.5"/>
  <cols>
    <col min="1" max="1" width="32.26953125" bestFit="1" customWidth="1"/>
    <col min="3" max="3" width="20.7265625" bestFit="1" customWidth="1"/>
    <col min="5" max="5" width="8.54296875" bestFit="1" customWidth="1"/>
    <col min="7" max="7" width="11" bestFit="1" customWidth="1"/>
    <col min="9" max="9" width="12.7265625" bestFit="1" customWidth="1"/>
    <col min="11" max="11" width="33" bestFit="1" customWidth="1"/>
    <col min="12" max="12" width="46.453125" customWidth="1"/>
    <col min="13" max="13" width="13.453125" customWidth="1"/>
  </cols>
  <sheetData>
    <row r="1" spans="1:14">
      <c r="A1" t="s">
        <v>50</v>
      </c>
      <c r="C1" t="s">
        <v>89</v>
      </c>
      <c r="E1" t="s">
        <v>49</v>
      </c>
      <c r="G1" t="s">
        <v>89</v>
      </c>
      <c r="I1" t="s">
        <v>48</v>
      </c>
      <c r="K1" s="30" t="s">
        <v>66</v>
      </c>
      <c r="L1" s="28" t="s">
        <v>42</v>
      </c>
      <c r="M1" s="28" t="s">
        <v>42</v>
      </c>
    </row>
    <row r="2" spans="1:14">
      <c r="A2" t="s">
        <v>57</v>
      </c>
      <c r="C2" t="s">
        <v>117</v>
      </c>
      <c r="E2" t="s">
        <v>5</v>
      </c>
      <c r="G2" t="s">
        <v>5</v>
      </c>
      <c r="I2" t="s">
        <v>5</v>
      </c>
      <c r="K2" s="30" t="str">
        <f>'Modelo indicativo da SOTP'!C13</f>
        <v>Raízen</v>
      </c>
      <c r="L2" s="29" t="s">
        <v>0</v>
      </c>
      <c r="M2" s="27">
        <f>'Modelo indicativo da SOTP'!H13</f>
        <v>7948574892.6000004</v>
      </c>
    </row>
    <row r="3" spans="1:14">
      <c r="A3" t="s">
        <v>10</v>
      </c>
      <c r="C3" t="s">
        <v>10</v>
      </c>
      <c r="K3" s="30" t="str">
        <f>'Modelo indicativo da SOTP'!C14</f>
        <v>Rumo</v>
      </c>
      <c r="L3" s="29" t="s">
        <v>1</v>
      </c>
      <c r="M3" s="27">
        <f>'Modelo indicativo da SOTP'!H14</f>
        <v>10035526101.6</v>
      </c>
    </row>
    <row r="4" spans="1:14">
      <c r="K4" s="30" t="str">
        <f>'Modelo indicativo da SOTP'!C16</f>
        <v>Compass³</v>
      </c>
      <c r="L4" s="29" t="s">
        <v>3</v>
      </c>
      <c r="M4" s="27">
        <f>'Modelo indicativo da SOTP'!H16</f>
        <v>4091601000</v>
      </c>
    </row>
    <row r="5" spans="1:14">
      <c r="K5" s="30" t="str">
        <f>'Modelo indicativo da SOTP'!C17</f>
        <v>Moove³</v>
      </c>
      <c r="L5" s="29" t="s">
        <v>9</v>
      </c>
      <c r="M5" s="27">
        <f>'Modelo indicativo da SOTP'!H17</f>
        <v>1326385000</v>
      </c>
    </row>
    <row r="6" spans="1:14">
      <c r="K6" s="30" t="str">
        <f>'Modelo indicativo da SOTP'!C18</f>
        <v>Radar</v>
      </c>
      <c r="L6" s="29" t="s">
        <v>119</v>
      </c>
      <c r="M6" s="27">
        <f>'Modelo indicativo da SOTP'!H18</f>
        <v>4909109000</v>
      </c>
    </row>
    <row r="7" spans="1:14">
      <c r="A7" t="s">
        <v>50</v>
      </c>
      <c r="C7" t="s">
        <v>89</v>
      </c>
      <c r="K7" s="30" t="str">
        <f>'Modelo indicativo da SOTP'!C15</f>
        <v>Vale</v>
      </c>
      <c r="L7" s="29" t="s">
        <v>2</v>
      </c>
      <c r="M7" s="27">
        <f>'Modelo indicativo da SOTP'!H15</f>
        <v>10112070205.300001</v>
      </c>
    </row>
    <row r="8" spans="1:14" ht="26">
      <c r="A8" t="s">
        <v>12</v>
      </c>
      <c r="C8" t="s">
        <v>117</v>
      </c>
      <c r="K8" s="30" t="str">
        <f>'Modelo indicativo da SOTP'!C23</f>
        <v>G&amp;A Corporativo e Outros Investimentos</v>
      </c>
      <c r="L8" s="29" t="s">
        <v>126</v>
      </c>
      <c r="M8" s="27">
        <f>'Modelo indicativo da SOTP'!H23</f>
        <v>-2679939727.7999997</v>
      </c>
    </row>
    <row r="9" spans="1:14" ht="26">
      <c r="C9" t="s">
        <v>12</v>
      </c>
      <c r="K9" s="30" t="str">
        <f>'Modelo indicativo da SOTP'!C24</f>
        <v>Dívida Líquida (Corporativo ex-Cosan Oito)</v>
      </c>
      <c r="L9" s="29" t="s">
        <v>63</v>
      </c>
      <c r="M9" s="27">
        <f>'Modelo indicativo da SOTP'!H24</f>
        <v>-23462099760.329998</v>
      </c>
    </row>
    <row r="10" spans="1:14" ht="26">
      <c r="K10" s="30" t="str">
        <f>'Modelo indicativo da SOTP'!C28</f>
        <v>Valor de Resgate Atualizado das Ações Preferenciais²</v>
      </c>
      <c r="L10" s="29" t="s">
        <v>65</v>
      </c>
      <c r="M10" s="27">
        <f>'Modelo indicativo da SOTP'!H28</f>
        <v>-8541000000</v>
      </c>
    </row>
    <row r="11" spans="1:14">
      <c r="K11" s="30" t="str">
        <f>'Modelo indicativo da SOTP'!C36</f>
        <v>Desconto de holding (l = j-k)</v>
      </c>
      <c r="L11" s="29" t="s">
        <v>124</v>
      </c>
      <c r="M11" s="27">
        <f>'Modelo indicativo da SOTP'!H36</f>
        <v>11426313371.510002</v>
      </c>
    </row>
    <row r="12" spans="1:14" ht="26">
      <c r="K12" s="30" t="str">
        <f>'Modelo indicativo da SOTP'!C33</f>
        <v>CSAN3 Valor de mercado atual</v>
      </c>
      <c r="L12" s="29" t="s">
        <v>64</v>
      </c>
      <c r="M12" s="27">
        <f>'Modelo indicativo da SOTP'!H33</f>
        <v>15166540082.880001</v>
      </c>
      <c r="N12" s="27"/>
    </row>
    <row r="13" spans="1:14">
      <c r="N13" s="27"/>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6"/>
  <sheetViews>
    <sheetView showFormulas="1" showGridLines="0" zoomScale="85" zoomScaleNormal="85" workbookViewId="0">
      <pane ySplit="7" topLeftCell="A11" activePane="bottomLeft" state="frozen"/>
      <selection pane="bottomLeft" activeCell="A62" sqref="A62:XFD62"/>
    </sheetView>
  </sheetViews>
  <sheetFormatPr defaultColWidth="0" defaultRowHeight="14.5" zeroHeight="1"/>
  <cols>
    <col min="1" max="1" width="1.26953125" customWidth="1"/>
    <col min="2" max="2" width="25.7265625" customWidth="1"/>
    <col min="3" max="3" width="4.453125" customWidth="1"/>
    <col min="4" max="4" width="59.26953125" customWidth="1"/>
    <col min="5" max="5" width="35.54296875" customWidth="1"/>
    <col min="6" max="6" width="10.7265625" customWidth="1"/>
    <col min="7" max="7" width="10.7265625" hidden="1" customWidth="1"/>
    <col min="8" max="8" width="11.26953125" hidden="1" customWidth="1"/>
    <col min="9" max="9" width="11.7265625" hidden="1" customWidth="1"/>
    <col min="10" max="10" width="13.26953125" hidden="1" customWidth="1"/>
    <col min="11" max="11" width="11.7265625" hidden="1" customWidth="1"/>
    <col min="12" max="12" width="10.26953125" hidden="1" customWidth="1"/>
    <col min="13" max="13" width="9" hidden="1" customWidth="1"/>
    <col min="14" max="14" width="11.7265625" hidden="1" customWidth="1"/>
    <col min="15" max="15" width="8.7265625" hidden="1" customWidth="1"/>
    <col min="16" max="16" width="9.7265625" hidden="1" customWidth="1"/>
    <col min="17" max="17" width="8.7265625" hidden="1" customWidth="1"/>
    <col min="18" max="27" width="0" hidden="1" customWidth="1"/>
    <col min="28" max="16384" width="8.726562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2"/>
      <c r="B6" s="32" t="s">
        <v>43</v>
      </c>
      <c r="C6" s="32"/>
      <c r="D6" s="32"/>
      <c r="E6" s="32"/>
      <c r="F6" s="32"/>
      <c r="G6" s="32"/>
      <c r="H6" s="32"/>
      <c r="I6" s="32"/>
      <c r="J6" s="32"/>
      <c r="K6" s="32"/>
      <c r="L6" s="32"/>
      <c r="M6" s="32"/>
      <c r="N6" s="32"/>
      <c r="O6" s="32"/>
      <c r="P6" s="32"/>
      <c r="Q6" s="32"/>
      <c r="R6"/>
    </row>
    <row r="7" spans="1:18" s="2" customFormat="1" collapsed="1">
      <c r="A7" s="33"/>
      <c r="B7" s="33"/>
      <c r="C7" s="33"/>
      <c r="D7" s="33"/>
      <c r="E7" s="33"/>
      <c r="F7" s="33"/>
      <c r="G7" s="33"/>
      <c r="H7" s="33"/>
      <c r="I7" s="33"/>
      <c r="J7" s="33"/>
      <c r="K7" s="33"/>
      <c r="L7" s="33"/>
      <c r="M7" s="33"/>
      <c r="N7" s="33"/>
      <c r="O7" s="33"/>
      <c r="P7" s="33"/>
      <c r="Q7" s="33"/>
    </row>
    <row r="8" spans="1:18"/>
    <row r="9" spans="1:18">
      <c r="B9" s="36" t="s">
        <v>43</v>
      </c>
      <c r="C9" s="36"/>
      <c r="D9" s="36"/>
      <c r="E9" s="36"/>
    </row>
    <row r="10" spans="1:18"/>
    <row r="11" spans="1:18">
      <c r="B11" s="12" t="s">
        <v>0</v>
      </c>
      <c r="C11" s="12"/>
      <c r="D11" s="12"/>
      <c r="E11" s="12"/>
    </row>
    <row r="12" spans="1:18">
      <c r="B12" t="s">
        <v>156</v>
      </c>
      <c r="D12" s="68" t="s">
        <v>153</v>
      </c>
    </row>
    <row r="13" spans="1:18" ht="15" customHeight="1">
      <c r="B13" t="s">
        <v>105</v>
      </c>
      <c r="D13" s="68" t="s">
        <v>16</v>
      </c>
    </row>
    <row r="14" spans="1:18" ht="15" customHeight="1">
      <c r="B14" t="s">
        <v>45</v>
      </c>
      <c r="D14" s="68" t="s">
        <v>17</v>
      </c>
    </row>
    <row r="15" spans="1:18" ht="15" customHeight="1">
      <c r="B15" t="s">
        <v>106</v>
      </c>
      <c r="D15" s="69"/>
      <c r="E15" t="s">
        <v>114</v>
      </c>
    </row>
    <row r="16" spans="1:18" ht="15" customHeight="1">
      <c r="B16" t="s">
        <v>4</v>
      </c>
      <c r="D16" s="68" t="s">
        <v>18</v>
      </c>
      <c r="E16" t="s">
        <v>51</v>
      </c>
    </row>
    <row r="17" spans="2:5" ht="15" customHeight="1">
      <c r="B17" t="s">
        <v>46</v>
      </c>
      <c r="D17" s="68" t="s">
        <v>18</v>
      </c>
      <c r="E17" t="s">
        <v>109</v>
      </c>
    </row>
    <row r="18" spans="2:5" ht="15" customHeight="1">
      <c r="B18" t="s">
        <v>89</v>
      </c>
      <c r="D18" s="68" t="s">
        <v>25</v>
      </c>
      <c r="E18" t="s">
        <v>109</v>
      </c>
    </row>
    <row r="19" spans="2:5" ht="15" customHeight="1">
      <c r="B19" s="7"/>
    </row>
    <row r="20" spans="2:5" ht="15" customHeight="1">
      <c r="B20" s="12" t="s">
        <v>1</v>
      </c>
      <c r="C20" s="12"/>
      <c r="D20" s="12"/>
      <c r="E20" s="12"/>
    </row>
    <row r="21" spans="2:5" ht="15" customHeight="1">
      <c r="B21" t="s">
        <v>156</v>
      </c>
      <c r="D21" s="68" t="s">
        <v>154</v>
      </c>
    </row>
    <row r="22" spans="2:5" ht="15" customHeight="1">
      <c r="B22" t="s">
        <v>105</v>
      </c>
      <c r="D22" s="68" t="s">
        <v>19</v>
      </c>
    </row>
    <row r="23" spans="2:5" ht="15" customHeight="1">
      <c r="B23" t="s">
        <v>45</v>
      </c>
      <c r="D23" s="68" t="s">
        <v>19</v>
      </c>
    </row>
    <row r="24" spans="2:5" ht="15" customHeight="1">
      <c r="B24" t="s">
        <v>106</v>
      </c>
      <c r="D24" s="69"/>
      <c r="E24" t="s">
        <v>114</v>
      </c>
    </row>
    <row r="25" spans="2:5" ht="15" customHeight="1">
      <c r="B25" t="s">
        <v>4</v>
      </c>
      <c r="D25" s="68" t="s">
        <v>20</v>
      </c>
      <c r="E25" t="s">
        <v>51</v>
      </c>
    </row>
    <row r="26" spans="2:5" ht="15" customHeight="1">
      <c r="B26" t="s">
        <v>8</v>
      </c>
      <c r="D26" s="69" t="s">
        <v>115</v>
      </c>
      <c r="E26" t="s">
        <v>157</v>
      </c>
    </row>
    <row r="27" spans="2:5" ht="15" customHeight="1">
      <c r="B27" t="s">
        <v>46</v>
      </c>
      <c r="D27" s="68" t="s">
        <v>20</v>
      </c>
      <c r="E27" t="s">
        <v>109</v>
      </c>
    </row>
    <row r="28" spans="2:5" ht="15" customHeight="1">
      <c r="B28" t="s">
        <v>89</v>
      </c>
      <c r="D28" s="68" t="s">
        <v>25</v>
      </c>
      <c r="E28" t="s">
        <v>109</v>
      </c>
    </row>
    <row r="29" spans="2:5" ht="15" customHeight="1"/>
    <row r="30" spans="2:5" ht="15" customHeight="1">
      <c r="B30" s="12" t="s">
        <v>2</v>
      </c>
      <c r="C30" s="12"/>
      <c r="D30" s="12"/>
      <c r="E30" s="12"/>
    </row>
    <row r="31" spans="2:5" ht="15" customHeight="1">
      <c r="B31" t="s">
        <v>105</v>
      </c>
      <c r="D31" s="68" t="s">
        <v>21</v>
      </c>
    </row>
    <row r="32" spans="2:5" ht="15" customHeight="1">
      <c r="B32" t="s">
        <v>45</v>
      </c>
      <c r="D32" s="68" t="s">
        <v>25</v>
      </c>
      <c r="E32" t="s">
        <v>51</v>
      </c>
    </row>
    <row r="33" spans="2:5" ht="15" customHeight="1">
      <c r="B33" t="s">
        <v>106</v>
      </c>
      <c r="D33" s="69"/>
      <c r="E33" t="s">
        <v>114</v>
      </c>
    </row>
    <row r="34" spans="2:5">
      <c r="B34" t="s">
        <v>4</v>
      </c>
      <c r="D34" s="68" t="s">
        <v>22</v>
      </c>
      <c r="E34" t="s">
        <v>143</v>
      </c>
    </row>
    <row r="35" spans="2:5">
      <c r="B35" t="s">
        <v>46</v>
      </c>
      <c r="D35" s="68" t="s">
        <v>22</v>
      </c>
      <c r="E35" t="s">
        <v>143</v>
      </c>
    </row>
    <row r="36" spans="2:5">
      <c r="B36" t="s">
        <v>89</v>
      </c>
      <c r="D36" s="68" t="s">
        <v>25</v>
      </c>
      <c r="E36" t="s">
        <v>109</v>
      </c>
    </row>
    <row r="37" spans="2:5"/>
    <row r="38" spans="2:5">
      <c r="B38" s="12" t="s">
        <v>3</v>
      </c>
      <c r="C38" s="12"/>
      <c r="D38" s="12"/>
      <c r="E38" s="12"/>
    </row>
    <row r="39" spans="2:5">
      <c r="B39" t="s">
        <v>68</v>
      </c>
      <c r="D39" s="68" t="s">
        <v>23</v>
      </c>
    </row>
    <row r="40" spans="2:5">
      <c r="B40" t="s">
        <v>4</v>
      </c>
      <c r="D40" s="68" t="s">
        <v>24</v>
      </c>
      <c r="E40" t="s">
        <v>51</v>
      </c>
    </row>
    <row r="41" spans="2:5">
      <c r="B41" t="s">
        <v>8</v>
      </c>
      <c r="D41" s="69" t="s">
        <v>24</v>
      </c>
      <c r="E41" t="s">
        <v>51</v>
      </c>
    </row>
    <row r="42" spans="2:5">
      <c r="B42" t="s">
        <v>46</v>
      </c>
      <c r="D42" s="68" t="s">
        <v>24</v>
      </c>
      <c r="E42" t="s">
        <v>51</v>
      </c>
    </row>
    <row r="43" spans="2:5">
      <c r="B43" t="s">
        <v>89</v>
      </c>
      <c r="D43" s="68" t="s">
        <v>25</v>
      </c>
      <c r="E43" t="s">
        <v>109</v>
      </c>
    </row>
    <row r="44" spans="2:5"/>
    <row r="45" spans="2:5">
      <c r="B45" s="12" t="s">
        <v>9</v>
      </c>
      <c r="C45" s="12"/>
      <c r="D45" s="12"/>
      <c r="E45" s="12"/>
    </row>
    <row r="46" spans="2:5">
      <c r="B46" t="s">
        <v>68</v>
      </c>
      <c r="D46" s="68" t="s">
        <v>25</v>
      </c>
      <c r="E46" t="s">
        <v>51</v>
      </c>
    </row>
    <row r="47" spans="2:5">
      <c r="B47" t="s">
        <v>4</v>
      </c>
      <c r="D47" s="68" t="s">
        <v>25</v>
      </c>
      <c r="E47" t="s">
        <v>51</v>
      </c>
    </row>
    <row r="48" spans="2:5">
      <c r="B48" t="s">
        <v>46</v>
      </c>
      <c r="D48" s="68" t="s">
        <v>25</v>
      </c>
      <c r="E48" t="s">
        <v>53</v>
      </c>
    </row>
    <row r="49" spans="2:5">
      <c r="B49" t="s">
        <v>89</v>
      </c>
      <c r="D49" s="68" t="s">
        <v>25</v>
      </c>
      <c r="E49" t="s">
        <v>109</v>
      </c>
    </row>
    <row r="50" spans="2:5"/>
    <row r="51" spans="2:5">
      <c r="B51" s="12" t="s">
        <v>119</v>
      </c>
      <c r="C51" s="12"/>
      <c r="D51" s="12"/>
      <c r="E51" s="12"/>
    </row>
    <row r="52" spans="2:5">
      <c r="B52" t="s">
        <v>89</v>
      </c>
      <c r="D52" s="68" t="s">
        <v>25</v>
      </c>
      <c r="E52" t="s">
        <v>52</v>
      </c>
    </row>
    <row r="53" spans="2:5" ht="15" customHeight="1">
      <c r="B53" t="s">
        <v>46</v>
      </c>
      <c r="D53" s="68" t="s">
        <v>25</v>
      </c>
      <c r="E53" t="s">
        <v>53</v>
      </c>
    </row>
    <row r="54" spans="2:5" ht="15.65" customHeight="1">
      <c r="B54" s="46" t="s">
        <v>47</v>
      </c>
      <c r="D54" s="72" t="s">
        <v>155</v>
      </c>
      <c r="E54" s="15" t="s">
        <v>116</v>
      </c>
    </row>
    <row r="55" spans="2:5"/>
    <row r="56" spans="2:5">
      <c r="B56" s="12" t="s">
        <v>14</v>
      </c>
      <c r="C56" s="12"/>
      <c r="D56" s="12"/>
      <c r="E56" s="12"/>
    </row>
    <row r="57" spans="2:5">
      <c r="B57" t="s">
        <v>6</v>
      </c>
      <c r="D57" s="68" t="s">
        <v>25</v>
      </c>
      <c r="E57" t="s">
        <v>51</v>
      </c>
    </row>
    <row r="58" spans="2:5">
      <c r="B58" t="s">
        <v>46</v>
      </c>
      <c r="D58" s="68" t="s">
        <v>25</v>
      </c>
      <c r="E58" t="s">
        <v>51</v>
      </c>
    </row>
    <row r="59" spans="2:5">
      <c r="B59" t="s">
        <v>44</v>
      </c>
      <c r="D59" s="68" t="s">
        <v>15</v>
      </c>
    </row>
    <row r="60" spans="2:5">
      <c r="B60" t="s">
        <v>123</v>
      </c>
      <c r="D60" s="68" t="s">
        <v>25</v>
      </c>
      <c r="E60" t="s">
        <v>52</v>
      </c>
    </row>
    <row r="61" spans="2:5"/>
    <row r="62" spans="2:5" ht="15" customHeight="1">
      <c r="B62" s="70" t="s">
        <v>37</v>
      </c>
      <c r="C62" s="12"/>
      <c r="D62" s="12"/>
      <c r="E62" s="12"/>
    </row>
    <row r="63" spans="2:5">
      <c r="B63" s="71" t="s">
        <v>69</v>
      </c>
      <c r="D63" s="68" t="s">
        <v>25</v>
      </c>
      <c r="E63" t="s">
        <v>51</v>
      </c>
    </row>
    <row r="64" spans="2:5"/>
    <row r="65"/>
    <row r="66"/>
    <row r="67"/>
    <row r="68"/>
    <row r="69"/>
    <row r="70"/>
    <row r="71"/>
    <row r="72"/>
    <row r="73"/>
    <row r="74"/>
    <row r="75"/>
    <row r="76"/>
  </sheetData>
  <hyperlinks>
    <hyperlink ref="D16" r:id="rId1" xr:uid="{4D32D06B-0C9C-4860-A530-0390A99B0ECC}"/>
    <hyperlink ref="D14" r:id="rId2" xr:uid="{FB5471D0-C15B-46D6-9B40-339F7B268BD9}"/>
    <hyperlink ref="D13" r:id="rId3" xr:uid="{79954D57-50B4-4197-B8AA-7DD88C943BE6}"/>
    <hyperlink ref="D17" r:id="rId4" xr:uid="{23CBFFE2-B338-458D-B87A-6EFBAF790FAD}"/>
    <hyperlink ref="D22" r:id="rId5" xr:uid="{6128292F-E17A-49D0-B3E5-F8908AB1EAE8}"/>
    <hyperlink ref="D23" r:id="rId6" xr:uid="{DD7A139A-9AC6-4686-97C2-268CE57D9A56}"/>
    <hyperlink ref="D25" r:id="rId7" xr:uid="{A930FB78-B7A4-4B17-80D6-09C78B1973A5}"/>
    <hyperlink ref="D27" r:id="rId8" xr:uid="{4F610486-254A-4BF9-A287-14B85C04F3B7}"/>
    <hyperlink ref="D31" r:id="rId9" xr:uid="{9882A84D-AA2D-48CB-94A7-2DC1B260375B}"/>
    <hyperlink ref="D34" r:id="rId10" xr:uid="{C10F5401-759C-48D6-BC11-C25F0D718318}"/>
    <hyperlink ref="D35" r:id="rId11" xr:uid="{B8FECFBC-4C59-4C1F-BE50-648F672FD4ED}"/>
    <hyperlink ref="D39" r:id="rId12" xr:uid="{12D60AE2-3198-4489-9ECD-A65248645F2D}"/>
    <hyperlink ref="D40" r:id="rId13" xr:uid="{BAF0573C-AB12-4CF3-92F7-41D6F1B21FE8}"/>
    <hyperlink ref="D41" r:id="rId14" xr:uid="{866CC1C0-1FB1-40F6-9BD7-32C6A399031C}"/>
    <hyperlink ref="D42" r:id="rId15" xr:uid="{2A1D9159-12CF-4BD2-9978-54BE0221CF07}"/>
    <hyperlink ref="D47" r:id="rId16" xr:uid="{31D2581A-0047-43BF-88EF-45D1C8922251}"/>
    <hyperlink ref="D52" r:id="rId17" xr:uid="{01A15D81-98BD-42E1-829B-5A133D36755F}"/>
    <hyperlink ref="D57" r:id="rId18" xr:uid="{80604E5C-516A-40AB-8220-657FC04B17D7}"/>
    <hyperlink ref="D58" r:id="rId19" xr:uid="{76F9F1F0-FD51-49D6-8724-F48356885DE7}"/>
    <hyperlink ref="D59" r:id="rId20" xr:uid="{344D62D0-3C70-4D71-B021-2690B357D75D}"/>
    <hyperlink ref="D63" r:id="rId21" xr:uid="{6D2A0B8D-3D81-4C41-8C8B-1F2A1714BA42}"/>
    <hyperlink ref="D46" r:id="rId22" xr:uid="{022035D1-AF9D-4A0D-9F99-47F1BA83FBEE}"/>
    <hyperlink ref="D32" r:id="rId23" xr:uid="{3FEEEA7E-6F9A-4D2F-9FE4-E059FF578091}"/>
    <hyperlink ref="D60" r:id="rId24" xr:uid="{47414383-D553-4AD7-94F4-9FD2E0B55F35}"/>
    <hyperlink ref="D49" r:id="rId25" xr:uid="{FBCDBB74-1BB0-483D-BB0C-2485EBCEBD45}"/>
    <hyperlink ref="D36" r:id="rId26" xr:uid="{FDFE5538-7CAF-43DD-8E69-874FB22B5EB0}"/>
    <hyperlink ref="D28" r:id="rId27" xr:uid="{AD67215E-516F-4CE9-861B-90F79B7DD05C}"/>
    <hyperlink ref="D43" r:id="rId28" xr:uid="{F6AA6C3F-25BF-4BA6-86BA-F2EC4257B4B7}"/>
    <hyperlink ref="D48" r:id="rId29" xr:uid="{A41946DE-23CA-4B9B-B596-7CF857678083}"/>
    <hyperlink ref="D53" r:id="rId30" xr:uid="{618666D1-5622-4DBB-B89E-BA9C3EA08CBD}"/>
    <hyperlink ref="D26" r:id="rId31" xr:uid="{A7EA7CE0-87F0-470C-8C5C-C71EE77A9535}"/>
    <hyperlink ref="D12" r:id="rId32" xr:uid="{F0F40799-12BF-46C6-9300-4F805058FE97}"/>
    <hyperlink ref="D18" r:id="rId33" xr:uid="{8A4CEBED-6DB4-4B7B-BA13-181F88D38867}"/>
    <hyperlink ref="D21" r:id="rId34" xr:uid="{387E95E0-2C6C-4752-9C9F-81753DA88382}"/>
    <hyperlink ref="D54" r:id="rId35" xr:uid="{5A18440D-4E70-400B-A291-BA645A42FDCD}"/>
  </hyperlinks>
  <pageMargins left="0.7" right="0.7" top="0.75" bottom="0.75" header="0.3" footer="0.3"/>
  <pageSetup orientation="portrait" r:id="rId36"/>
  <drawing r:id="rId3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154794B3-20F0-43D3-95F1-1D97D4727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Maria Fernanda Palhano da Silva Lopes</cp:lastModifiedBy>
  <dcterms:created xsi:type="dcterms:W3CDTF">2023-06-09T13:37:20Z</dcterms:created>
  <dcterms:modified xsi:type="dcterms:W3CDTF">2025-03-10T23:15:54Z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