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L-CCL\Ilha Terminal\01 - SIGO\PSIGO 4\4.1 Registros\ANP\Site Cosan\2024\03 - Março\"/>
    </mc:Choice>
  </mc:AlternateContent>
  <xr:revisionPtr revIDLastSave="0" documentId="13_ncr:1_{61934AD4-307F-4224-A072-54185AC529E6}" xr6:coauthVersionLast="47" xr6:coauthVersionMax="47" xr10:uidLastSave="{00000000-0000-0000-0000-000000000000}"/>
  <bookViews>
    <workbookView xWindow="-120" yWindow="-120" windowWidth="24240" windowHeight="13140" activeTab="1" xr2:uid="{220F5595-F206-45F8-98AB-5AA64E0BB1BA}"/>
  </bookViews>
  <sheets>
    <sheet name="Metadados" sheetId="2" r:id="rId1"/>
    <sheet name="Dados" sheetId="3" r:id="rId2"/>
  </sheets>
  <definedNames>
    <definedName name="_xlnm._FilterDatabase" localSheetId="1" hidden="1">Dados!$A$1:$L$250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7" i="3" l="1"/>
  <c r="K238" i="3" l="1"/>
  <c r="K239" i="3"/>
  <c r="K227" i="3"/>
  <c r="K171" i="3"/>
  <c r="K224" i="3"/>
  <c r="K223" i="3" l="1"/>
  <c r="K213" i="3"/>
  <c r="K226" i="3"/>
  <c r="K211" i="3"/>
  <c r="K210" i="3"/>
  <c r="K209" i="3"/>
  <c r="K212" i="3"/>
  <c r="K199" i="3" l="1"/>
  <c r="K197" i="3"/>
  <c r="K198" i="3" l="1"/>
  <c r="K196" i="3"/>
  <c r="K201" i="3" l="1"/>
  <c r="K186" i="3" l="1"/>
  <c r="K184" i="3"/>
  <c r="K185" i="3"/>
  <c r="K175" i="3" l="1"/>
  <c r="K173" i="3" l="1"/>
  <c r="K170" i="3"/>
  <c r="K158" i="3" l="1"/>
  <c r="K157" i="3"/>
  <c r="K161" i="3" l="1"/>
  <c r="K149" i="3" l="1"/>
  <c r="K139" i="3" l="1"/>
  <c r="K138" i="3"/>
  <c r="K135" i="3" l="1"/>
  <c r="K136" i="3"/>
  <c r="K133" i="3"/>
  <c r="K134" i="3"/>
  <c r="K130" i="3" l="1"/>
  <c r="K132" i="3"/>
  <c r="K125" i="3" l="1"/>
  <c r="K124" i="3" l="1"/>
  <c r="K122" i="3"/>
  <c r="K121" i="3"/>
  <c r="K123" i="3"/>
  <c r="K110" i="3" l="1"/>
  <c r="K109" i="3"/>
  <c r="K111" i="3"/>
  <c r="K112" i="3"/>
  <c r="K120" i="3"/>
  <c r="K119" i="3"/>
  <c r="K118" i="3"/>
  <c r="K117" i="3"/>
  <c r="K116" i="3"/>
  <c r="K115" i="3"/>
  <c r="K114" i="3"/>
  <c r="K113" i="3"/>
  <c r="K102" i="3" l="1"/>
  <c r="K100" i="3" l="1"/>
  <c r="K101" i="3"/>
  <c r="K98" i="3" l="1"/>
  <c r="K97" i="3"/>
  <c r="K96" i="3"/>
  <c r="K90" i="3" l="1"/>
  <c r="K89" i="3" l="1"/>
  <c r="K86" i="3" l="1"/>
  <c r="K87" i="3"/>
  <c r="K85" i="3" l="1"/>
  <c r="K80" i="3"/>
  <c r="K78" i="3"/>
  <c r="K75" i="3" l="1"/>
  <c r="K76" i="3"/>
  <c r="K74" i="3"/>
  <c r="K72" i="3" l="1"/>
  <c r="K73" i="3"/>
  <c r="K65" i="3"/>
  <c r="K61" i="3" l="1"/>
  <c r="K62" i="3"/>
  <c r="K63" i="3" l="1"/>
  <c r="K64" i="3"/>
  <c r="K59" i="3" l="1"/>
  <c r="K60" i="3"/>
  <c r="K58" i="3"/>
  <c r="K51" i="3"/>
  <c r="K46" i="3"/>
  <c r="K47" i="3"/>
  <c r="K48" i="3"/>
  <c r="K49" i="3"/>
  <c r="K44" i="3" l="1"/>
  <c r="K43" i="3"/>
  <c r="K45" i="3"/>
  <c r="K32" i="3"/>
  <c r="K33" i="3"/>
  <c r="K34" i="3"/>
  <c r="K18" i="3" l="1"/>
  <c r="K16" i="3"/>
  <c r="K17" i="3"/>
  <c r="K7" i="3" l="1"/>
  <c r="K6" i="3"/>
  <c r="K5" i="3"/>
  <c r="K4" i="3"/>
</calcChain>
</file>

<file path=xl/sharedStrings.xml><?xml version="1.0" encoding="utf-8"?>
<sst xmlns="http://schemas.openxmlformats.org/spreadsheetml/2006/main" count="1314" uniqueCount="95">
  <si>
    <t>Alfabético, maiúsculo, 2 posições.</t>
  </si>
  <si>
    <t>Quantidade de produto convertido para metros cúbicos (m³) a 20ºC.</t>
  </si>
  <si>
    <t>Tipo do dado</t>
  </si>
  <si>
    <t>Exemplo</t>
  </si>
  <si>
    <t>2022-10</t>
  </si>
  <si>
    <t>TERMINAL PANDENOR</t>
  </si>
  <si>
    <t>IPOJUCA</t>
  </si>
  <si>
    <t>PE</t>
  </si>
  <si>
    <t>Número inteiro, 7 dígitos</t>
  </si>
  <si>
    <t>Texto</t>
  </si>
  <si>
    <t>Número inteiro, 9 dígitos</t>
  </si>
  <si>
    <t>ÓLEO DIESEL A S10</t>
  </si>
  <si>
    <t>Número decimal
(vírgula como separador decimal)</t>
  </si>
  <si>
    <t>Observações:</t>
  </si>
  <si>
    <t>Atualizado em:</t>
  </si>
  <si>
    <t xml:space="preserve">Histórico dos volumes mensais movimentados no terminal </t>
  </si>
  <si>
    <t>Em atendimento ao artigo 26, III, d, da Resolução ANP nº 881, de 8 de julho de 2022</t>
  </si>
  <si>
    <t>mes_de_referencia</t>
  </si>
  <si>
    <t>codigo_anp_do_terminal</t>
  </si>
  <si>
    <t>nome_do_terminal</t>
  </si>
  <si>
    <t>municipio_do_terminal</t>
  </si>
  <si>
    <t>uf</t>
  </si>
  <si>
    <t>sentido_da_operacao</t>
  </si>
  <si>
    <t>tipo_da_operacao</t>
  </si>
  <si>
    <t>modo_de_transporte</t>
  </si>
  <si>
    <t>codigo_anp_do_produto</t>
  </si>
  <si>
    <t>descricao_do_produto</t>
  </si>
  <si>
    <t>volume_m3</t>
  </si>
  <si>
    <t>Texto, 2 caracteres</t>
  </si>
  <si>
    <t>ILHA TERMINAL DISTRIBUIÇÃO DE PRODUTOS DERIVADOS DE PETRÓLEO LTDA.</t>
  </si>
  <si>
    <t>RIO DE JANEIRO</t>
  </si>
  <si>
    <t>RJ</t>
  </si>
  <si>
    <t>MGO</t>
  </si>
  <si>
    <t>2022-09</t>
  </si>
  <si>
    <t>ÓLEOS BÁSICOS - GRUPO II</t>
  </si>
  <si>
    <t>NAFTÊNICOS</t>
  </si>
  <si>
    <t>ÓLEOS BÁSICOS - GRUPO I</t>
  </si>
  <si>
    <t>ÓLEOS BÁSICOS - GRUPO III</t>
  </si>
  <si>
    <t>ADITIVOS PARA LUBRIFICANTES</t>
  </si>
  <si>
    <t>ÓLEO DIESEL B S500 - COMUM</t>
  </si>
  <si>
    <t>ÓELO DIESEL MARÍTIMO/DMA - MGO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</si>
  <si>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</si>
  <si>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</si>
  <si>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</si>
  <si>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</si>
  <si>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</si>
  <si>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</si>
  <si>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</si>
  <si>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</si>
  <si>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</si>
  <si>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</si>
  <si>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</si>
  <si>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ÓLEOS BÁSICOS - GRUPO IV</t>
  </si>
  <si>
    <t>2023-10</t>
  </si>
  <si>
    <t>2023-11</t>
  </si>
  <si>
    <t>2023-12</t>
  </si>
  <si>
    <t>2024-01</t>
  </si>
  <si>
    <t>Nome do Dado</t>
  </si>
  <si>
    <t>Localização (Coluna/Linha) do Nome do Dado</t>
  </si>
  <si>
    <t>Descrição do Dado</t>
  </si>
  <si>
    <t>Data_de_Atualização</t>
  </si>
  <si>
    <t>B1</t>
  </si>
  <si>
    <t>Dia/Mês/ano da última atualização dos dados na planilha, no formato DD/MM/AAAA.</t>
  </si>
  <si>
    <t>Data, 10 dígitos</t>
  </si>
  <si>
    <t>A3</t>
  </si>
  <si>
    <t>Mês/ano de referência da movimentação, no formato AAAA-MM.</t>
  </si>
  <si>
    <t>Data, 7 dígitos</t>
  </si>
  <si>
    <t>B3</t>
  </si>
  <si>
    <t>Código ANP de instalação do terminal, conforme tabela de apoio T008 do SIMP (códigos de instalações): https://simp.anp.gov.br/tabela-codigos.asp.</t>
  </si>
  <si>
    <t>C3</t>
  </si>
  <si>
    <t>Campo de texto livre para identificação do terminal.</t>
  </si>
  <si>
    <t>Texto, até 148 caracteres</t>
  </si>
  <si>
    <t>D3</t>
  </si>
  <si>
    <t>Nome do município onde o terminal se encontra.</t>
  </si>
  <si>
    <t>E3</t>
  </si>
  <si>
    <t>F3</t>
  </si>
  <si>
    <t>1 = Recepção ou 2 = Entrega.</t>
  </si>
  <si>
    <t>Número inteiro, 1 dígito</t>
  </si>
  <si>
    <t>G3</t>
  </si>
  <si>
    <t xml:space="preserve">1 = Com armazenagem: produto bombeado a partir, ou para, tanque do próprio terminal.
2 = Sem armazenagem: produto bombeado a partir, ou para, tanque de outra instalação.
3 = Transbordo: transferência direta de produtos de uma embarcação para outra.
4 = Abastecimento: entrega de produtos para consumo a bordo.
9 = Outros                                                                                                                                                                                             </t>
  </si>
  <si>
    <t>H3</t>
  </si>
  <si>
    <t xml:space="preserve">1 = Rodoviário, 2 = Ferroviário, 4 = Aquaviário, 5 = Dutoviário e 9 = Outros. </t>
  </si>
  <si>
    <t>I3</t>
  </si>
  <si>
    <t xml:space="preserve">Código ANP do produto movimentado, conforme Tabela de apoio T012 do SIMP (códigos de produtos): https://simp.anp.gov.br/tabela-codigos.asp
Caso o produto movimentado não tenha código ANP, preencher com zeros.                                         </t>
  </si>
  <si>
    <t>J3</t>
  </si>
  <si>
    <t xml:space="preserve">Nome do produto, conforme Tabela de apoio T012 do SIMP (códigos de produtos): https://simp.anp.gov.br/tabela-codigos.asp
Caso o produto movimentado não conste na relação de produtos ANP da tabela T012, preencher com a denominação própria do produto.                                                                                                                          </t>
  </si>
  <si>
    <t>K3</t>
  </si>
  <si>
    <t>1) O Operador deve manter as duas abas da planilha ("Metadados" e "Dados") sem alterar seus nomes.</t>
  </si>
  <si>
    <t>2) O Operador deve inserir os dados na aba "Dados", obedecendo o Layout estabelecido nesta planilha (sem alterar a localização dos nomes dos campos)</t>
  </si>
  <si>
    <t>3) O Operador, a cada nova publicação dos dados, deve registrar a data da última atualização na planilha (aba "Dados", na célula B1).</t>
  </si>
  <si>
    <t>4) Os dados de movimentação devem ser inseridos a partir da linha 4, seguindo a ordem cronológica definida no Mês de Referência</t>
  </si>
  <si>
    <t>5) O operador deve atualizar a planilha de histórico de movimentações em seu site até o dia 15 de cada mês, com as movimentações ocorridas no mês anterior, ou seja acrescentado os dados imediatamente após os últimos dados inseridos até então.</t>
  </si>
  <si>
    <t>6) O operador deve manter disponível na planilha histórico de dados de movimentação de, pelo menos, os últimos 120 meses.</t>
  </si>
  <si>
    <t>2024-02</t>
  </si>
  <si>
    <t>2024-03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</si>
</sst>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quotePrefix="1" applyBorder="1"/>
    <xf numFmtId="0" fontId="4" fillId="0" borderId="0" xfId="0" applyFont="1"/>
    <xf numFmtId="14" fontId="5" fillId="0" borderId="0" xfId="0" applyNumberFormat="1" applyFont="1"/>
    <xf numFmtId="0" fontId="0" fillId="3" borderId="1" xfId="0" applyFill="1" applyBorder="1"/>
    <xf numFmtId="0" fontId="0" fillId="3" borderId="1" xfId="0" quotePrefix="1" applyFill="1" applyBorder="1"/>
    <xf numFmtId="0" fontId="6" fillId="4" borderId="1" xfId="0" applyFont="1" applyFill="1" applyBorder="1" applyAlignment="1">
      <alignment horizontal="center" vertical="center"/>
    </xf>
    <xf numFmtId="0" fontId="3" fillId="0" borderId="0" xfId="0" applyFont="1"/>
    <xf numFmtId="0" fontId="0" fillId="2" borderId="1" xfId="0" quotePrefix="1" applyFill="1" applyBorder="1"/>
    <xf numFmtId="2" fontId="0" fillId="3" borderId="1" xfId="0" applyNumberFormat="1" applyFill="1" applyBorder="1"/>
    <xf numFmtId="2" fontId="0" fillId="2" borderId="1" xfId="0" applyNumberFormat="1" applyFill="1" applyBorder="1"/>
    <xf numFmtId="0" fontId="0" fillId="3" borderId="0" xfId="0" applyFill="1"/>
    <xf numFmtId="2" fontId="0" fillId="2" borderId="1" xfId="0" applyNumberFormat="1" applyFill="1" applyBorder="1" applyAlignment="1">
      <alignment wrapText="1"/>
    </xf>
    <xf numFmtId="0" fontId="6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14" fontId="5" fillId="6" borderId="0" xfId="0" applyNumberFormat="1" applyFont="1" applyFill="1"/>
    <xf numFmtId="0" fontId="0" fillId="7" borderId="1" xfId="0" applyFill="1" applyBorder="1"/>
    <xf numFmtId="0" fontId="0" fillId="7" borderId="1" xfId="0" applyFill="1" applyBorder="1" applyAlignment="1">
      <alignment horizontal="right"/>
    </xf>
    <xf numFmtId="0" fontId="0" fillId="7" borderId="1" xfId="0" quotePrefix="1" applyFill="1" applyBorder="1"/>
    <xf numFmtId="2" fontId="0" fillId="7" borderId="1" xfId="0" applyNumberFormat="1" applyFill="1" applyBorder="1" applyAlignment="1">
      <alignment wrapText="1"/>
    </xf>
    <xf numFmtId="2" fontId="0" fillId="7" borderId="1" xfId="0" applyNumberFormat="1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AA43-D8C2-4D18-A596-A20BD581AE23}">
  <dimension ref="A1:E26"/>
  <sheetViews>
    <sheetView zoomScaleNormal="100" workbookViewId="0">
      <selection activeCell="D8" sqref="D8"/>
    </sheetView>
  </sheetViews>
  <sheetFormatPr defaultRowHeight="15" zeroHeight="1" x14ac:dyDescent="0.25"/>
  <cols>
    <col min="1" max="1" width="36" style="32" customWidth="1"/>
    <col min="2" max="2" width="19.85546875" style="32" customWidth="1"/>
    <col min="3" max="3" width="93.28515625" customWidth="1"/>
    <col min="4" max="4" width="25.85546875" bestFit="1" customWidth="1"/>
    <col min="5" max="5" width="20.85546875" bestFit="1" customWidth="1"/>
  </cols>
  <sheetData>
    <row r="1" spans="1:5" x14ac:dyDescent="0.25"/>
    <row r="2" spans="1:5" ht="45" x14ac:dyDescent="0.25">
      <c r="A2" s="33" t="s">
        <v>57</v>
      </c>
      <c r="B2" s="34" t="s">
        <v>58</v>
      </c>
      <c r="C2" s="33" t="s">
        <v>59</v>
      </c>
      <c r="D2" s="33" t="s">
        <v>2</v>
      </c>
      <c r="E2" s="33" t="s">
        <v>3</v>
      </c>
    </row>
    <row r="3" spans="1:5" x14ac:dyDescent="0.25">
      <c r="A3" s="35" t="s">
        <v>60</v>
      </c>
      <c r="B3" s="6" t="s">
        <v>61</v>
      </c>
      <c r="C3" s="4" t="s">
        <v>62</v>
      </c>
      <c r="D3" s="5" t="s">
        <v>63</v>
      </c>
      <c r="E3" s="36">
        <v>44849</v>
      </c>
    </row>
    <row r="4" spans="1:5" x14ac:dyDescent="0.25">
      <c r="A4" s="5" t="s">
        <v>17</v>
      </c>
      <c r="B4" s="5" t="s">
        <v>64</v>
      </c>
      <c r="C4" s="4" t="s">
        <v>65</v>
      </c>
      <c r="D4" s="5" t="s">
        <v>66</v>
      </c>
      <c r="E4" s="5" t="s">
        <v>4</v>
      </c>
    </row>
    <row r="5" spans="1:5" ht="30" x14ac:dyDescent="0.25">
      <c r="A5" s="5" t="s">
        <v>18</v>
      </c>
      <c r="B5" s="5" t="s">
        <v>67</v>
      </c>
      <c r="C5" s="4" t="s">
        <v>68</v>
      </c>
      <c r="D5" s="5" t="s">
        <v>8</v>
      </c>
      <c r="E5" s="5">
        <v>1033600</v>
      </c>
    </row>
    <row r="6" spans="1:5" x14ac:dyDescent="0.25">
      <c r="A6" s="5" t="s">
        <v>19</v>
      </c>
      <c r="B6" s="5" t="s">
        <v>69</v>
      </c>
      <c r="C6" s="4" t="s">
        <v>70</v>
      </c>
      <c r="D6" s="37" t="s">
        <v>71</v>
      </c>
      <c r="E6" s="5" t="s">
        <v>5</v>
      </c>
    </row>
    <row r="7" spans="1:5" x14ac:dyDescent="0.25">
      <c r="A7" s="5" t="s">
        <v>20</v>
      </c>
      <c r="B7" s="5" t="s">
        <v>72</v>
      </c>
      <c r="C7" s="4" t="s">
        <v>73</v>
      </c>
      <c r="D7" s="38" t="s">
        <v>71</v>
      </c>
      <c r="E7" s="5" t="s">
        <v>6</v>
      </c>
    </row>
    <row r="8" spans="1:5" x14ac:dyDescent="0.25">
      <c r="A8" s="5" t="s">
        <v>21</v>
      </c>
      <c r="B8" s="5" t="s">
        <v>74</v>
      </c>
      <c r="C8" s="4" t="s">
        <v>0</v>
      </c>
      <c r="D8" s="5" t="s">
        <v>28</v>
      </c>
      <c r="E8" s="5" t="s">
        <v>7</v>
      </c>
    </row>
    <row r="9" spans="1:5" x14ac:dyDescent="0.25">
      <c r="A9" s="5" t="s">
        <v>22</v>
      </c>
      <c r="B9" s="5" t="s">
        <v>75</v>
      </c>
      <c r="C9" s="4" t="s">
        <v>76</v>
      </c>
      <c r="D9" s="5" t="s">
        <v>77</v>
      </c>
      <c r="E9" s="5">
        <v>1</v>
      </c>
    </row>
    <row r="10" spans="1:5" ht="75" x14ac:dyDescent="0.25">
      <c r="A10" s="5" t="s">
        <v>23</v>
      </c>
      <c r="B10" s="5" t="s">
        <v>78</v>
      </c>
      <c r="C10" s="4" t="s">
        <v>79</v>
      </c>
      <c r="D10" s="5" t="s">
        <v>77</v>
      </c>
      <c r="E10" s="5">
        <v>2</v>
      </c>
    </row>
    <row r="11" spans="1:5" x14ac:dyDescent="0.25">
      <c r="A11" s="5" t="s">
        <v>24</v>
      </c>
      <c r="B11" s="5" t="s">
        <v>80</v>
      </c>
      <c r="C11" s="4" t="s">
        <v>81</v>
      </c>
      <c r="D11" s="5" t="s">
        <v>77</v>
      </c>
      <c r="E11" s="5">
        <v>4</v>
      </c>
    </row>
    <row r="12" spans="1:5" ht="45" x14ac:dyDescent="0.25">
      <c r="A12" s="5" t="s">
        <v>25</v>
      </c>
      <c r="B12" s="5" t="s">
        <v>82</v>
      </c>
      <c r="C12" s="4" t="s">
        <v>83</v>
      </c>
      <c r="D12" s="5" t="s">
        <v>10</v>
      </c>
      <c r="E12" s="5">
        <v>420105001</v>
      </c>
    </row>
    <row r="13" spans="1:5" ht="60" x14ac:dyDescent="0.25">
      <c r="A13" s="5" t="s">
        <v>26</v>
      </c>
      <c r="B13" s="5" t="s">
        <v>84</v>
      </c>
      <c r="C13" s="4" t="s">
        <v>85</v>
      </c>
      <c r="D13" s="5" t="s">
        <v>9</v>
      </c>
      <c r="E13" s="5" t="s">
        <v>11</v>
      </c>
    </row>
    <row r="14" spans="1:5" ht="45" x14ac:dyDescent="0.25">
      <c r="A14" s="5" t="s">
        <v>27</v>
      </c>
      <c r="B14" s="5" t="s">
        <v>86</v>
      </c>
      <c r="C14" s="4" t="s">
        <v>1</v>
      </c>
      <c r="D14" s="6" t="s">
        <v>12</v>
      </c>
      <c r="E14" s="5">
        <v>35816.58</v>
      </c>
    </row>
    <row r="15" spans="1:5" x14ac:dyDescent="0.25">
      <c r="A15"/>
      <c r="B15"/>
    </row>
    <row r="16" spans="1:5" x14ac:dyDescent="0.25"/>
    <row r="17" spans="3:4" x14ac:dyDescent="0.25">
      <c r="C17" s="1" t="s">
        <v>13</v>
      </c>
    </row>
    <row r="18" spans="3:4" ht="30" x14ac:dyDescent="0.25">
      <c r="C18" s="7" t="s">
        <v>87</v>
      </c>
    </row>
    <row r="19" spans="3:4" ht="30" x14ac:dyDescent="0.25">
      <c r="C19" s="7" t="s">
        <v>88</v>
      </c>
    </row>
    <row r="20" spans="3:4" ht="30" x14ac:dyDescent="0.25">
      <c r="C20" s="7" t="s">
        <v>89</v>
      </c>
    </row>
    <row r="21" spans="3:4" ht="30" x14ac:dyDescent="0.25">
      <c r="C21" s="7" t="s">
        <v>90</v>
      </c>
    </row>
    <row r="22" spans="3:4" ht="45" x14ac:dyDescent="0.25">
      <c r="C22" s="4" t="s">
        <v>91</v>
      </c>
    </row>
    <row r="23" spans="3:4" ht="30" x14ac:dyDescent="0.25">
      <c r="C23" s="4" t="s">
        <v>92</v>
      </c>
    </row>
    <row r="26" spans="3:4" x14ac:dyDescent="0.25">
      <c r="C26" s="32"/>
      <c r="D26" s="3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&amp;L&amp;1#&amp;"Calibri"&amp;10&amp;K000000Interno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CBC39-D106-4E1B-B42D-875967A2B02B}">
  <sheetPr>
    <pageSetUpPr fitToPage="1"/>
  </sheetPr>
  <dimension ref="A1:L250"/>
  <sheetViews>
    <sheetView showGridLines="0" tabSelected="1" topLeftCell="C222" zoomScale="85" zoomScaleNormal="85" workbookViewId="0">
      <selection activeCell="G10" sqref="G10"/>
    </sheetView>
  </sheetViews>
  <sheetFormatPr defaultRowHeight="15" x14ac:dyDescent="0.25"/>
  <cols>
    <col min="1" max="1" width="23.42578125" customWidth="1"/>
    <col min="2" max="2" width="26.140625" bestFit="1" customWidth="1"/>
    <col min="3" max="3" width="75.140625" customWidth="1"/>
    <col min="4" max="4" width="24.28515625" bestFit="1" customWidth="1"/>
    <col min="5" max="5" width="3.140625" customWidth="1"/>
    <col min="6" max="6" width="22.5703125" bestFit="1" customWidth="1"/>
    <col min="7" max="7" width="21.7109375" bestFit="1" customWidth="1"/>
    <col min="8" max="8" width="22.42578125" bestFit="1" customWidth="1"/>
    <col min="9" max="9" width="26" bestFit="1" customWidth="1"/>
    <col min="10" max="10" width="36" bestFit="1" customWidth="1"/>
    <col min="11" max="11" width="12.85546875" bestFit="1" customWidth="1"/>
  </cols>
  <sheetData>
    <row r="1" spans="1:11" ht="18.75" x14ac:dyDescent="0.3">
      <c r="A1" s="10" t="s">
        <v>14</v>
      </c>
      <c r="B1" s="26">
        <v>45392</v>
      </c>
      <c r="C1" s="15" t="s">
        <v>15</v>
      </c>
      <c r="D1" s="15"/>
      <c r="E1" s="15"/>
      <c r="F1" s="15"/>
      <c r="G1" s="15"/>
      <c r="H1" s="15"/>
      <c r="I1" s="15"/>
      <c r="J1" s="15"/>
      <c r="K1" s="15"/>
    </row>
    <row r="2" spans="1:11" ht="15.75" x14ac:dyDescent="0.25">
      <c r="A2" s="10"/>
      <c r="B2" s="11"/>
      <c r="C2" s="10" t="s">
        <v>16</v>
      </c>
    </row>
    <row r="3" spans="1:11" ht="15.75" x14ac:dyDescent="0.25">
      <c r="A3" s="21" t="s">
        <v>17</v>
      </c>
      <c r="B3" s="22" t="s">
        <v>18</v>
      </c>
      <c r="C3" s="21" t="s">
        <v>19</v>
      </c>
      <c r="D3" s="21" t="s">
        <v>20</v>
      </c>
      <c r="E3" s="14" t="s">
        <v>21</v>
      </c>
      <c r="F3" s="21" t="s">
        <v>22</v>
      </c>
      <c r="G3" s="21" t="s">
        <v>23</v>
      </c>
      <c r="H3" s="21" t="s">
        <v>24</v>
      </c>
      <c r="I3" s="21" t="s">
        <v>25</v>
      </c>
      <c r="J3" s="21" t="s">
        <v>26</v>
      </c>
      <c r="K3" s="21" t="s">
        <v>27</v>
      </c>
    </row>
    <row r="4" spans="1:11" x14ac:dyDescent="0.25">
      <c r="A4" s="12" t="s">
        <v>33</v>
      </c>
      <c r="B4" s="23">
        <v>1228003</v>
      </c>
      <c r="C4" s="13" t="s">
        <v>29</v>
      </c>
      <c r="D4" s="13" t="s">
        <v>30</v>
      </c>
      <c r="E4" s="12" t="s">
        <v>31</v>
      </c>
      <c r="F4" s="12">
        <v>1</v>
      </c>
      <c r="G4" s="12">
        <v>1</v>
      </c>
      <c r="H4" s="12">
        <v>4</v>
      </c>
      <c r="I4" s="23">
        <v>611301001</v>
      </c>
      <c r="J4" s="12" t="s">
        <v>36</v>
      </c>
      <c r="K4" s="12">
        <f>579.591+2413.825+1165.842+1136.983+1867.589+3023.229+2877.334+232.687+3476.903+3165.48+1019.672</f>
        <v>20959.134999999998</v>
      </c>
    </row>
    <row r="5" spans="1:11" x14ac:dyDescent="0.25">
      <c r="A5" s="8" t="s">
        <v>33</v>
      </c>
      <c r="B5" s="24">
        <v>1228003</v>
      </c>
      <c r="C5" s="9" t="s">
        <v>29</v>
      </c>
      <c r="D5" s="9" t="s">
        <v>30</v>
      </c>
      <c r="E5" s="8" t="s">
        <v>31</v>
      </c>
      <c r="F5" s="8">
        <v>1</v>
      </c>
      <c r="G5" s="8">
        <v>1</v>
      </c>
      <c r="H5" s="8">
        <v>4</v>
      </c>
      <c r="I5" s="24">
        <v>610601001</v>
      </c>
      <c r="J5" s="8" t="s">
        <v>34</v>
      </c>
      <c r="K5" s="8">
        <f>582.096+619.739+2336.678+1398.812</f>
        <v>4937.3249999999998</v>
      </c>
    </row>
    <row r="6" spans="1:11" x14ac:dyDescent="0.25">
      <c r="A6" s="12" t="s">
        <v>33</v>
      </c>
      <c r="B6" s="23">
        <v>1228003</v>
      </c>
      <c r="C6" s="13" t="s">
        <v>29</v>
      </c>
      <c r="D6" s="13" t="s">
        <v>30</v>
      </c>
      <c r="E6" s="12" t="s">
        <v>31</v>
      </c>
      <c r="F6" s="12">
        <v>1</v>
      </c>
      <c r="G6" s="12">
        <v>1</v>
      </c>
      <c r="H6" s="12">
        <v>4</v>
      </c>
      <c r="I6" s="23">
        <v>610701001</v>
      </c>
      <c r="J6" s="12" t="s">
        <v>37</v>
      </c>
      <c r="K6" s="12">
        <f>2282.581+1874.164+3107.204+3908.283+1917.251+1888.117+1820.768</f>
        <v>16798.368000000002</v>
      </c>
    </row>
    <row r="7" spans="1:11" x14ac:dyDescent="0.25">
      <c r="A7" s="8" t="s">
        <v>33</v>
      </c>
      <c r="B7" s="24">
        <v>1228003</v>
      </c>
      <c r="C7" s="9" t="s">
        <v>29</v>
      </c>
      <c r="D7" s="9" t="s">
        <v>30</v>
      </c>
      <c r="E7" s="8" t="s">
        <v>31</v>
      </c>
      <c r="F7" s="8">
        <v>1</v>
      </c>
      <c r="G7" s="8">
        <v>1</v>
      </c>
      <c r="H7" s="8">
        <v>4</v>
      </c>
      <c r="I7" s="24">
        <v>610201004</v>
      </c>
      <c r="J7" s="8" t="s">
        <v>35</v>
      </c>
      <c r="K7" s="8">
        <f>1095.427+3019.086</f>
        <v>4114.5129999999999</v>
      </c>
    </row>
    <row r="8" spans="1:11" x14ac:dyDescent="0.25">
      <c r="A8" s="12" t="s">
        <v>33</v>
      </c>
      <c r="B8" s="23">
        <v>1228003</v>
      </c>
      <c r="C8" s="13" t="s">
        <v>29</v>
      </c>
      <c r="D8" s="13" t="s">
        <v>30</v>
      </c>
      <c r="E8" s="12" t="s">
        <v>31</v>
      </c>
      <c r="F8" s="12">
        <v>2</v>
      </c>
      <c r="G8" s="12">
        <v>1</v>
      </c>
      <c r="H8" s="12">
        <v>4</v>
      </c>
      <c r="I8" s="23">
        <v>420201003</v>
      </c>
      <c r="J8" s="12" t="s">
        <v>32</v>
      </c>
      <c r="K8" s="12">
        <v>1057.5419999999999</v>
      </c>
    </row>
    <row r="9" spans="1:11" x14ac:dyDescent="0.25">
      <c r="A9" s="8" t="s">
        <v>33</v>
      </c>
      <c r="B9" s="24">
        <v>1228003</v>
      </c>
      <c r="C9" s="9" t="s">
        <v>29</v>
      </c>
      <c r="D9" s="9" t="s">
        <v>30</v>
      </c>
      <c r="E9" s="8" t="s">
        <v>31</v>
      </c>
      <c r="F9" s="8">
        <v>2</v>
      </c>
      <c r="G9" s="8">
        <v>1</v>
      </c>
      <c r="H9" s="8">
        <v>1</v>
      </c>
      <c r="I9" s="24">
        <v>611301001</v>
      </c>
      <c r="J9" s="8" t="s">
        <v>36</v>
      </c>
      <c r="K9" s="8">
        <v>174.642</v>
      </c>
    </row>
    <row r="10" spans="1:11" x14ac:dyDescent="0.25">
      <c r="A10" s="12" t="s">
        <v>33</v>
      </c>
      <c r="B10" s="23">
        <v>1228003</v>
      </c>
      <c r="C10" s="13" t="s">
        <v>29</v>
      </c>
      <c r="D10" s="13" t="s">
        <v>30</v>
      </c>
      <c r="E10" s="12" t="s">
        <v>31</v>
      </c>
      <c r="F10" s="12">
        <v>2</v>
      </c>
      <c r="G10" s="12">
        <v>1</v>
      </c>
      <c r="H10" s="12">
        <v>1</v>
      </c>
      <c r="I10" s="23">
        <v>610601001</v>
      </c>
      <c r="J10" s="12" t="s">
        <v>34</v>
      </c>
      <c r="K10" s="12">
        <v>1524.836</v>
      </c>
    </row>
    <row r="11" spans="1:11" x14ac:dyDescent="0.25">
      <c r="A11" s="8" t="s">
        <v>33</v>
      </c>
      <c r="B11" s="24">
        <v>1228003</v>
      </c>
      <c r="C11" s="9" t="s">
        <v>29</v>
      </c>
      <c r="D11" s="9" t="s">
        <v>30</v>
      </c>
      <c r="E11" s="8" t="s">
        <v>31</v>
      </c>
      <c r="F11" s="8">
        <v>2</v>
      </c>
      <c r="G11" s="8">
        <v>1</v>
      </c>
      <c r="H11" s="8">
        <v>1</v>
      </c>
      <c r="I11" s="24">
        <v>610701001</v>
      </c>
      <c r="J11" s="8" t="s">
        <v>37</v>
      </c>
      <c r="K11" s="8">
        <v>422.59800000000001</v>
      </c>
    </row>
    <row r="12" spans="1:11" x14ac:dyDescent="0.25">
      <c r="A12" s="12" t="s">
        <v>33</v>
      </c>
      <c r="B12" s="23">
        <v>1228003</v>
      </c>
      <c r="C12" s="13" t="s">
        <v>29</v>
      </c>
      <c r="D12" s="13" t="s">
        <v>30</v>
      </c>
      <c r="E12" s="12" t="s">
        <v>31</v>
      </c>
      <c r="F12" s="12">
        <v>2</v>
      </c>
      <c r="G12" s="12">
        <v>1</v>
      </c>
      <c r="H12" s="12">
        <v>1</v>
      </c>
      <c r="I12" s="23">
        <v>610201004</v>
      </c>
      <c r="J12" s="12" t="s">
        <v>35</v>
      </c>
      <c r="K12" s="12">
        <v>994.75400000000002</v>
      </c>
    </row>
    <row r="13" spans="1:11" x14ac:dyDescent="0.25">
      <c r="A13" s="8" t="s">
        <v>33</v>
      </c>
      <c r="B13" s="24">
        <v>1228003</v>
      </c>
      <c r="C13" s="9" t="s">
        <v>29</v>
      </c>
      <c r="D13" s="9" t="s">
        <v>30</v>
      </c>
      <c r="E13" s="8" t="s">
        <v>31</v>
      </c>
      <c r="F13" s="8">
        <v>2</v>
      </c>
      <c r="G13" s="8">
        <v>1</v>
      </c>
      <c r="H13" s="8">
        <v>1</v>
      </c>
      <c r="I13" s="24">
        <v>820101012</v>
      </c>
      <c r="J13" s="8" t="s">
        <v>39</v>
      </c>
      <c r="K13" s="8">
        <v>117.783</v>
      </c>
    </row>
    <row r="14" spans="1:11" x14ac:dyDescent="0.25">
      <c r="A14" s="12" t="s">
        <v>33</v>
      </c>
      <c r="B14" s="23">
        <v>1228003</v>
      </c>
      <c r="C14" s="13" t="s">
        <v>29</v>
      </c>
      <c r="D14" s="13" t="s">
        <v>30</v>
      </c>
      <c r="E14" s="12" t="s">
        <v>31</v>
      </c>
      <c r="F14" s="12">
        <v>1</v>
      </c>
      <c r="G14" s="12">
        <v>1</v>
      </c>
      <c r="H14" s="12">
        <v>1</v>
      </c>
      <c r="I14" s="23">
        <v>610601001</v>
      </c>
      <c r="J14" s="12" t="s">
        <v>34</v>
      </c>
      <c r="K14" s="12">
        <v>38.619</v>
      </c>
    </row>
    <row r="15" spans="1:11" x14ac:dyDescent="0.25">
      <c r="A15" s="2" t="s">
        <v>33</v>
      </c>
      <c r="B15" s="25">
        <v>1228003</v>
      </c>
      <c r="C15" s="16" t="s">
        <v>29</v>
      </c>
      <c r="D15" s="16" t="s">
        <v>30</v>
      </c>
      <c r="E15" s="2" t="s">
        <v>31</v>
      </c>
      <c r="F15" s="2">
        <v>1</v>
      </c>
      <c r="G15" s="2">
        <v>1</v>
      </c>
      <c r="H15" s="2">
        <v>1</v>
      </c>
      <c r="I15" s="25">
        <v>740101006</v>
      </c>
      <c r="J15" s="2" t="s">
        <v>38</v>
      </c>
      <c r="K15" s="2">
        <v>19.02</v>
      </c>
    </row>
    <row r="16" spans="1:11" x14ac:dyDescent="0.25">
      <c r="A16" s="12" t="s">
        <v>4</v>
      </c>
      <c r="B16" s="23">
        <v>1228003</v>
      </c>
      <c r="C16" s="13" t="s">
        <v>29</v>
      </c>
      <c r="D16" s="13" t="s">
        <v>30</v>
      </c>
      <c r="E16" s="12" t="s">
        <v>31</v>
      </c>
      <c r="F16" s="12">
        <v>1</v>
      </c>
      <c r="G16" s="12">
        <v>1</v>
      </c>
      <c r="H16" s="12">
        <v>4</v>
      </c>
      <c r="I16" s="23">
        <v>611301001</v>
      </c>
      <c r="J16" s="12" t="s">
        <v>36</v>
      </c>
      <c r="K16" s="17">
        <f>1272.018+167.63+349.53+960.08</f>
        <v>2749.2580000000003</v>
      </c>
    </row>
    <row r="17" spans="1:11" x14ac:dyDescent="0.25">
      <c r="A17" s="2" t="s">
        <v>4</v>
      </c>
      <c r="B17" s="25">
        <v>1228003</v>
      </c>
      <c r="C17" s="16" t="s">
        <v>29</v>
      </c>
      <c r="D17" s="16" t="s">
        <v>30</v>
      </c>
      <c r="E17" s="2" t="s">
        <v>31</v>
      </c>
      <c r="F17" s="2">
        <v>1</v>
      </c>
      <c r="G17" s="2">
        <v>1</v>
      </c>
      <c r="H17" s="2">
        <v>4</v>
      </c>
      <c r="I17" s="25">
        <v>610601001</v>
      </c>
      <c r="J17" s="2" t="s">
        <v>34</v>
      </c>
      <c r="K17" s="18">
        <f>413.4+286.2+215.58+518.9+928.5</f>
        <v>2362.58</v>
      </c>
    </row>
    <row r="18" spans="1:11" x14ac:dyDescent="0.25">
      <c r="A18" s="12" t="s">
        <v>4</v>
      </c>
      <c r="B18" s="23">
        <v>1228003</v>
      </c>
      <c r="C18" s="13" t="s">
        <v>29</v>
      </c>
      <c r="D18" s="13" t="s">
        <v>30</v>
      </c>
      <c r="E18" s="12" t="s">
        <v>31</v>
      </c>
      <c r="F18" s="12">
        <v>1</v>
      </c>
      <c r="G18" s="12">
        <v>1</v>
      </c>
      <c r="H18" s="12">
        <v>4</v>
      </c>
      <c r="I18" s="23">
        <v>610201004</v>
      </c>
      <c r="J18" s="12" t="s">
        <v>35</v>
      </c>
      <c r="K18" s="17">
        <f>2104.961+390.671+1958.737</f>
        <v>4454.3689999999997</v>
      </c>
    </row>
    <row r="19" spans="1:11" x14ac:dyDescent="0.25">
      <c r="A19" s="2" t="s">
        <v>4</v>
      </c>
      <c r="B19" s="25">
        <v>1228003</v>
      </c>
      <c r="C19" s="16" t="s">
        <v>29</v>
      </c>
      <c r="D19" s="16" t="s">
        <v>30</v>
      </c>
      <c r="E19" s="2" t="s">
        <v>31</v>
      </c>
      <c r="F19" s="2">
        <v>1</v>
      </c>
      <c r="G19" s="2">
        <v>1</v>
      </c>
      <c r="H19" s="2">
        <v>4</v>
      </c>
      <c r="I19" s="25">
        <v>420105001</v>
      </c>
      <c r="J19" s="2" t="s">
        <v>11</v>
      </c>
      <c r="K19" s="18">
        <v>13533.18</v>
      </c>
    </row>
    <row r="20" spans="1:11" x14ac:dyDescent="0.25">
      <c r="A20" s="12" t="s">
        <v>4</v>
      </c>
      <c r="B20" s="23">
        <v>1228003</v>
      </c>
      <c r="C20" s="13" t="s">
        <v>29</v>
      </c>
      <c r="D20" s="13" t="s">
        <v>30</v>
      </c>
      <c r="E20" s="12" t="s">
        <v>31</v>
      </c>
      <c r="F20" s="12">
        <v>1</v>
      </c>
      <c r="G20" s="12">
        <v>1</v>
      </c>
      <c r="H20" s="12">
        <v>4</v>
      </c>
      <c r="I20" s="23">
        <v>420201001</v>
      </c>
      <c r="J20" s="12" t="s">
        <v>40</v>
      </c>
      <c r="K20" s="17">
        <v>2011.56</v>
      </c>
    </row>
    <row r="21" spans="1:11" x14ac:dyDescent="0.25">
      <c r="A21" s="2" t="s">
        <v>4</v>
      </c>
      <c r="B21" s="25">
        <v>1228003</v>
      </c>
      <c r="C21" s="16" t="s">
        <v>29</v>
      </c>
      <c r="D21" s="16" t="s">
        <v>30</v>
      </c>
      <c r="E21" s="2" t="s">
        <v>31</v>
      </c>
      <c r="F21" s="2">
        <v>2</v>
      </c>
      <c r="G21" s="2">
        <v>1</v>
      </c>
      <c r="H21" s="2">
        <v>4</v>
      </c>
      <c r="I21" s="25">
        <v>420201001</v>
      </c>
      <c r="J21" s="2" t="s">
        <v>40</v>
      </c>
      <c r="K21" s="18">
        <v>424.82</v>
      </c>
    </row>
    <row r="22" spans="1:11" x14ac:dyDescent="0.25">
      <c r="A22" s="12" t="s">
        <v>4</v>
      </c>
      <c r="B22" s="23">
        <v>1228003</v>
      </c>
      <c r="C22" s="13" t="s">
        <v>29</v>
      </c>
      <c r="D22" s="13" t="s">
        <v>30</v>
      </c>
      <c r="E22" s="12" t="s">
        <v>31</v>
      </c>
      <c r="F22" s="12">
        <v>2</v>
      </c>
      <c r="G22" s="12">
        <v>1</v>
      </c>
      <c r="H22" s="12">
        <v>1</v>
      </c>
      <c r="I22" s="23">
        <v>611301001</v>
      </c>
      <c r="J22" s="12" t="s">
        <v>36</v>
      </c>
      <c r="K22" s="17">
        <v>867.64</v>
      </c>
    </row>
    <row r="23" spans="1:11" x14ac:dyDescent="0.25">
      <c r="A23" s="2" t="s">
        <v>4</v>
      </c>
      <c r="B23" s="25">
        <v>1228003</v>
      </c>
      <c r="C23" s="16" t="s">
        <v>29</v>
      </c>
      <c r="D23" s="16" t="s">
        <v>30</v>
      </c>
      <c r="E23" s="2" t="s">
        <v>31</v>
      </c>
      <c r="F23" s="2">
        <v>2</v>
      </c>
      <c r="G23" s="2">
        <v>1</v>
      </c>
      <c r="H23" s="2">
        <v>1</v>
      </c>
      <c r="I23" s="25">
        <v>610601001</v>
      </c>
      <c r="J23" s="2" t="s">
        <v>34</v>
      </c>
      <c r="K23" s="18">
        <v>434.26600000000002</v>
      </c>
    </row>
    <row r="24" spans="1:11" x14ac:dyDescent="0.25">
      <c r="A24" s="12" t="s">
        <v>4</v>
      </c>
      <c r="B24" s="23">
        <v>1228003</v>
      </c>
      <c r="C24" s="13" t="s">
        <v>29</v>
      </c>
      <c r="D24" s="13" t="s">
        <v>30</v>
      </c>
      <c r="E24" s="12" t="s">
        <v>31</v>
      </c>
      <c r="F24" s="12">
        <v>2</v>
      </c>
      <c r="G24" s="12">
        <v>1</v>
      </c>
      <c r="H24" s="12">
        <v>1</v>
      </c>
      <c r="I24" s="23">
        <v>610701001</v>
      </c>
      <c r="J24" s="12" t="s">
        <v>37</v>
      </c>
      <c r="K24" s="17">
        <v>1165.1400000000001</v>
      </c>
    </row>
    <row r="25" spans="1:11" x14ac:dyDescent="0.25">
      <c r="A25" s="2" t="s">
        <v>4</v>
      </c>
      <c r="B25" s="25">
        <v>1228003</v>
      </c>
      <c r="C25" s="16" t="s">
        <v>29</v>
      </c>
      <c r="D25" s="16" t="s">
        <v>30</v>
      </c>
      <c r="E25" s="2" t="s">
        <v>31</v>
      </c>
      <c r="F25" s="2">
        <v>2</v>
      </c>
      <c r="G25" s="2">
        <v>1</v>
      </c>
      <c r="H25" s="2">
        <v>1</v>
      </c>
      <c r="I25" s="25">
        <v>610201004</v>
      </c>
      <c r="J25" s="2" t="s">
        <v>35</v>
      </c>
      <c r="K25" s="18">
        <v>3187.82</v>
      </c>
    </row>
    <row r="26" spans="1:11" x14ac:dyDescent="0.25">
      <c r="A26" s="12" t="s">
        <v>4</v>
      </c>
      <c r="B26" s="23">
        <v>1228003</v>
      </c>
      <c r="C26" s="13" t="s">
        <v>29</v>
      </c>
      <c r="D26" s="13" t="s">
        <v>30</v>
      </c>
      <c r="E26" s="12" t="s">
        <v>31</v>
      </c>
      <c r="F26" s="12">
        <v>2</v>
      </c>
      <c r="G26" s="12">
        <v>1</v>
      </c>
      <c r="H26" s="12">
        <v>1</v>
      </c>
      <c r="I26" s="23">
        <v>420105001</v>
      </c>
      <c r="J26" s="12" t="s">
        <v>11</v>
      </c>
      <c r="K26" s="17">
        <v>17</v>
      </c>
    </row>
    <row r="27" spans="1:11" x14ac:dyDescent="0.25">
      <c r="A27" s="2" t="s">
        <v>4</v>
      </c>
      <c r="B27" s="25">
        <v>1228003</v>
      </c>
      <c r="C27" s="16" t="s">
        <v>29</v>
      </c>
      <c r="D27" s="16" t="s">
        <v>30</v>
      </c>
      <c r="E27" s="2" t="s">
        <v>31</v>
      </c>
      <c r="F27" s="2">
        <v>2</v>
      </c>
      <c r="G27" s="2">
        <v>1</v>
      </c>
      <c r="H27" s="2">
        <v>1</v>
      </c>
      <c r="I27" s="25">
        <v>420201001</v>
      </c>
      <c r="J27" s="2" t="s">
        <v>40</v>
      </c>
      <c r="K27" s="18">
        <v>50</v>
      </c>
    </row>
    <row r="28" spans="1:11" x14ac:dyDescent="0.25">
      <c r="A28" s="12" t="s">
        <v>4</v>
      </c>
      <c r="B28" s="23">
        <v>1228003</v>
      </c>
      <c r="C28" s="13" t="s">
        <v>29</v>
      </c>
      <c r="D28" s="13" t="s">
        <v>30</v>
      </c>
      <c r="E28" s="12" t="s">
        <v>31</v>
      </c>
      <c r="F28" s="12">
        <v>2</v>
      </c>
      <c r="G28" s="12">
        <v>1</v>
      </c>
      <c r="H28" s="12">
        <v>1</v>
      </c>
      <c r="I28" s="23">
        <v>820101012</v>
      </c>
      <c r="J28" s="12" t="s">
        <v>39</v>
      </c>
      <c r="K28" s="17">
        <v>15.63</v>
      </c>
    </row>
    <row r="29" spans="1:11" x14ac:dyDescent="0.25">
      <c r="A29" s="2" t="s">
        <v>4</v>
      </c>
      <c r="B29" s="25">
        <v>1228003</v>
      </c>
      <c r="C29" s="16" t="s">
        <v>29</v>
      </c>
      <c r="D29" s="16" t="s">
        <v>30</v>
      </c>
      <c r="E29" s="2" t="s">
        <v>31</v>
      </c>
      <c r="F29" s="2">
        <v>1</v>
      </c>
      <c r="G29" s="2">
        <v>1</v>
      </c>
      <c r="H29" s="2">
        <v>1</v>
      </c>
      <c r="I29" s="25">
        <v>610601001</v>
      </c>
      <c r="J29" s="2" t="s">
        <v>34</v>
      </c>
      <c r="K29" s="18">
        <v>13.64</v>
      </c>
    </row>
    <row r="30" spans="1:11" x14ac:dyDescent="0.25">
      <c r="A30" s="12" t="s">
        <v>4</v>
      </c>
      <c r="B30" s="23">
        <v>1228003</v>
      </c>
      <c r="C30" s="13" t="s">
        <v>29</v>
      </c>
      <c r="D30" s="13" t="s">
        <v>30</v>
      </c>
      <c r="E30" s="12" t="s">
        <v>31</v>
      </c>
      <c r="F30" s="12">
        <v>1</v>
      </c>
      <c r="G30" s="12">
        <v>1</v>
      </c>
      <c r="H30" s="12">
        <v>1</v>
      </c>
      <c r="I30" s="23">
        <v>610701001</v>
      </c>
      <c r="J30" s="12" t="s">
        <v>37</v>
      </c>
      <c r="K30" s="17">
        <v>59.52</v>
      </c>
    </row>
    <row r="31" spans="1:11" x14ac:dyDescent="0.25">
      <c r="A31" s="2" t="s">
        <v>4</v>
      </c>
      <c r="B31" s="25">
        <v>1228003</v>
      </c>
      <c r="C31" s="16" t="s">
        <v>29</v>
      </c>
      <c r="D31" s="16" t="s">
        <v>30</v>
      </c>
      <c r="E31" s="2" t="s">
        <v>31</v>
      </c>
      <c r="F31" s="2">
        <v>1</v>
      </c>
      <c r="G31" s="2">
        <v>1</v>
      </c>
      <c r="H31" s="2">
        <v>1</v>
      </c>
      <c r="I31" s="25">
        <v>740101006</v>
      </c>
      <c r="J31" s="2" t="s">
        <v>38</v>
      </c>
      <c r="K31" s="18">
        <v>18.98</v>
      </c>
    </row>
    <row r="32" spans="1:11" x14ac:dyDescent="0.25">
      <c r="A32" s="12" t="s">
        <v>41</v>
      </c>
      <c r="B32" s="23">
        <v>1228003</v>
      </c>
      <c r="C32" s="13" t="s">
        <v>29</v>
      </c>
      <c r="D32" s="13" t="s">
        <v>30</v>
      </c>
      <c r="E32" s="12" t="s">
        <v>31</v>
      </c>
      <c r="F32" s="12">
        <v>1</v>
      </c>
      <c r="G32" s="12">
        <v>1</v>
      </c>
      <c r="H32" s="12">
        <v>4</v>
      </c>
      <c r="I32" s="23">
        <v>611301001</v>
      </c>
      <c r="J32" s="12" t="s">
        <v>36</v>
      </c>
      <c r="K32" s="17">
        <f>286.625+2282.672+1325.603</f>
        <v>3894.9</v>
      </c>
    </row>
    <row r="33" spans="1:11" x14ac:dyDescent="0.25">
      <c r="A33" s="2" t="s">
        <v>41</v>
      </c>
      <c r="B33" s="25">
        <v>1228003</v>
      </c>
      <c r="C33" s="16" t="s">
        <v>29</v>
      </c>
      <c r="D33" s="16" t="s">
        <v>30</v>
      </c>
      <c r="E33" s="2" t="s">
        <v>31</v>
      </c>
      <c r="F33" s="2">
        <v>1</v>
      </c>
      <c r="G33" s="2">
        <v>1</v>
      </c>
      <c r="H33" s="2">
        <v>4</v>
      </c>
      <c r="I33" s="25">
        <v>610601001</v>
      </c>
      <c r="J33" s="2" t="s">
        <v>34</v>
      </c>
      <c r="K33" s="18">
        <f>342.602+289.282+591.988+584.104</f>
        <v>1807.9760000000001</v>
      </c>
    </row>
    <row r="34" spans="1:11" x14ac:dyDescent="0.25">
      <c r="A34" s="12" t="s">
        <v>41</v>
      </c>
      <c r="B34" s="23">
        <v>1228003</v>
      </c>
      <c r="C34" s="13" t="s">
        <v>29</v>
      </c>
      <c r="D34" s="13" t="s">
        <v>30</v>
      </c>
      <c r="E34" s="12" t="s">
        <v>31</v>
      </c>
      <c r="F34" s="12">
        <v>1</v>
      </c>
      <c r="G34" s="12">
        <v>1</v>
      </c>
      <c r="H34" s="12">
        <v>4</v>
      </c>
      <c r="I34" s="23">
        <v>610201004</v>
      </c>
      <c r="J34" s="12" t="s">
        <v>35</v>
      </c>
      <c r="K34" s="17">
        <f>1528.536+1712.53</f>
        <v>3241.0659999999998</v>
      </c>
    </row>
    <row r="35" spans="1:11" x14ac:dyDescent="0.25">
      <c r="A35" s="2" t="s">
        <v>41</v>
      </c>
      <c r="B35" s="25">
        <v>1228003</v>
      </c>
      <c r="C35" s="16" t="s">
        <v>29</v>
      </c>
      <c r="D35" s="16" t="s">
        <v>30</v>
      </c>
      <c r="E35" s="2" t="s">
        <v>31</v>
      </c>
      <c r="F35" s="2">
        <v>1</v>
      </c>
      <c r="G35" s="2">
        <v>1</v>
      </c>
      <c r="H35" s="2">
        <v>4</v>
      </c>
      <c r="I35" s="25">
        <v>420201001</v>
      </c>
      <c r="J35" s="2" t="s">
        <v>40</v>
      </c>
      <c r="K35" s="18">
        <v>6386.4769999999999</v>
      </c>
    </row>
    <row r="36" spans="1:11" x14ac:dyDescent="0.25">
      <c r="A36" s="12" t="s">
        <v>41</v>
      </c>
      <c r="B36" s="23">
        <v>1228003</v>
      </c>
      <c r="C36" s="13" t="s">
        <v>29</v>
      </c>
      <c r="D36" s="13" t="s">
        <v>30</v>
      </c>
      <c r="E36" s="12" t="s">
        <v>31</v>
      </c>
      <c r="F36" s="12">
        <v>2</v>
      </c>
      <c r="G36" s="12">
        <v>1</v>
      </c>
      <c r="H36" s="12">
        <v>4</v>
      </c>
      <c r="I36" s="23">
        <v>420201001</v>
      </c>
      <c r="J36" s="12" t="s">
        <v>40</v>
      </c>
      <c r="K36" s="17">
        <v>3859.587</v>
      </c>
    </row>
    <row r="37" spans="1:11" x14ac:dyDescent="0.25">
      <c r="A37" s="2" t="s">
        <v>41</v>
      </c>
      <c r="B37" s="25">
        <v>1228003</v>
      </c>
      <c r="C37" s="16" t="s">
        <v>29</v>
      </c>
      <c r="D37" s="16" t="s">
        <v>30</v>
      </c>
      <c r="E37" s="2" t="s">
        <v>31</v>
      </c>
      <c r="F37" s="2">
        <v>2</v>
      </c>
      <c r="G37" s="2">
        <v>1</v>
      </c>
      <c r="H37" s="2">
        <v>1</v>
      </c>
      <c r="I37" s="25">
        <v>611301001</v>
      </c>
      <c r="J37" s="2" t="s">
        <v>36</v>
      </c>
      <c r="K37" s="18">
        <v>344.20499999999998</v>
      </c>
    </row>
    <row r="38" spans="1:11" x14ac:dyDescent="0.25">
      <c r="A38" s="12" t="s">
        <v>41</v>
      </c>
      <c r="B38" s="23">
        <v>1228003</v>
      </c>
      <c r="C38" s="13" t="s">
        <v>29</v>
      </c>
      <c r="D38" s="13" t="s">
        <v>30</v>
      </c>
      <c r="E38" s="12" t="s">
        <v>31</v>
      </c>
      <c r="F38" s="12">
        <v>2</v>
      </c>
      <c r="G38" s="12">
        <v>1</v>
      </c>
      <c r="H38" s="12">
        <v>1</v>
      </c>
      <c r="I38" s="23">
        <v>610601001</v>
      </c>
      <c r="J38" s="12" t="s">
        <v>34</v>
      </c>
      <c r="K38" s="17">
        <v>694.07799999999997</v>
      </c>
    </row>
    <row r="39" spans="1:11" x14ac:dyDescent="0.25">
      <c r="A39" s="2" t="s">
        <v>41</v>
      </c>
      <c r="B39" s="25">
        <v>1228003</v>
      </c>
      <c r="C39" s="16" t="s">
        <v>29</v>
      </c>
      <c r="D39" s="16" t="s">
        <v>30</v>
      </c>
      <c r="E39" s="2" t="s">
        <v>31</v>
      </c>
      <c r="F39" s="2">
        <v>2</v>
      </c>
      <c r="G39" s="2">
        <v>1</v>
      </c>
      <c r="H39" s="2">
        <v>1</v>
      </c>
      <c r="I39" s="25">
        <v>610701001</v>
      </c>
      <c r="J39" s="2" t="s">
        <v>37</v>
      </c>
      <c r="K39" s="18">
        <v>959.95299999999997</v>
      </c>
    </row>
    <row r="40" spans="1:11" x14ac:dyDescent="0.25">
      <c r="A40" s="12" t="s">
        <v>41</v>
      </c>
      <c r="B40" s="23">
        <v>1228003</v>
      </c>
      <c r="C40" s="13" t="s">
        <v>29</v>
      </c>
      <c r="D40" s="13" t="s">
        <v>30</v>
      </c>
      <c r="E40" s="12" t="s">
        <v>31</v>
      </c>
      <c r="F40" s="12">
        <v>2</v>
      </c>
      <c r="G40" s="12">
        <v>1</v>
      </c>
      <c r="H40" s="12">
        <v>1</v>
      </c>
      <c r="I40" s="23">
        <v>610201004</v>
      </c>
      <c r="J40" s="12" t="s">
        <v>35</v>
      </c>
      <c r="K40" s="17">
        <v>2421.5970000000002</v>
      </c>
    </row>
    <row r="41" spans="1:11" x14ac:dyDescent="0.25">
      <c r="A41" s="2" t="s">
        <v>41</v>
      </c>
      <c r="B41" s="25">
        <v>1228003</v>
      </c>
      <c r="C41" s="16" t="s">
        <v>29</v>
      </c>
      <c r="D41" s="16" t="s">
        <v>30</v>
      </c>
      <c r="E41" s="2" t="s">
        <v>31</v>
      </c>
      <c r="F41" s="2">
        <v>2</v>
      </c>
      <c r="G41" s="2">
        <v>1</v>
      </c>
      <c r="H41" s="2">
        <v>1</v>
      </c>
      <c r="I41" s="25">
        <v>420105001</v>
      </c>
      <c r="J41" s="2" t="s">
        <v>11</v>
      </c>
      <c r="K41" s="18">
        <v>6446.6980000000003</v>
      </c>
    </row>
    <row r="42" spans="1:11" x14ac:dyDescent="0.25">
      <c r="A42" s="12" t="s">
        <v>41</v>
      </c>
      <c r="B42" s="23">
        <v>1228003</v>
      </c>
      <c r="C42" s="13" t="s">
        <v>29</v>
      </c>
      <c r="D42" s="13" t="s">
        <v>30</v>
      </c>
      <c r="E42" s="12" t="s">
        <v>31</v>
      </c>
      <c r="F42" s="12">
        <v>2</v>
      </c>
      <c r="G42" s="12">
        <v>1</v>
      </c>
      <c r="H42" s="12">
        <v>1</v>
      </c>
      <c r="I42" s="23">
        <v>420201001</v>
      </c>
      <c r="J42" s="12" t="s">
        <v>40</v>
      </c>
      <c r="K42" s="17">
        <v>95.02</v>
      </c>
    </row>
    <row r="43" spans="1:11" x14ac:dyDescent="0.25">
      <c r="A43" s="2" t="s">
        <v>41</v>
      </c>
      <c r="B43" s="25">
        <v>1228003</v>
      </c>
      <c r="C43" s="16" t="s">
        <v>29</v>
      </c>
      <c r="D43" s="16" t="s">
        <v>30</v>
      </c>
      <c r="E43" s="2" t="s">
        <v>31</v>
      </c>
      <c r="F43" s="2">
        <v>1</v>
      </c>
      <c r="G43" s="2">
        <v>1</v>
      </c>
      <c r="H43" s="2">
        <v>1</v>
      </c>
      <c r="I43" s="25">
        <v>610601001</v>
      </c>
      <c r="J43" s="2" t="s">
        <v>34</v>
      </c>
      <c r="K43" s="18">
        <f>19.624</f>
        <v>19.623999999999999</v>
      </c>
    </row>
    <row r="44" spans="1:11" x14ac:dyDescent="0.25">
      <c r="A44" s="12" t="s">
        <v>41</v>
      </c>
      <c r="B44" s="23">
        <v>1228003</v>
      </c>
      <c r="C44" s="13" t="s">
        <v>29</v>
      </c>
      <c r="D44" s="13" t="s">
        <v>30</v>
      </c>
      <c r="E44" s="12" t="s">
        <v>31</v>
      </c>
      <c r="F44" s="12">
        <v>1</v>
      </c>
      <c r="G44" s="12">
        <v>1</v>
      </c>
      <c r="H44" s="12">
        <v>1</v>
      </c>
      <c r="I44" s="23">
        <v>610701001</v>
      </c>
      <c r="J44" s="12" t="s">
        <v>37</v>
      </c>
      <c r="K44" s="17">
        <f>19.88+19.72+19.8+19.8+19.88</f>
        <v>99.079999999999984</v>
      </c>
    </row>
    <row r="45" spans="1:11" x14ac:dyDescent="0.25">
      <c r="A45" s="2" t="s">
        <v>41</v>
      </c>
      <c r="B45" s="25">
        <v>1228003</v>
      </c>
      <c r="C45" s="16" t="s">
        <v>29</v>
      </c>
      <c r="D45" s="16" t="s">
        <v>30</v>
      </c>
      <c r="E45" s="2" t="s">
        <v>31</v>
      </c>
      <c r="F45" s="2">
        <v>1</v>
      </c>
      <c r="G45" s="2">
        <v>1</v>
      </c>
      <c r="H45" s="2">
        <v>1</v>
      </c>
      <c r="I45" s="25">
        <v>740101006</v>
      </c>
      <c r="J45" s="2" t="s">
        <v>38</v>
      </c>
      <c r="K45" s="18">
        <f>19.02+19.32</f>
        <v>38.340000000000003</v>
      </c>
    </row>
    <row r="46" spans="1:11" x14ac:dyDescent="0.25">
      <c r="A46" s="12" t="s">
        <v>42</v>
      </c>
      <c r="B46" s="23">
        <v>1228003</v>
      </c>
      <c r="C46" s="13" t="s">
        <v>29</v>
      </c>
      <c r="D46" s="13" t="s">
        <v>30</v>
      </c>
      <c r="E46" s="12" t="s">
        <v>31</v>
      </c>
      <c r="F46" s="12">
        <v>1</v>
      </c>
      <c r="G46" s="12">
        <v>1</v>
      </c>
      <c r="H46" s="12">
        <v>4</v>
      </c>
      <c r="I46" s="23">
        <v>611301001</v>
      </c>
      <c r="J46" s="12" t="s">
        <v>36</v>
      </c>
      <c r="K46" s="17">
        <f>1717.525+1162.83</f>
        <v>2880.355</v>
      </c>
    </row>
    <row r="47" spans="1:11" x14ac:dyDescent="0.25">
      <c r="A47" s="2" t="s">
        <v>42</v>
      </c>
      <c r="B47" s="25">
        <v>1228003</v>
      </c>
      <c r="C47" s="16" t="s">
        <v>29</v>
      </c>
      <c r="D47" s="16" t="s">
        <v>30</v>
      </c>
      <c r="E47" s="2" t="s">
        <v>31</v>
      </c>
      <c r="F47" s="2">
        <v>1</v>
      </c>
      <c r="G47" s="2">
        <v>1</v>
      </c>
      <c r="H47" s="2">
        <v>4</v>
      </c>
      <c r="I47" s="25">
        <v>610601001</v>
      </c>
      <c r="J47" s="2" t="s">
        <v>34</v>
      </c>
      <c r="K47" s="18">
        <f>346.151+578.302+488.487+316.304</f>
        <v>1729.2440000000001</v>
      </c>
    </row>
    <row r="48" spans="1:11" x14ac:dyDescent="0.25">
      <c r="A48" s="12" t="s">
        <v>42</v>
      </c>
      <c r="B48" s="23">
        <v>1228003</v>
      </c>
      <c r="C48" s="13" t="s">
        <v>29</v>
      </c>
      <c r="D48" s="13" t="s">
        <v>30</v>
      </c>
      <c r="E48" s="12" t="s">
        <v>31</v>
      </c>
      <c r="F48" s="12">
        <v>1</v>
      </c>
      <c r="G48" s="12">
        <v>1</v>
      </c>
      <c r="H48" s="12">
        <v>4</v>
      </c>
      <c r="I48" s="23">
        <v>610701001</v>
      </c>
      <c r="J48" s="12" t="s">
        <v>37</v>
      </c>
      <c r="K48" s="17">
        <f>1793.38</f>
        <v>1793.38</v>
      </c>
    </row>
    <row r="49" spans="1:11" x14ac:dyDescent="0.25">
      <c r="A49" s="2" t="s">
        <v>42</v>
      </c>
      <c r="B49" s="25">
        <v>1228003</v>
      </c>
      <c r="C49" s="16" t="s">
        <v>29</v>
      </c>
      <c r="D49" s="16" t="s">
        <v>30</v>
      </c>
      <c r="E49" s="2" t="s">
        <v>31</v>
      </c>
      <c r="F49" s="2">
        <v>1</v>
      </c>
      <c r="G49" s="2">
        <v>1</v>
      </c>
      <c r="H49" s="2">
        <v>4</v>
      </c>
      <c r="I49" s="25">
        <v>610201004</v>
      </c>
      <c r="J49" s="2" t="s">
        <v>35</v>
      </c>
      <c r="K49" s="18">
        <f>1950.139</f>
        <v>1950.1389999999999</v>
      </c>
    </row>
    <row r="50" spans="1:11" x14ac:dyDescent="0.25">
      <c r="A50" s="12" t="s">
        <v>42</v>
      </c>
      <c r="B50" s="23">
        <v>1228003</v>
      </c>
      <c r="C50" s="13" t="s">
        <v>29</v>
      </c>
      <c r="D50" s="13" t="s">
        <v>30</v>
      </c>
      <c r="E50" s="12" t="s">
        <v>31</v>
      </c>
      <c r="F50" s="12">
        <v>1</v>
      </c>
      <c r="G50" s="12">
        <v>1</v>
      </c>
      <c r="H50" s="12">
        <v>4</v>
      </c>
      <c r="I50" s="23">
        <v>420201001</v>
      </c>
      <c r="J50" s="12" t="s">
        <v>40</v>
      </c>
      <c r="K50" s="17">
        <v>6579.4390000000003</v>
      </c>
    </row>
    <row r="51" spans="1:11" x14ac:dyDescent="0.25">
      <c r="A51" s="2" t="s">
        <v>42</v>
      </c>
      <c r="B51" s="25">
        <v>1228003</v>
      </c>
      <c r="C51" s="16" t="s">
        <v>29</v>
      </c>
      <c r="D51" s="16" t="s">
        <v>30</v>
      </c>
      <c r="E51" s="2" t="s">
        <v>31</v>
      </c>
      <c r="F51" s="2">
        <v>2</v>
      </c>
      <c r="G51" s="2">
        <v>1</v>
      </c>
      <c r="H51" s="2">
        <v>4</v>
      </c>
      <c r="I51" s="25">
        <v>420201001</v>
      </c>
      <c r="J51" s="2" t="s">
        <v>40</v>
      </c>
      <c r="K51" s="18">
        <f>495.156+681.465+348.742+497.213+797.436+844.902+995.185+760.645+907.466+910.703</f>
        <v>7238.9130000000005</v>
      </c>
    </row>
    <row r="52" spans="1:11" x14ac:dyDescent="0.25">
      <c r="A52" s="12" t="s">
        <v>42</v>
      </c>
      <c r="B52" s="23">
        <v>1228003</v>
      </c>
      <c r="C52" s="13" t="s">
        <v>29</v>
      </c>
      <c r="D52" s="13" t="s">
        <v>30</v>
      </c>
      <c r="E52" s="12" t="s">
        <v>31</v>
      </c>
      <c r="F52" s="12">
        <v>2</v>
      </c>
      <c r="G52" s="12">
        <v>1</v>
      </c>
      <c r="H52" s="12">
        <v>1</v>
      </c>
      <c r="I52" s="23">
        <v>611301001</v>
      </c>
      <c r="J52" s="12" t="s">
        <v>36</v>
      </c>
      <c r="K52" s="17">
        <v>229.447</v>
      </c>
    </row>
    <row r="53" spans="1:11" x14ac:dyDescent="0.25">
      <c r="A53" s="2" t="s">
        <v>42</v>
      </c>
      <c r="B53" s="25">
        <v>1228003</v>
      </c>
      <c r="C53" s="16" t="s">
        <v>29</v>
      </c>
      <c r="D53" s="16" t="s">
        <v>30</v>
      </c>
      <c r="E53" s="2" t="s">
        <v>31</v>
      </c>
      <c r="F53" s="2">
        <v>2</v>
      </c>
      <c r="G53" s="2">
        <v>1</v>
      </c>
      <c r="H53" s="2">
        <v>1</v>
      </c>
      <c r="I53" s="25">
        <v>610601001</v>
      </c>
      <c r="J53" s="2" t="s">
        <v>34</v>
      </c>
      <c r="K53" s="18">
        <v>275.86900000000003</v>
      </c>
    </row>
    <row r="54" spans="1:11" x14ac:dyDescent="0.25">
      <c r="A54" s="12" t="s">
        <v>42</v>
      </c>
      <c r="B54" s="23">
        <v>1228003</v>
      </c>
      <c r="C54" s="13" t="s">
        <v>29</v>
      </c>
      <c r="D54" s="13" t="s">
        <v>30</v>
      </c>
      <c r="E54" s="12" t="s">
        <v>31</v>
      </c>
      <c r="F54" s="12">
        <v>2</v>
      </c>
      <c r="G54" s="12">
        <v>1</v>
      </c>
      <c r="H54" s="12">
        <v>1</v>
      </c>
      <c r="I54" s="23">
        <v>610701001</v>
      </c>
      <c r="J54" s="12" t="s">
        <v>37</v>
      </c>
      <c r="K54" s="17">
        <v>244.77</v>
      </c>
    </row>
    <row r="55" spans="1:11" x14ac:dyDescent="0.25">
      <c r="A55" s="2" t="s">
        <v>42</v>
      </c>
      <c r="B55" s="25">
        <v>1228003</v>
      </c>
      <c r="C55" s="16" t="s">
        <v>29</v>
      </c>
      <c r="D55" s="16" t="s">
        <v>30</v>
      </c>
      <c r="E55" s="2" t="s">
        <v>31</v>
      </c>
      <c r="F55" s="2">
        <v>2</v>
      </c>
      <c r="G55" s="2">
        <v>1</v>
      </c>
      <c r="H55" s="2">
        <v>1</v>
      </c>
      <c r="I55" s="25">
        <v>610201004</v>
      </c>
      <c r="J55" s="2" t="s">
        <v>35</v>
      </c>
      <c r="K55" s="18">
        <v>2174.0279999999998</v>
      </c>
    </row>
    <row r="56" spans="1:11" x14ac:dyDescent="0.25">
      <c r="A56" s="12" t="s">
        <v>42</v>
      </c>
      <c r="B56" s="23">
        <v>1228003</v>
      </c>
      <c r="C56" s="13" t="s">
        <v>29</v>
      </c>
      <c r="D56" s="13" t="s">
        <v>30</v>
      </c>
      <c r="E56" s="12" t="s">
        <v>31</v>
      </c>
      <c r="F56" s="12">
        <v>2</v>
      </c>
      <c r="G56" s="12">
        <v>1</v>
      </c>
      <c r="H56" s="12">
        <v>1</v>
      </c>
      <c r="I56" s="23">
        <v>420105001</v>
      </c>
      <c r="J56" s="12" t="s">
        <v>11</v>
      </c>
      <c r="K56" s="17">
        <v>1220.1890000000001</v>
      </c>
    </row>
    <row r="57" spans="1:11" x14ac:dyDescent="0.25">
      <c r="A57" s="2" t="s">
        <v>42</v>
      </c>
      <c r="B57" s="25">
        <v>1228003</v>
      </c>
      <c r="C57" s="16" t="s">
        <v>29</v>
      </c>
      <c r="D57" s="16" t="s">
        <v>30</v>
      </c>
      <c r="E57" s="2" t="s">
        <v>31</v>
      </c>
      <c r="F57" s="2">
        <v>2</v>
      </c>
      <c r="G57" s="2">
        <v>1</v>
      </c>
      <c r="H57" s="2">
        <v>1</v>
      </c>
      <c r="I57" s="25">
        <v>420201001</v>
      </c>
      <c r="J57" s="2" t="s">
        <v>40</v>
      </c>
      <c r="K57" s="18">
        <v>222.86</v>
      </c>
    </row>
    <row r="58" spans="1:11" x14ac:dyDescent="0.25">
      <c r="A58" s="12" t="s">
        <v>42</v>
      </c>
      <c r="B58" s="23">
        <v>1228003</v>
      </c>
      <c r="C58" s="13" t="s">
        <v>29</v>
      </c>
      <c r="D58" s="13" t="s">
        <v>30</v>
      </c>
      <c r="E58" s="12" t="s">
        <v>31</v>
      </c>
      <c r="F58" s="12">
        <v>1</v>
      </c>
      <c r="G58" s="12">
        <v>1</v>
      </c>
      <c r="H58" s="12">
        <v>1</v>
      </c>
      <c r="I58" s="23">
        <v>610601001</v>
      </c>
      <c r="J58" s="12" t="s">
        <v>34</v>
      </c>
      <c r="K58" s="17">
        <f>19.5</f>
        <v>19.5</v>
      </c>
    </row>
    <row r="59" spans="1:11" x14ac:dyDescent="0.25">
      <c r="A59" s="2" t="s">
        <v>42</v>
      </c>
      <c r="B59" s="25">
        <v>1228003</v>
      </c>
      <c r="C59" s="16" t="s">
        <v>29</v>
      </c>
      <c r="D59" s="16" t="s">
        <v>30</v>
      </c>
      <c r="E59" s="2" t="s">
        <v>31</v>
      </c>
      <c r="F59" s="2">
        <v>1</v>
      </c>
      <c r="G59" s="2">
        <v>1</v>
      </c>
      <c r="H59" s="2">
        <v>1</v>
      </c>
      <c r="I59" s="25">
        <v>610701001</v>
      </c>
      <c r="J59" s="2" t="s">
        <v>37</v>
      </c>
      <c r="K59" s="18">
        <f>97.669+159.72+59.399</f>
        <v>316.78800000000001</v>
      </c>
    </row>
    <row r="60" spans="1:11" x14ac:dyDescent="0.25">
      <c r="A60" s="12" t="s">
        <v>42</v>
      </c>
      <c r="B60" s="23">
        <v>1228003</v>
      </c>
      <c r="C60" s="13" t="s">
        <v>29</v>
      </c>
      <c r="D60" s="13" t="s">
        <v>30</v>
      </c>
      <c r="E60" s="12" t="s">
        <v>31</v>
      </c>
      <c r="F60" s="12">
        <v>1</v>
      </c>
      <c r="G60" s="12">
        <v>1</v>
      </c>
      <c r="H60" s="12">
        <v>1</v>
      </c>
      <c r="I60" s="23">
        <v>740101006</v>
      </c>
      <c r="J60" s="12" t="s">
        <v>38</v>
      </c>
      <c r="K60" s="17">
        <f>38.02</f>
        <v>38.020000000000003</v>
      </c>
    </row>
    <row r="61" spans="1:11" x14ac:dyDescent="0.25">
      <c r="A61" s="2" t="s">
        <v>43</v>
      </c>
      <c r="B61" s="25">
        <v>1228003</v>
      </c>
      <c r="C61" s="16" t="s">
        <v>29</v>
      </c>
      <c r="D61" s="16" t="s">
        <v>30</v>
      </c>
      <c r="E61" s="2" t="s">
        <v>31</v>
      </c>
      <c r="F61" s="2">
        <v>1</v>
      </c>
      <c r="G61" s="2">
        <v>1</v>
      </c>
      <c r="H61" s="2">
        <v>4</v>
      </c>
      <c r="I61" s="25">
        <v>611301001</v>
      </c>
      <c r="J61" s="2" t="s">
        <v>36</v>
      </c>
      <c r="K61" s="18">
        <f>1627.193+187.826+303.999</f>
        <v>2119.018</v>
      </c>
    </row>
    <row r="62" spans="1:11" x14ac:dyDescent="0.25">
      <c r="A62" s="12" t="s">
        <v>43</v>
      </c>
      <c r="B62" s="23">
        <v>1228003</v>
      </c>
      <c r="C62" s="13" t="s">
        <v>29</v>
      </c>
      <c r="D62" s="13" t="s">
        <v>30</v>
      </c>
      <c r="E62" s="12" t="s">
        <v>31</v>
      </c>
      <c r="F62" s="12">
        <v>1</v>
      </c>
      <c r="G62" s="12">
        <v>1</v>
      </c>
      <c r="H62" s="12">
        <v>4</v>
      </c>
      <c r="I62" s="23">
        <v>610601001</v>
      </c>
      <c r="J62" s="12" t="s">
        <v>34</v>
      </c>
      <c r="K62" s="17">
        <f>593.176+1587.173</f>
        <v>2180.3490000000002</v>
      </c>
    </row>
    <row r="63" spans="1:11" x14ac:dyDescent="0.25">
      <c r="A63" s="2" t="s">
        <v>43</v>
      </c>
      <c r="B63" s="25">
        <v>1228003</v>
      </c>
      <c r="C63" s="16" t="s">
        <v>29</v>
      </c>
      <c r="D63" s="16" t="s">
        <v>30</v>
      </c>
      <c r="E63" s="2" t="s">
        <v>31</v>
      </c>
      <c r="F63" s="2">
        <v>1</v>
      </c>
      <c r="G63" s="2">
        <v>1</v>
      </c>
      <c r="H63" s="2">
        <v>4</v>
      </c>
      <c r="I63" s="25">
        <v>610701001</v>
      </c>
      <c r="J63" s="2" t="s">
        <v>37</v>
      </c>
      <c r="K63" s="18">
        <f>597.692+606.467</f>
        <v>1204.1590000000001</v>
      </c>
    </row>
    <row r="64" spans="1:11" x14ac:dyDescent="0.25">
      <c r="A64" s="12" t="s">
        <v>43</v>
      </c>
      <c r="B64" s="23">
        <v>1228003</v>
      </c>
      <c r="C64" s="13" t="s">
        <v>29</v>
      </c>
      <c r="D64" s="13" t="s">
        <v>30</v>
      </c>
      <c r="E64" s="12" t="s">
        <v>31</v>
      </c>
      <c r="F64" s="12">
        <v>1</v>
      </c>
      <c r="G64" s="12">
        <v>1</v>
      </c>
      <c r="H64" s="12">
        <v>4</v>
      </c>
      <c r="I64" s="23">
        <v>610201004</v>
      </c>
      <c r="J64" s="12" t="s">
        <v>35</v>
      </c>
      <c r="K64" s="17">
        <f>578.789+2059.303</f>
        <v>2638.0919999999996</v>
      </c>
    </row>
    <row r="65" spans="1:11" x14ac:dyDescent="0.25">
      <c r="A65" s="2" t="s">
        <v>43</v>
      </c>
      <c r="B65" s="25">
        <v>1228003</v>
      </c>
      <c r="C65" s="16" t="s">
        <v>29</v>
      </c>
      <c r="D65" s="16" t="s">
        <v>30</v>
      </c>
      <c r="E65" s="2" t="s">
        <v>31</v>
      </c>
      <c r="F65" s="2">
        <v>2</v>
      </c>
      <c r="G65" s="2">
        <v>1</v>
      </c>
      <c r="H65" s="2">
        <v>4</v>
      </c>
      <c r="I65" s="25">
        <v>420201001</v>
      </c>
      <c r="J65" s="2" t="s">
        <v>40</v>
      </c>
      <c r="K65" s="18">
        <f>1172.116+258.023+597.913</f>
        <v>2028.0520000000001</v>
      </c>
    </row>
    <row r="66" spans="1:11" x14ac:dyDescent="0.25">
      <c r="A66" s="12" t="s">
        <v>43</v>
      </c>
      <c r="B66" s="23">
        <v>1228003</v>
      </c>
      <c r="C66" s="13" t="s">
        <v>29</v>
      </c>
      <c r="D66" s="13" t="s">
        <v>30</v>
      </c>
      <c r="E66" s="12" t="s">
        <v>31</v>
      </c>
      <c r="F66" s="12">
        <v>2</v>
      </c>
      <c r="G66" s="12">
        <v>1</v>
      </c>
      <c r="H66" s="12">
        <v>1</v>
      </c>
      <c r="I66" s="23">
        <v>611301001</v>
      </c>
      <c r="J66" s="12" t="s">
        <v>36</v>
      </c>
      <c r="K66" s="17">
        <v>434.40300000000002</v>
      </c>
    </row>
    <row r="67" spans="1:11" x14ac:dyDescent="0.25">
      <c r="A67" s="2" t="s">
        <v>43</v>
      </c>
      <c r="B67" s="25">
        <v>1228003</v>
      </c>
      <c r="C67" s="16" t="s">
        <v>29</v>
      </c>
      <c r="D67" s="16" t="s">
        <v>30</v>
      </c>
      <c r="E67" s="2" t="s">
        <v>31</v>
      </c>
      <c r="F67" s="2">
        <v>2</v>
      </c>
      <c r="G67" s="2">
        <v>1</v>
      </c>
      <c r="H67" s="2">
        <v>1</v>
      </c>
      <c r="I67" s="25">
        <v>610601001</v>
      </c>
      <c r="J67" s="2" t="s">
        <v>34</v>
      </c>
      <c r="K67" s="18">
        <v>384.49299999999999</v>
      </c>
    </row>
    <row r="68" spans="1:11" x14ac:dyDescent="0.25">
      <c r="A68" s="12" t="s">
        <v>43</v>
      </c>
      <c r="B68" s="23">
        <v>1228003</v>
      </c>
      <c r="C68" s="13" t="s">
        <v>29</v>
      </c>
      <c r="D68" s="13" t="s">
        <v>30</v>
      </c>
      <c r="E68" s="12" t="s">
        <v>31</v>
      </c>
      <c r="F68" s="12">
        <v>2</v>
      </c>
      <c r="G68" s="12">
        <v>1</v>
      </c>
      <c r="H68" s="12">
        <v>1</v>
      </c>
      <c r="I68" s="23">
        <v>610701001</v>
      </c>
      <c r="J68" s="12" t="s">
        <v>37</v>
      </c>
      <c r="K68" s="17">
        <v>1856.961</v>
      </c>
    </row>
    <row r="69" spans="1:11" x14ac:dyDescent="0.25">
      <c r="A69" s="2" t="s">
        <v>43</v>
      </c>
      <c r="B69" s="25">
        <v>1228003</v>
      </c>
      <c r="C69" s="16" t="s">
        <v>29</v>
      </c>
      <c r="D69" s="16" t="s">
        <v>30</v>
      </c>
      <c r="E69" s="2" t="s">
        <v>31</v>
      </c>
      <c r="F69" s="2">
        <v>2</v>
      </c>
      <c r="G69" s="2">
        <v>1</v>
      </c>
      <c r="H69" s="2">
        <v>1</v>
      </c>
      <c r="I69" s="25">
        <v>610201004</v>
      </c>
      <c r="J69" s="2" t="s">
        <v>35</v>
      </c>
      <c r="K69" s="18">
        <v>2150.1219999999998</v>
      </c>
    </row>
    <row r="70" spans="1:11" x14ac:dyDescent="0.25">
      <c r="A70" s="12" t="s">
        <v>43</v>
      </c>
      <c r="B70" s="23">
        <v>1228003</v>
      </c>
      <c r="C70" s="13" t="s">
        <v>29</v>
      </c>
      <c r="D70" s="13" t="s">
        <v>30</v>
      </c>
      <c r="E70" s="12" t="s">
        <v>31</v>
      </c>
      <c r="F70" s="12">
        <v>2</v>
      </c>
      <c r="G70" s="12">
        <v>1</v>
      </c>
      <c r="H70" s="12">
        <v>1</v>
      </c>
      <c r="I70" s="23">
        <v>420105001</v>
      </c>
      <c r="J70" s="12" t="s">
        <v>11</v>
      </c>
      <c r="K70" s="17">
        <v>3552.3890000000001</v>
      </c>
    </row>
    <row r="71" spans="1:11" x14ac:dyDescent="0.25">
      <c r="A71" s="2" t="s">
        <v>43</v>
      </c>
      <c r="B71" s="25">
        <v>1228003</v>
      </c>
      <c r="C71" s="16" t="s">
        <v>29</v>
      </c>
      <c r="D71" s="16" t="s">
        <v>30</v>
      </c>
      <c r="E71" s="2" t="s">
        <v>31</v>
      </c>
      <c r="F71" s="2">
        <v>2</v>
      </c>
      <c r="G71" s="2">
        <v>1</v>
      </c>
      <c r="H71" s="2">
        <v>1</v>
      </c>
      <c r="I71" s="25">
        <v>420201001</v>
      </c>
      <c r="J71" s="2" t="s">
        <v>40</v>
      </c>
      <c r="K71" s="18">
        <v>711.25900000000001</v>
      </c>
    </row>
    <row r="72" spans="1:11" x14ac:dyDescent="0.25">
      <c r="A72" s="12" t="s">
        <v>43</v>
      </c>
      <c r="B72" s="23">
        <v>1228003</v>
      </c>
      <c r="C72" s="13" t="s">
        <v>29</v>
      </c>
      <c r="D72" s="13" t="s">
        <v>30</v>
      </c>
      <c r="E72" s="12" t="s">
        <v>31</v>
      </c>
      <c r="F72" s="12">
        <v>1</v>
      </c>
      <c r="G72" s="12">
        <v>1</v>
      </c>
      <c r="H72" s="12">
        <v>1</v>
      </c>
      <c r="I72" s="23">
        <v>610701001</v>
      </c>
      <c r="J72" s="12" t="s">
        <v>37</v>
      </c>
      <c r="K72" s="17">
        <f>19.82+79.36+63.14</f>
        <v>162.32</v>
      </c>
    </row>
    <row r="73" spans="1:11" x14ac:dyDescent="0.25">
      <c r="A73" s="2" t="s">
        <v>43</v>
      </c>
      <c r="B73" s="25">
        <v>1228003</v>
      </c>
      <c r="C73" s="16" t="s">
        <v>29</v>
      </c>
      <c r="D73" s="16" t="s">
        <v>30</v>
      </c>
      <c r="E73" s="2" t="s">
        <v>31</v>
      </c>
      <c r="F73" s="2">
        <v>1</v>
      </c>
      <c r="G73" s="2">
        <v>1</v>
      </c>
      <c r="H73" s="2">
        <v>1</v>
      </c>
      <c r="I73" s="25">
        <v>740101006</v>
      </c>
      <c r="J73" s="2" t="s">
        <v>38</v>
      </c>
      <c r="K73" s="18">
        <f>19.42</f>
        <v>19.420000000000002</v>
      </c>
    </row>
    <row r="74" spans="1:11" x14ac:dyDescent="0.25">
      <c r="A74" s="12" t="s">
        <v>44</v>
      </c>
      <c r="B74" s="23">
        <v>1228003</v>
      </c>
      <c r="C74" s="13" t="s">
        <v>29</v>
      </c>
      <c r="D74" s="13" t="s">
        <v>30</v>
      </c>
      <c r="E74" s="12" t="s">
        <v>31</v>
      </c>
      <c r="F74" s="12">
        <v>1</v>
      </c>
      <c r="G74" s="12">
        <v>1</v>
      </c>
      <c r="H74" s="12">
        <v>4</v>
      </c>
      <c r="I74" s="23">
        <v>611301001</v>
      </c>
      <c r="J74" s="12" t="s">
        <v>36</v>
      </c>
      <c r="K74" s="17">
        <f>289.454+2313.339</f>
        <v>2602.7930000000001</v>
      </c>
    </row>
    <row r="75" spans="1:11" x14ac:dyDescent="0.25">
      <c r="A75" s="2" t="s">
        <v>44</v>
      </c>
      <c r="B75" s="25">
        <v>1228003</v>
      </c>
      <c r="C75" s="16" t="s">
        <v>29</v>
      </c>
      <c r="D75" s="16" t="s">
        <v>30</v>
      </c>
      <c r="E75" s="2" t="s">
        <v>31</v>
      </c>
      <c r="F75" s="2">
        <v>1</v>
      </c>
      <c r="G75" s="2">
        <v>1</v>
      </c>
      <c r="H75" s="2">
        <v>4</v>
      </c>
      <c r="I75" s="25">
        <v>610601001</v>
      </c>
      <c r="J75" s="2" t="s">
        <v>34</v>
      </c>
      <c r="K75" s="18">
        <f>295.907+1259.901</f>
        <v>1555.808</v>
      </c>
    </row>
    <row r="76" spans="1:11" x14ac:dyDescent="0.25">
      <c r="A76" s="12" t="s">
        <v>44</v>
      </c>
      <c r="B76" s="23">
        <v>1228003</v>
      </c>
      <c r="C76" s="13" t="s">
        <v>29</v>
      </c>
      <c r="D76" s="13" t="s">
        <v>30</v>
      </c>
      <c r="E76" s="12" t="s">
        <v>31</v>
      </c>
      <c r="F76" s="12">
        <v>1</v>
      </c>
      <c r="G76" s="12">
        <v>1</v>
      </c>
      <c r="H76" s="12">
        <v>4</v>
      </c>
      <c r="I76" s="23">
        <v>610701001</v>
      </c>
      <c r="J76" s="12" t="s">
        <v>37</v>
      </c>
      <c r="K76" s="17">
        <f>1219.341+282.351</f>
        <v>1501.692</v>
      </c>
    </row>
    <row r="77" spans="1:11" x14ac:dyDescent="0.25">
      <c r="A77" s="2" t="s">
        <v>44</v>
      </c>
      <c r="B77" s="25">
        <v>1228003</v>
      </c>
      <c r="C77" s="16" t="s">
        <v>29</v>
      </c>
      <c r="D77" s="16" t="s">
        <v>30</v>
      </c>
      <c r="E77" s="2" t="s">
        <v>31</v>
      </c>
      <c r="F77" s="2">
        <v>1</v>
      </c>
      <c r="G77" s="2">
        <v>1</v>
      </c>
      <c r="H77" s="2">
        <v>4</v>
      </c>
      <c r="I77" s="25">
        <v>610201004</v>
      </c>
      <c r="J77" s="2" t="s">
        <v>35</v>
      </c>
      <c r="K77" s="18">
        <v>3309.89</v>
      </c>
    </row>
    <row r="78" spans="1:11" x14ac:dyDescent="0.25">
      <c r="A78" s="12" t="s">
        <v>44</v>
      </c>
      <c r="B78" s="23">
        <v>1228003</v>
      </c>
      <c r="C78" s="13" t="s">
        <v>29</v>
      </c>
      <c r="D78" s="13" t="s">
        <v>30</v>
      </c>
      <c r="E78" s="12" t="s">
        <v>31</v>
      </c>
      <c r="F78" s="12">
        <v>2</v>
      </c>
      <c r="G78" s="12">
        <v>1</v>
      </c>
      <c r="H78" s="12">
        <v>4</v>
      </c>
      <c r="I78" s="23">
        <v>420201001</v>
      </c>
      <c r="J78" s="12" t="s">
        <v>40</v>
      </c>
      <c r="K78" s="17">
        <f>802.629+1189.959+219.736</f>
        <v>2212.3240000000001</v>
      </c>
    </row>
    <row r="79" spans="1:11" x14ac:dyDescent="0.25">
      <c r="A79" s="3" t="s">
        <v>44</v>
      </c>
      <c r="B79" s="25">
        <v>1228003</v>
      </c>
      <c r="C79" s="16" t="s">
        <v>29</v>
      </c>
      <c r="D79" s="16" t="s">
        <v>30</v>
      </c>
      <c r="E79" s="2" t="s">
        <v>31</v>
      </c>
      <c r="F79" s="2">
        <v>2</v>
      </c>
      <c r="G79" s="2">
        <v>1</v>
      </c>
      <c r="H79" s="2">
        <v>1</v>
      </c>
      <c r="I79" s="25">
        <v>611301001</v>
      </c>
      <c r="J79" s="2" t="s">
        <v>36</v>
      </c>
      <c r="K79" s="18">
        <v>438.35</v>
      </c>
    </row>
    <row r="80" spans="1:11" x14ac:dyDescent="0.25">
      <c r="A80" s="12" t="s">
        <v>44</v>
      </c>
      <c r="B80" s="23">
        <v>1228003</v>
      </c>
      <c r="C80" s="13" t="s">
        <v>29</v>
      </c>
      <c r="D80" s="13" t="s">
        <v>30</v>
      </c>
      <c r="E80" s="12" t="s">
        <v>31</v>
      </c>
      <c r="F80" s="12">
        <v>2</v>
      </c>
      <c r="G80" s="12">
        <v>1</v>
      </c>
      <c r="H80" s="12">
        <v>1</v>
      </c>
      <c r="I80" s="23">
        <v>610601001</v>
      </c>
      <c r="J80" s="12" t="s">
        <v>34</v>
      </c>
      <c r="K80" s="17">
        <f>1303.231</f>
        <v>1303.231</v>
      </c>
    </row>
    <row r="81" spans="1:11" x14ac:dyDescent="0.25">
      <c r="A81" s="2" t="s">
        <v>44</v>
      </c>
      <c r="B81" s="25">
        <v>1228003</v>
      </c>
      <c r="C81" s="16" t="s">
        <v>29</v>
      </c>
      <c r="D81" s="16" t="s">
        <v>30</v>
      </c>
      <c r="E81" s="2" t="s">
        <v>31</v>
      </c>
      <c r="F81" s="2">
        <v>2</v>
      </c>
      <c r="G81" s="2">
        <v>1</v>
      </c>
      <c r="H81" s="2">
        <v>1</v>
      </c>
      <c r="I81" s="25">
        <v>610701001</v>
      </c>
      <c r="J81" s="2" t="s">
        <v>37</v>
      </c>
      <c r="K81" s="18">
        <v>764.64700000000005</v>
      </c>
    </row>
    <row r="82" spans="1:11" x14ac:dyDescent="0.25">
      <c r="A82" s="12" t="s">
        <v>44</v>
      </c>
      <c r="B82" s="23">
        <v>1228003</v>
      </c>
      <c r="C82" s="13" t="s">
        <v>29</v>
      </c>
      <c r="D82" s="13" t="s">
        <v>30</v>
      </c>
      <c r="E82" s="12" t="s">
        <v>31</v>
      </c>
      <c r="F82" s="12">
        <v>2</v>
      </c>
      <c r="G82" s="12">
        <v>1</v>
      </c>
      <c r="H82" s="12">
        <v>1</v>
      </c>
      <c r="I82" s="23">
        <v>610201004</v>
      </c>
      <c r="J82" s="12" t="s">
        <v>35</v>
      </c>
      <c r="K82" s="17">
        <v>2591.3380000000002</v>
      </c>
    </row>
    <row r="83" spans="1:11" x14ac:dyDescent="0.25">
      <c r="A83" s="2" t="s">
        <v>44</v>
      </c>
      <c r="B83" s="25">
        <v>1228003</v>
      </c>
      <c r="C83" s="16" t="s">
        <v>29</v>
      </c>
      <c r="D83" s="16" t="s">
        <v>30</v>
      </c>
      <c r="E83" s="2" t="s">
        <v>31</v>
      </c>
      <c r="F83" s="2">
        <v>2</v>
      </c>
      <c r="G83" s="2">
        <v>1</v>
      </c>
      <c r="H83" s="2">
        <v>1</v>
      </c>
      <c r="I83" s="25">
        <v>420105001</v>
      </c>
      <c r="J83" s="2" t="s">
        <v>11</v>
      </c>
      <c r="K83" s="18">
        <v>2587.3910000000001</v>
      </c>
    </row>
    <row r="84" spans="1:11" x14ac:dyDescent="0.25">
      <c r="A84" s="12" t="s">
        <v>44</v>
      </c>
      <c r="B84" s="23">
        <v>1228003</v>
      </c>
      <c r="C84" s="13" t="s">
        <v>29</v>
      </c>
      <c r="D84" s="13" t="s">
        <v>30</v>
      </c>
      <c r="E84" s="12" t="s">
        <v>31</v>
      </c>
      <c r="F84" s="12">
        <v>2</v>
      </c>
      <c r="G84" s="12">
        <v>1</v>
      </c>
      <c r="H84" s="12">
        <v>1</v>
      </c>
      <c r="I84" s="23">
        <v>420201001</v>
      </c>
      <c r="J84" s="12" t="s">
        <v>40</v>
      </c>
      <c r="K84" s="17">
        <v>65</v>
      </c>
    </row>
    <row r="85" spans="1:11" x14ac:dyDescent="0.25">
      <c r="A85" s="2" t="s">
        <v>44</v>
      </c>
      <c r="B85" s="25">
        <v>1228003</v>
      </c>
      <c r="C85" s="16" t="s">
        <v>29</v>
      </c>
      <c r="D85" s="16" t="s">
        <v>30</v>
      </c>
      <c r="E85" s="2" t="s">
        <v>31</v>
      </c>
      <c r="F85" s="2">
        <v>1</v>
      </c>
      <c r="G85" s="2">
        <v>1</v>
      </c>
      <c r="H85" s="2">
        <v>1</v>
      </c>
      <c r="I85" s="25">
        <v>610701001</v>
      </c>
      <c r="J85" s="2" t="s">
        <v>37</v>
      </c>
      <c r="K85" s="18">
        <f>38.66+24.98</f>
        <v>63.64</v>
      </c>
    </row>
    <row r="86" spans="1:11" x14ac:dyDescent="0.25">
      <c r="A86" s="12" t="s">
        <v>45</v>
      </c>
      <c r="B86" s="23">
        <v>1228003</v>
      </c>
      <c r="C86" s="13" t="s">
        <v>29</v>
      </c>
      <c r="D86" s="13" t="s">
        <v>30</v>
      </c>
      <c r="E86" s="12" t="s">
        <v>31</v>
      </c>
      <c r="F86" s="12">
        <v>1</v>
      </c>
      <c r="G86" s="12">
        <v>1</v>
      </c>
      <c r="H86" s="12">
        <v>4</v>
      </c>
      <c r="I86" s="23">
        <v>611301001</v>
      </c>
      <c r="J86" s="12" t="s">
        <v>36</v>
      </c>
      <c r="K86" s="17">
        <f>348.35+700.886+290.684+290.837</f>
        <v>1630.7569999999998</v>
      </c>
    </row>
    <row r="87" spans="1:11" x14ac:dyDescent="0.25">
      <c r="A87" s="2" t="s">
        <v>45</v>
      </c>
      <c r="B87" s="25">
        <v>1228003</v>
      </c>
      <c r="C87" s="16" t="s">
        <v>29</v>
      </c>
      <c r="D87" s="16" t="s">
        <v>30</v>
      </c>
      <c r="E87" s="2" t="s">
        <v>31</v>
      </c>
      <c r="F87" s="2">
        <v>1</v>
      </c>
      <c r="G87" s="2">
        <v>1</v>
      </c>
      <c r="H87" s="2">
        <v>4</v>
      </c>
      <c r="I87" s="25">
        <v>610601001</v>
      </c>
      <c r="J87" s="2" t="s">
        <v>34</v>
      </c>
      <c r="K87" s="18">
        <f>356.033+4673.187+1851.512+352.28+2665.701</f>
        <v>9898.7129999999997</v>
      </c>
    </row>
    <row r="88" spans="1:11" x14ac:dyDescent="0.25">
      <c r="A88" s="12" t="s">
        <v>45</v>
      </c>
      <c r="B88" s="23">
        <v>1228003</v>
      </c>
      <c r="C88" s="13" t="s">
        <v>29</v>
      </c>
      <c r="D88" s="13" t="s">
        <v>30</v>
      </c>
      <c r="E88" s="12" t="s">
        <v>31</v>
      </c>
      <c r="F88" s="12">
        <v>1</v>
      </c>
      <c r="G88" s="12">
        <v>1</v>
      </c>
      <c r="H88" s="12">
        <v>4</v>
      </c>
      <c r="I88" s="23">
        <v>610701001</v>
      </c>
      <c r="J88" s="12" t="s">
        <v>37</v>
      </c>
      <c r="K88" s="17">
        <v>1191.06</v>
      </c>
    </row>
    <row r="89" spans="1:11" x14ac:dyDescent="0.25">
      <c r="A89" s="2" t="s">
        <v>45</v>
      </c>
      <c r="B89" s="25">
        <v>1228003</v>
      </c>
      <c r="C89" s="16" t="s">
        <v>29</v>
      </c>
      <c r="D89" s="16" t="s">
        <v>30</v>
      </c>
      <c r="E89" s="2" t="s">
        <v>31</v>
      </c>
      <c r="F89" s="2">
        <v>1</v>
      </c>
      <c r="G89" s="2">
        <v>1</v>
      </c>
      <c r="H89" s="2">
        <v>4</v>
      </c>
      <c r="I89" s="25">
        <v>610201004</v>
      </c>
      <c r="J89" s="2" t="s">
        <v>35</v>
      </c>
      <c r="K89" s="18">
        <f>2876.667+1153.037</f>
        <v>4029.7039999999997</v>
      </c>
    </row>
    <row r="90" spans="1:11" x14ac:dyDescent="0.25">
      <c r="A90" s="12" t="s">
        <v>45</v>
      </c>
      <c r="B90" s="23">
        <v>1228003</v>
      </c>
      <c r="C90" s="13" t="s">
        <v>29</v>
      </c>
      <c r="D90" s="13" t="s">
        <v>30</v>
      </c>
      <c r="E90" s="12" t="s">
        <v>31</v>
      </c>
      <c r="F90" s="12">
        <v>2</v>
      </c>
      <c r="G90" s="12">
        <v>1</v>
      </c>
      <c r="H90" s="12">
        <v>4</v>
      </c>
      <c r="I90" s="23">
        <v>420201001</v>
      </c>
      <c r="J90" s="12" t="s">
        <v>40</v>
      </c>
      <c r="K90" s="17">
        <f>990.795+612.212+358.125+1055.284+68.285</f>
        <v>3084.701</v>
      </c>
    </row>
    <row r="91" spans="1:11" x14ac:dyDescent="0.25">
      <c r="A91" s="3" t="s">
        <v>45</v>
      </c>
      <c r="B91" s="25">
        <v>1228003</v>
      </c>
      <c r="C91" s="16" t="s">
        <v>29</v>
      </c>
      <c r="D91" s="16" t="s">
        <v>30</v>
      </c>
      <c r="E91" s="2" t="s">
        <v>31</v>
      </c>
      <c r="F91" s="2">
        <v>2</v>
      </c>
      <c r="G91" s="2">
        <v>1</v>
      </c>
      <c r="H91" s="2">
        <v>1</v>
      </c>
      <c r="I91" s="25">
        <v>611301001</v>
      </c>
      <c r="J91" s="2" t="s">
        <v>36</v>
      </c>
      <c r="K91" s="18">
        <v>648.26300000000003</v>
      </c>
    </row>
    <row r="92" spans="1:11" x14ac:dyDescent="0.25">
      <c r="A92" s="12" t="s">
        <v>45</v>
      </c>
      <c r="B92" s="23">
        <v>1228003</v>
      </c>
      <c r="C92" s="13" t="s">
        <v>29</v>
      </c>
      <c r="D92" s="13" t="s">
        <v>30</v>
      </c>
      <c r="E92" s="12" t="s">
        <v>31</v>
      </c>
      <c r="F92" s="12">
        <v>2</v>
      </c>
      <c r="G92" s="12">
        <v>1</v>
      </c>
      <c r="H92" s="12">
        <v>1</v>
      </c>
      <c r="I92" s="23">
        <v>610601001</v>
      </c>
      <c r="J92" s="12" t="s">
        <v>34</v>
      </c>
      <c r="K92" s="17">
        <v>608.51900000000001</v>
      </c>
    </row>
    <row r="93" spans="1:11" x14ac:dyDescent="0.25">
      <c r="A93" s="2" t="s">
        <v>45</v>
      </c>
      <c r="B93" s="25">
        <v>1228003</v>
      </c>
      <c r="C93" s="16" t="s">
        <v>29</v>
      </c>
      <c r="D93" s="16" t="s">
        <v>30</v>
      </c>
      <c r="E93" s="2" t="s">
        <v>31</v>
      </c>
      <c r="F93" s="2">
        <v>2</v>
      </c>
      <c r="G93" s="2">
        <v>1</v>
      </c>
      <c r="H93" s="2">
        <v>1</v>
      </c>
      <c r="I93" s="25">
        <v>610701001</v>
      </c>
      <c r="J93" s="2" t="s">
        <v>37</v>
      </c>
      <c r="K93" s="18">
        <v>1254.8510000000001</v>
      </c>
    </row>
    <row r="94" spans="1:11" x14ac:dyDescent="0.25">
      <c r="A94" s="12" t="s">
        <v>45</v>
      </c>
      <c r="B94" s="23">
        <v>1228003</v>
      </c>
      <c r="C94" s="13" t="s">
        <v>29</v>
      </c>
      <c r="D94" s="13" t="s">
        <v>30</v>
      </c>
      <c r="E94" s="12" t="s">
        <v>31</v>
      </c>
      <c r="F94" s="12">
        <v>2</v>
      </c>
      <c r="G94" s="12">
        <v>1</v>
      </c>
      <c r="H94" s="12">
        <v>1</v>
      </c>
      <c r="I94" s="23">
        <v>610201004</v>
      </c>
      <c r="J94" s="12" t="s">
        <v>35</v>
      </c>
      <c r="K94" s="17">
        <v>2215.64</v>
      </c>
    </row>
    <row r="95" spans="1:11" x14ac:dyDescent="0.25">
      <c r="A95" s="2" t="s">
        <v>45</v>
      </c>
      <c r="B95" s="25">
        <v>1228003</v>
      </c>
      <c r="C95" s="16" t="s">
        <v>29</v>
      </c>
      <c r="D95" s="16" t="s">
        <v>30</v>
      </c>
      <c r="E95" s="2" t="s">
        <v>31</v>
      </c>
      <c r="F95" s="2">
        <v>2</v>
      </c>
      <c r="G95" s="2">
        <v>1</v>
      </c>
      <c r="H95" s="2">
        <v>1</v>
      </c>
      <c r="I95" s="25">
        <v>420201001</v>
      </c>
      <c r="J95" s="2" t="s">
        <v>40</v>
      </c>
      <c r="K95" s="18">
        <v>174.98599999999999</v>
      </c>
    </row>
    <row r="96" spans="1:11" x14ac:dyDescent="0.25">
      <c r="A96" s="12" t="s">
        <v>45</v>
      </c>
      <c r="B96" s="23">
        <v>1228003</v>
      </c>
      <c r="C96" s="13" t="s">
        <v>29</v>
      </c>
      <c r="D96" s="13" t="s">
        <v>30</v>
      </c>
      <c r="E96" s="12" t="s">
        <v>31</v>
      </c>
      <c r="F96" s="12">
        <v>1</v>
      </c>
      <c r="G96" s="12">
        <v>1</v>
      </c>
      <c r="H96" s="12">
        <v>1</v>
      </c>
      <c r="I96" s="23">
        <v>610701001</v>
      </c>
      <c r="J96" s="12" t="s">
        <v>37</v>
      </c>
      <c r="K96" s="17">
        <f>1027.54+29.08+455.38+124.72+42+113.58</f>
        <v>1792.3</v>
      </c>
    </row>
    <row r="97" spans="1:11" x14ac:dyDescent="0.25">
      <c r="A97" s="2" t="s">
        <v>45</v>
      </c>
      <c r="B97" s="25">
        <v>1228003</v>
      </c>
      <c r="C97" s="16" t="s">
        <v>29</v>
      </c>
      <c r="D97" s="16" t="s">
        <v>30</v>
      </c>
      <c r="E97" s="2" t="s">
        <v>31</v>
      </c>
      <c r="F97" s="2">
        <v>1</v>
      </c>
      <c r="G97" s="2">
        <v>1</v>
      </c>
      <c r="H97" s="2">
        <v>1</v>
      </c>
      <c r="I97" s="25">
        <v>420201001</v>
      </c>
      <c r="J97" s="2" t="s">
        <v>40</v>
      </c>
      <c r="K97" s="18">
        <f>2709.92+468</f>
        <v>3177.92</v>
      </c>
    </row>
    <row r="98" spans="1:11" x14ac:dyDescent="0.25">
      <c r="A98" s="12" t="s">
        <v>45</v>
      </c>
      <c r="B98" s="23">
        <v>1228003</v>
      </c>
      <c r="C98" s="13" t="s">
        <v>29</v>
      </c>
      <c r="D98" s="13" t="s">
        <v>30</v>
      </c>
      <c r="E98" s="12" t="s">
        <v>31</v>
      </c>
      <c r="F98" s="12">
        <v>1</v>
      </c>
      <c r="G98" s="12">
        <v>1</v>
      </c>
      <c r="H98" s="12">
        <v>1</v>
      </c>
      <c r="I98" s="23">
        <v>740101006</v>
      </c>
      <c r="J98" s="12" t="s">
        <v>38</v>
      </c>
      <c r="K98" s="17">
        <f>19.02</f>
        <v>19.02</v>
      </c>
    </row>
    <row r="99" spans="1:11" x14ac:dyDescent="0.25">
      <c r="A99" s="2" t="s">
        <v>46</v>
      </c>
      <c r="B99" s="25">
        <v>1228003</v>
      </c>
      <c r="C99" s="16" t="s">
        <v>29</v>
      </c>
      <c r="D99" s="16" t="s">
        <v>30</v>
      </c>
      <c r="E99" s="2" t="s">
        <v>31</v>
      </c>
      <c r="F99" s="2">
        <v>1</v>
      </c>
      <c r="G99" s="2">
        <v>1</v>
      </c>
      <c r="H99" s="2">
        <v>4</v>
      </c>
      <c r="I99" s="25">
        <v>610601001</v>
      </c>
      <c r="J99" s="2" t="s">
        <v>34</v>
      </c>
      <c r="K99" s="18">
        <v>178.953</v>
      </c>
    </row>
    <row r="100" spans="1:11" x14ac:dyDescent="0.25">
      <c r="A100" s="12" t="s">
        <v>46</v>
      </c>
      <c r="B100" s="23">
        <v>1228003</v>
      </c>
      <c r="C100" s="13" t="s">
        <v>29</v>
      </c>
      <c r="D100" s="13" t="s">
        <v>30</v>
      </c>
      <c r="E100" s="12" t="s">
        <v>31</v>
      </c>
      <c r="F100" s="12">
        <v>1</v>
      </c>
      <c r="G100" s="12">
        <v>1</v>
      </c>
      <c r="H100" s="12">
        <v>4</v>
      </c>
      <c r="I100" s="23">
        <v>610701001</v>
      </c>
      <c r="J100" s="12" t="s">
        <v>37</v>
      </c>
      <c r="K100" s="17">
        <f>604.55+140.7</f>
        <v>745.25</v>
      </c>
    </row>
    <row r="101" spans="1:11" x14ac:dyDescent="0.25">
      <c r="A101" s="2" t="s">
        <v>46</v>
      </c>
      <c r="B101" s="25">
        <v>1228003</v>
      </c>
      <c r="C101" s="16" t="s">
        <v>29</v>
      </c>
      <c r="D101" s="16" t="s">
        <v>30</v>
      </c>
      <c r="E101" s="2" t="s">
        <v>31</v>
      </c>
      <c r="F101" s="2">
        <v>1</v>
      </c>
      <c r="G101" s="2">
        <v>1</v>
      </c>
      <c r="H101" s="2">
        <v>4</v>
      </c>
      <c r="I101" s="25">
        <v>610201004</v>
      </c>
      <c r="J101" s="2" t="s">
        <v>35</v>
      </c>
      <c r="K101" s="18">
        <f>1148.082</f>
        <v>1148.0820000000001</v>
      </c>
    </row>
    <row r="102" spans="1:11" x14ac:dyDescent="0.25">
      <c r="A102" s="12" t="s">
        <v>46</v>
      </c>
      <c r="B102" s="23">
        <v>1228003</v>
      </c>
      <c r="C102" s="13" t="s">
        <v>29</v>
      </c>
      <c r="D102" s="13" t="s">
        <v>30</v>
      </c>
      <c r="E102" s="12" t="s">
        <v>31</v>
      </c>
      <c r="F102" s="12">
        <v>2</v>
      </c>
      <c r="G102" s="12">
        <v>1</v>
      </c>
      <c r="H102" s="12">
        <v>4</v>
      </c>
      <c r="I102" s="23">
        <v>420201001</v>
      </c>
      <c r="J102" s="12" t="s">
        <v>40</v>
      </c>
      <c r="K102" s="17">
        <f>915.244+1149.922+592.453+346.657+124.673+27.689</f>
        <v>3156.6380000000004</v>
      </c>
    </row>
    <row r="103" spans="1:11" x14ac:dyDescent="0.25">
      <c r="A103" s="3" t="s">
        <v>46</v>
      </c>
      <c r="B103" s="25">
        <v>1228003</v>
      </c>
      <c r="C103" s="16" t="s">
        <v>29</v>
      </c>
      <c r="D103" s="16" t="s">
        <v>30</v>
      </c>
      <c r="E103" s="2" t="s">
        <v>31</v>
      </c>
      <c r="F103" s="2">
        <v>2</v>
      </c>
      <c r="G103" s="2">
        <v>1</v>
      </c>
      <c r="H103" s="2">
        <v>1</v>
      </c>
      <c r="I103" s="25">
        <v>611301001</v>
      </c>
      <c r="J103" s="2" t="s">
        <v>36</v>
      </c>
      <c r="K103" s="18">
        <v>365.05200000000002</v>
      </c>
    </row>
    <row r="104" spans="1:11" x14ac:dyDescent="0.25">
      <c r="A104" s="12" t="s">
        <v>46</v>
      </c>
      <c r="B104" s="23">
        <v>1228003</v>
      </c>
      <c r="C104" s="13" t="s">
        <v>29</v>
      </c>
      <c r="D104" s="13" t="s">
        <v>30</v>
      </c>
      <c r="E104" s="12" t="s">
        <v>31</v>
      </c>
      <c r="F104" s="12">
        <v>2</v>
      </c>
      <c r="G104" s="12">
        <v>1</v>
      </c>
      <c r="H104" s="12">
        <v>1</v>
      </c>
      <c r="I104" s="23">
        <v>610601001</v>
      </c>
      <c r="J104" s="12" t="s">
        <v>34</v>
      </c>
      <c r="K104" s="17">
        <v>2088.9830000000002</v>
      </c>
    </row>
    <row r="105" spans="1:11" x14ac:dyDescent="0.25">
      <c r="A105" s="2" t="s">
        <v>46</v>
      </c>
      <c r="B105" s="25">
        <v>1228003</v>
      </c>
      <c r="C105" s="16" t="s">
        <v>29</v>
      </c>
      <c r="D105" s="16" t="s">
        <v>30</v>
      </c>
      <c r="E105" s="2" t="s">
        <v>31</v>
      </c>
      <c r="F105" s="2">
        <v>2</v>
      </c>
      <c r="G105" s="2">
        <v>1</v>
      </c>
      <c r="H105" s="2">
        <v>1</v>
      </c>
      <c r="I105" s="25">
        <v>610701001</v>
      </c>
      <c r="J105" s="2" t="s">
        <v>37</v>
      </c>
      <c r="K105" s="18">
        <v>712.91300000000001</v>
      </c>
    </row>
    <row r="106" spans="1:11" x14ac:dyDescent="0.25">
      <c r="A106" s="12" t="s">
        <v>46</v>
      </c>
      <c r="B106" s="23">
        <v>1228003</v>
      </c>
      <c r="C106" s="13" t="s">
        <v>29</v>
      </c>
      <c r="D106" s="13" t="s">
        <v>30</v>
      </c>
      <c r="E106" s="12" t="s">
        <v>31</v>
      </c>
      <c r="F106" s="12">
        <v>2</v>
      </c>
      <c r="G106" s="12">
        <v>1</v>
      </c>
      <c r="H106" s="12">
        <v>1</v>
      </c>
      <c r="I106" s="23">
        <v>610201004</v>
      </c>
      <c r="J106" s="12" t="s">
        <v>35</v>
      </c>
      <c r="K106" s="17">
        <v>2565.3829999999998</v>
      </c>
    </row>
    <row r="107" spans="1:11" x14ac:dyDescent="0.25">
      <c r="A107" s="2" t="s">
        <v>46</v>
      </c>
      <c r="B107" s="25">
        <v>1228003</v>
      </c>
      <c r="C107" s="16" t="s">
        <v>29</v>
      </c>
      <c r="D107" s="16" t="s">
        <v>30</v>
      </c>
      <c r="E107" s="2" t="s">
        <v>31</v>
      </c>
      <c r="F107" s="2">
        <v>2</v>
      </c>
      <c r="G107" s="2">
        <v>1</v>
      </c>
      <c r="H107" s="2">
        <v>1</v>
      </c>
      <c r="I107" s="25">
        <v>610601001</v>
      </c>
      <c r="J107" s="2" t="s">
        <v>34</v>
      </c>
      <c r="K107" s="18">
        <v>38.314</v>
      </c>
    </row>
    <row r="108" spans="1:11" x14ac:dyDescent="0.25">
      <c r="A108" s="12" t="s">
        <v>46</v>
      </c>
      <c r="B108" s="23">
        <v>1228003</v>
      </c>
      <c r="C108" s="13" t="s">
        <v>29</v>
      </c>
      <c r="D108" s="13" t="s">
        <v>30</v>
      </c>
      <c r="E108" s="12" t="s">
        <v>31</v>
      </c>
      <c r="F108" s="12">
        <v>1</v>
      </c>
      <c r="G108" s="12">
        <v>1</v>
      </c>
      <c r="H108" s="12">
        <v>1</v>
      </c>
      <c r="I108" s="23">
        <v>420201001</v>
      </c>
      <c r="J108" s="12" t="s">
        <v>40</v>
      </c>
      <c r="K108" s="17">
        <v>1772.8030000000001</v>
      </c>
    </row>
    <row r="109" spans="1:11" x14ac:dyDescent="0.25">
      <c r="A109" s="2" t="s">
        <v>47</v>
      </c>
      <c r="B109" s="25">
        <v>1228003</v>
      </c>
      <c r="C109" s="16" t="s">
        <v>29</v>
      </c>
      <c r="D109" s="16" t="s">
        <v>30</v>
      </c>
      <c r="E109" s="2" t="s">
        <v>31</v>
      </c>
      <c r="F109" s="2">
        <v>1</v>
      </c>
      <c r="G109" s="2">
        <v>1</v>
      </c>
      <c r="H109" s="2">
        <v>4</v>
      </c>
      <c r="I109" s="25">
        <v>611301001</v>
      </c>
      <c r="J109" s="2" t="s">
        <v>36</v>
      </c>
      <c r="K109" s="18">
        <f>697.193</f>
        <v>697.19299999999998</v>
      </c>
    </row>
    <row r="110" spans="1:11" x14ac:dyDescent="0.25">
      <c r="A110" s="12" t="s">
        <v>47</v>
      </c>
      <c r="B110" s="23">
        <v>1228003</v>
      </c>
      <c r="C110" s="13" t="s">
        <v>29</v>
      </c>
      <c r="D110" s="13" t="s">
        <v>30</v>
      </c>
      <c r="E110" s="12" t="s">
        <v>31</v>
      </c>
      <c r="F110" s="12">
        <v>1</v>
      </c>
      <c r="G110" s="12">
        <v>1</v>
      </c>
      <c r="H110" s="12">
        <v>4</v>
      </c>
      <c r="I110" s="23">
        <v>610601001</v>
      </c>
      <c r="J110" s="12" t="s">
        <v>34</v>
      </c>
      <c r="K110" s="17">
        <f>213.022+195.132+3296.022+2979.041+88.385+3544.854</f>
        <v>10316.456</v>
      </c>
    </row>
    <row r="111" spans="1:11" x14ac:dyDescent="0.25">
      <c r="A111" s="2" t="s">
        <v>47</v>
      </c>
      <c r="B111" s="25">
        <v>1228003</v>
      </c>
      <c r="C111" s="16" t="s">
        <v>29</v>
      </c>
      <c r="D111" s="16" t="s">
        <v>30</v>
      </c>
      <c r="E111" s="2" t="s">
        <v>31</v>
      </c>
      <c r="F111" s="2">
        <v>1</v>
      </c>
      <c r="G111" s="2">
        <v>1</v>
      </c>
      <c r="H111" s="2">
        <v>4</v>
      </c>
      <c r="I111" s="25">
        <v>610701001</v>
      </c>
      <c r="J111" s="2" t="s">
        <v>37</v>
      </c>
      <c r="K111" s="18">
        <f>71.594</f>
        <v>71.593999999999994</v>
      </c>
    </row>
    <row r="112" spans="1:11" x14ac:dyDescent="0.25">
      <c r="A112" s="12" t="s">
        <v>47</v>
      </c>
      <c r="B112" s="23">
        <v>1228003</v>
      </c>
      <c r="C112" s="13" t="s">
        <v>29</v>
      </c>
      <c r="D112" s="13" t="s">
        <v>30</v>
      </c>
      <c r="E112" s="12" t="s">
        <v>31</v>
      </c>
      <c r="F112" s="12">
        <v>1</v>
      </c>
      <c r="G112" s="12">
        <v>1</v>
      </c>
      <c r="H112" s="12">
        <v>4</v>
      </c>
      <c r="I112" s="23">
        <v>610201004</v>
      </c>
      <c r="J112" s="12" t="s">
        <v>35</v>
      </c>
      <c r="K112" s="17">
        <f>2877.19</f>
        <v>2877.19</v>
      </c>
    </row>
    <row r="113" spans="1:11" x14ac:dyDescent="0.25">
      <c r="A113" s="2" t="s">
        <v>47</v>
      </c>
      <c r="B113" s="25">
        <v>1228003</v>
      </c>
      <c r="C113" s="16" t="s">
        <v>29</v>
      </c>
      <c r="D113" s="16" t="s">
        <v>30</v>
      </c>
      <c r="E113" s="2" t="s">
        <v>31</v>
      </c>
      <c r="F113" s="2">
        <v>2</v>
      </c>
      <c r="G113" s="2">
        <v>1</v>
      </c>
      <c r="H113" s="2">
        <v>4</v>
      </c>
      <c r="I113" s="25">
        <v>420201001</v>
      </c>
      <c r="J113" s="2" t="s">
        <v>40</v>
      </c>
      <c r="K113" s="18">
        <f>589.633+796.142+949.486+301.076+925.575</f>
        <v>3561.9120000000003</v>
      </c>
    </row>
    <row r="114" spans="1:11" x14ac:dyDescent="0.25">
      <c r="A114" s="19" t="s">
        <v>47</v>
      </c>
      <c r="B114" s="23">
        <v>1228003</v>
      </c>
      <c r="C114" s="13" t="s">
        <v>29</v>
      </c>
      <c r="D114" s="13" t="s">
        <v>30</v>
      </c>
      <c r="E114" s="12" t="s">
        <v>31</v>
      </c>
      <c r="F114" s="12">
        <v>2</v>
      </c>
      <c r="G114" s="12">
        <v>1</v>
      </c>
      <c r="H114" s="12">
        <v>1</v>
      </c>
      <c r="I114" s="23">
        <v>611301001</v>
      </c>
      <c r="J114" s="12" t="s">
        <v>36</v>
      </c>
      <c r="K114" s="17">
        <f>397.052</f>
        <v>397.05200000000002</v>
      </c>
    </row>
    <row r="115" spans="1:11" x14ac:dyDescent="0.25">
      <c r="A115" s="2" t="s">
        <v>47</v>
      </c>
      <c r="B115" s="25">
        <v>1228003</v>
      </c>
      <c r="C115" s="16" t="s">
        <v>29</v>
      </c>
      <c r="D115" s="16" t="s">
        <v>30</v>
      </c>
      <c r="E115" s="2" t="s">
        <v>31</v>
      </c>
      <c r="F115" s="2">
        <v>2</v>
      </c>
      <c r="G115" s="2">
        <v>1</v>
      </c>
      <c r="H115" s="2">
        <v>1</v>
      </c>
      <c r="I115" s="25">
        <v>610601001</v>
      </c>
      <c r="J115" s="2" t="s">
        <v>34</v>
      </c>
      <c r="K115" s="18">
        <f>1785.045</f>
        <v>1785.0450000000001</v>
      </c>
    </row>
    <row r="116" spans="1:11" x14ac:dyDescent="0.25">
      <c r="A116" s="12" t="s">
        <v>47</v>
      </c>
      <c r="B116" s="23">
        <v>1228003</v>
      </c>
      <c r="C116" s="13" t="s">
        <v>29</v>
      </c>
      <c r="D116" s="13" t="s">
        <v>30</v>
      </c>
      <c r="E116" s="12" t="s">
        <v>31</v>
      </c>
      <c r="F116" s="12">
        <v>2</v>
      </c>
      <c r="G116" s="12">
        <v>1</v>
      </c>
      <c r="H116" s="12">
        <v>1</v>
      </c>
      <c r="I116" s="23">
        <v>610701001</v>
      </c>
      <c r="J116" s="12" t="s">
        <v>37</v>
      </c>
      <c r="K116" s="17">
        <f>1799.239</f>
        <v>1799.239</v>
      </c>
    </row>
    <row r="117" spans="1:11" x14ac:dyDescent="0.25">
      <c r="A117" s="2" t="s">
        <v>47</v>
      </c>
      <c r="B117" s="25">
        <v>1228003</v>
      </c>
      <c r="C117" s="16" t="s">
        <v>29</v>
      </c>
      <c r="D117" s="16" t="s">
        <v>30</v>
      </c>
      <c r="E117" s="2" t="s">
        <v>31</v>
      </c>
      <c r="F117" s="2">
        <v>2</v>
      </c>
      <c r="G117" s="2">
        <v>1</v>
      </c>
      <c r="H117" s="2">
        <v>1</v>
      </c>
      <c r="I117" s="25">
        <v>610201004</v>
      </c>
      <c r="J117" s="2" t="s">
        <v>35</v>
      </c>
      <c r="K117" s="18">
        <f>2644.567</f>
        <v>2644.567</v>
      </c>
    </row>
    <row r="118" spans="1:11" x14ac:dyDescent="0.25">
      <c r="A118" s="12" t="s">
        <v>47</v>
      </c>
      <c r="B118" s="23">
        <v>1228003</v>
      </c>
      <c r="C118" s="13" t="s">
        <v>29</v>
      </c>
      <c r="D118" s="13" t="s">
        <v>30</v>
      </c>
      <c r="E118" s="12" t="s">
        <v>31</v>
      </c>
      <c r="F118" s="12">
        <v>1</v>
      </c>
      <c r="G118" s="12">
        <v>1</v>
      </c>
      <c r="H118" s="12">
        <v>1</v>
      </c>
      <c r="I118" s="23">
        <v>610601001</v>
      </c>
      <c r="J118" s="12" t="s">
        <v>34</v>
      </c>
      <c r="K118" s="17">
        <f>18.48+29.36</f>
        <v>47.84</v>
      </c>
    </row>
    <row r="119" spans="1:11" x14ac:dyDescent="0.25">
      <c r="A119" s="2" t="s">
        <v>47</v>
      </c>
      <c r="B119" s="25">
        <v>1228003</v>
      </c>
      <c r="C119" s="16" t="s">
        <v>29</v>
      </c>
      <c r="D119" s="16" t="s">
        <v>30</v>
      </c>
      <c r="E119" s="2" t="s">
        <v>31</v>
      </c>
      <c r="F119" s="2">
        <v>1</v>
      </c>
      <c r="G119" s="2">
        <v>1</v>
      </c>
      <c r="H119" s="2">
        <v>1</v>
      </c>
      <c r="I119" s="25">
        <v>610701001</v>
      </c>
      <c r="J119" s="2" t="s">
        <v>37</v>
      </c>
      <c r="K119" s="18">
        <f>83.58+39.8+138.56+20.04+79.84</f>
        <v>361.82000000000005</v>
      </c>
    </row>
    <row r="120" spans="1:11" x14ac:dyDescent="0.25">
      <c r="A120" s="12" t="s">
        <v>47</v>
      </c>
      <c r="B120" s="23">
        <v>1228003</v>
      </c>
      <c r="C120" s="13" t="s">
        <v>29</v>
      </c>
      <c r="D120" s="13" t="s">
        <v>30</v>
      </c>
      <c r="E120" s="12" t="s">
        <v>31</v>
      </c>
      <c r="F120" s="12">
        <v>1</v>
      </c>
      <c r="G120" s="12">
        <v>1</v>
      </c>
      <c r="H120" s="12">
        <v>1</v>
      </c>
      <c r="I120" s="23">
        <v>420201001</v>
      </c>
      <c r="J120" s="12" t="s">
        <v>40</v>
      </c>
      <c r="K120" s="17">
        <f>477.04+112.12</f>
        <v>589.16000000000008</v>
      </c>
    </row>
    <row r="121" spans="1:11" x14ac:dyDescent="0.25">
      <c r="A121" s="2" t="s">
        <v>48</v>
      </c>
      <c r="B121" s="25">
        <v>1228003</v>
      </c>
      <c r="C121" s="16" t="s">
        <v>29</v>
      </c>
      <c r="D121" s="16" t="s">
        <v>30</v>
      </c>
      <c r="E121" s="2" t="s">
        <v>31</v>
      </c>
      <c r="F121" s="2">
        <v>1</v>
      </c>
      <c r="G121" s="2">
        <v>1</v>
      </c>
      <c r="H121" s="2">
        <v>4</v>
      </c>
      <c r="I121" s="25">
        <v>610601001</v>
      </c>
      <c r="J121" s="2" t="s">
        <v>34</v>
      </c>
      <c r="K121" s="18">
        <f>653.81+939.77+4680.441</f>
        <v>6274.0209999999997</v>
      </c>
    </row>
    <row r="122" spans="1:11" x14ac:dyDescent="0.25">
      <c r="A122" s="12" t="s">
        <v>48</v>
      </c>
      <c r="B122" s="23">
        <v>1228003</v>
      </c>
      <c r="C122" s="13" t="s">
        <v>29</v>
      </c>
      <c r="D122" s="13" t="s">
        <v>30</v>
      </c>
      <c r="E122" s="12" t="s">
        <v>31</v>
      </c>
      <c r="F122" s="12">
        <v>1</v>
      </c>
      <c r="G122" s="12">
        <v>1</v>
      </c>
      <c r="H122" s="12">
        <v>4</v>
      </c>
      <c r="I122" s="23">
        <v>610701001</v>
      </c>
      <c r="J122" s="12" t="s">
        <v>37</v>
      </c>
      <c r="K122" s="17">
        <f>520.378+517.675+602.289+1395.345+2660.677</f>
        <v>5696.3639999999996</v>
      </c>
    </row>
    <row r="123" spans="1:11" x14ac:dyDescent="0.25">
      <c r="A123" s="2" t="s">
        <v>48</v>
      </c>
      <c r="B123" s="25">
        <v>1228003</v>
      </c>
      <c r="C123" s="16" t="s">
        <v>29</v>
      </c>
      <c r="D123" s="16" t="s">
        <v>30</v>
      </c>
      <c r="E123" s="2" t="s">
        <v>31</v>
      </c>
      <c r="F123" s="2">
        <v>1</v>
      </c>
      <c r="G123" s="2">
        <v>1</v>
      </c>
      <c r="H123" s="2">
        <v>4</v>
      </c>
      <c r="I123" s="25">
        <v>610201004</v>
      </c>
      <c r="J123" s="2" t="s">
        <v>35</v>
      </c>
      <c r="K123" s="18">
        <f>3088.975</f>
        <v>3088.9749999999999</v>
      </c>
    </row>
    <row r="124" spans="1:11" x14ac:dyDescent="0.25">
      <c r="A124" s="12" t="s">
        <v>48</v>
      </c>
      <c r="B124" s="23">
        <v>1228003</v>
      </c>
      <c r="C124" s="13" t="s">
        <v>29</v>
      </c>
      <c r="D124" s="13" t="s">
        <v>30</v>
      </c>
      <c r="E124" s="12" t="s">
        <v>31</v>
      </c>
      <c r="F124" s="12">
        <v>1</v>
      </c>
      <c r="G124" s="12">
        <v>1</v>
      </c>
      <c r="H124" s="12">
        <v>4</v>
      </c>
      <c r="I124" s="23">
        <v>420201001</v>
      </c>
      <c r="J124" s="12" t="s">
        <v>40</v>
      </c>
      <c r="K124" s="17">
        <f>5822.318+3067.83</f>
        <v>8890.148000000001</v>
      </c>
    </row>
    <row r="125" spans="1:11" x14ac:dyDescent="0.25">
      <c r="A125" s="2" t="s">
        <v>48</v>
      </c>
      <c r="B125" s="25">
        <v>1228003</v>
      </c>
      <c r="C125" s="16" t="s">
        <v>29</v>
      </c>
      <c r="D125" s="16" t="s">
        <v>30</v>
      </c>
      <c r="E125" s="2" t="s">
        <v>31</v>
      </c>
      <c r="F125" s="2">
        <v>2</v>
      </c>
      <c r="G125" s="2">
        <v>1</v>
      </c>
      <c r="H125" s="2">
        <v>4</v>
      </c>
      <c r="I125" s="25">
        <v>420201001</v>
      </c>
      <c r="J125" s="2" t="s">
        <v>40</v>
      </c>
      <c r="K125" s="18">
        <f>300.229+1194.927+243.423+500.122+293.534+274.298+291.743</f>
        <v>3098.2760000000003</v>
      </c>
    </row>
    <row r="126" spans="1:11" x14ac:dyDescent="0.25">
      <c r="A126" s="19" t="s">
        <v>48</v>
      </c>
      <c r="B126" s="23">
        <v>1228003</v>
      </c>
      <c r="C126" s="13" t="s">
        <v>29</v>
      </c>
      <c r="D126" s="13" t="s">
        <v>30</v>
      </c>
      <c r="E126" s="12" t="s">
        <v>31</v>
      </c>
      <c r="F126" s="12">
        <v>2</v>
      </c>
      <c r="G126" s="12">
        <v>1</v>
      </c>
      <c r="H126" s="12">
        <v>1</v>
      </c>
      <c r="I126" s="23">
        <v>611301001</v>
      </c>
      <c r="J126" s="12" t="s">
        <v>36</v>
      </c>
      <c r="K126" s="17">
        <v>694.38199999999995</v>
      </c>
    </row>
    <row r="127" spans="1:11" x14ac:dyDescent="0.25">
      <c r="A127" s="2" t="s">
        <v>48</v>
      </c>
      <c r="B127" s="25">
        <v>1228003</v>
      </c>
      <c r="C127" s="16" t="s">
        <v>29</v>
      </c>
      <c r="D127" s="16" t="s">
        <v>30</v>
      </c>
      <c r="E127" s="2" t="s">
        <v>31</v>
      </c>
      <c r="F127" s="2">
        <v>2</v>
      </c>
      <c r="G127" s="2">
        <v>1</v>
      </c>
      <c r="H127" s="2">
        <v>1</v>
      </c>
      <c r="I127" s="25">
        <v>610601001</v>
      </c>
      <c r="J127" s="2" t="s">
        <v>34</v>
      </c>
      <c r="K127" s="18">
        <v>1325.4549999999999</v>
      </c>
    </row>
    <row r="128" spans="1:11" x14ac:dyDescent="0.25">
      <c r="A128" s="12" t="s">
        <v>48</v>
      </c>
      <c r="B128" s="23">
        <v>1228003</v>
      </c>
      <c r="C128" s="13" t="s">
        <v>29</v>
      </c>
      <c r="D128" s="13" t="s">
        <v>30</v>
      </c>
      <c r="E128" s="12" t="s">
        <v>31</v>
      </c>
      <c r="F128" s="12">
        <v>2</v>
      </c>
      <c r="G128" s="12">
        <v>1</v>
      </c>
      <c r="H128" s="12">
        <v>1</v>
      </c>
      <c r="I128" s="23">
        <v>610701001</v>
      </c>
      <c r="J128" s="12" t="s">
        <v>37</v>
      </c>
      <c r="K128" s="17">
        <v>1845.999</v>
      </c>
    </row>
    <row r="129" spans="1:11" x14ac:dyDescent="0.25">
      <c r="A129" s="2" t="s">
        <v>48</v>
      </c>
      <c r="B129" s="25">
        <v>1228003</v>
      </c>
      <c r="C129" s="16" t="s">
        <v>29</v>
      </c>
      <c r="D129" s="16" t="s">
        <v>30</v>
      </c>
      <c r="E129" s="2" t="s">
        <v>31</v>
      </c>
      <c r="F129" s="2">
        <v>2</v>
      </c>
      <c r="G129" s="2">
        <v>1</v>
      </c>
      <c r="H129" s="2">
        <v>1</v>
      </c>
      <c r="I129" s="25">
        <v>610201004</v>
      </c>
      <c r="J129" s="2" t="s">
        <v>35</v>
      </c>
      <c r="K129" s="18">
        <v>3530.0920000000001</v>
      </c>
    </row>
    <row r="130" spans="1:11" x14ac:dyDescent="0.25">
      <c r="A130" s="12" t="s">
        <v>48</v>
      </c>
      <c r="B130" s="23">
        <v>1228003</v>
      </c>
      <c r="C130" s="13" t="s">
        <v>29</v>
      </c>
      <c r="D130" s="13" t="s">
        <v>30</v>
      </c>
      <c r="E130" s="12" t="s">
        <v>31</v>
      </c>
      <c r="F130" s="12">
        <v>1</v>
      </c>
      <c r="G130" s="12">
        <v>1</v>
      </c>
      <c r="H130" s="12">
        <v>1</v>
      </c>
      <c r="I130" s="23">
        <v>610601001</v>
      </c>
      <c r="J130" s="12" t="s">
        <v>34</v>
      </c>
      <c r="K130" s="17">
        <f>39.66+119.48</f>
        <v>159.13999999999999</v>
      </c>
    </row>
    <row r="131" spans="1:11" x14ac:dyDescent="0.25">
      <c r="A131" s="2" t="s">
        <v>48</v>
      </c>
      <c r="B131" s="25">
        <v>1228003</v>
      </c>
      <c r="C131" s="16" t="s">
        <v>29</v>
      </c>
      <c r="D131" s="16" t="s">
        <v>30</v>
      </c>
      <c r="E131" s="2" t="s">
        <v>31</v>
      </c>
      <c r="F131" s="2">
        <v>1</v>
      </c>
      <c r="G131" s="2">
        <v>1</v>
      </c>
      <c r="H131" s="2">
        <v>1</v>
      </c>
      <c r="I131" s="25">
        <v>610701001</v>
      </c>
      <c r="J131" s="2" t="s">
        <v>37</v>
      </c>
      <c r="K131" s="18">
        <v>18.600000000000001</v>
      </c>
    </row>
    <row r="132" spans="1:11" x14ac:dyDescent="0.25">
      <c r="A132" s="12" t="s">
        <v>48</v>
      </c>
      <c r="B132" s="23">
        <v>1228003</v>
      </c>
      <c r="C132" s="13" t="s">
        <v>29</v>
      </c>
      <c r="D132" s="13" t="s">
        <v>30</v>
      </c>
      <c r="E132" s="12" t="s">
        <v>31</v>
      </c>
      <c r="F132" s="12">
        <v>1</v>
      </c>
      <c r="G132" s="12">
        <v>1</v>
      </c>
      <c r="H132" s="12">
        <v>1</v>
      </c>
      <c r="I132" s="23">
        <v>420201001</v>
      </c>
      <c r="J132" s="12" t="s">
        <v>40</v>
      </c>
      <c r="K132" s="17">
        <f>75.86</f>
        <v>75.86</v>
      </c>
    </row>
    <row r="133" spans="1:11" x14ac:dyDescent="0.25">
      <c r="A133" s="2" t="s">
        <v>49</v>
      </c>
      <c r="B133" s="25">
        <v>1228003</v>
      </c>
      <c r="C133" s="16" t="s">
        <v>29</v>
      </c>
      <c r="D133" s="16" t="s">
        <v>30</v>
      </c>
      <c r="E133" s="2" t="s">
        <v>31</v>
      </c>
      <c r="F133" s="2">
        <v>1</v>
      </c>
      <c r="G133" s="2">
        <v>1</v>
      </c>
      <c r="H133" s="2">
        <v>4</v>
      </c>
      <c r="I133" s="25">
        <v>611301001</v>
      </c>
      <c r="J133" s="2" t="s">
        <v>36</v>
      </c>
      <c r="K133" s="18">
        <f>413.429+557.336+169.93</f>
        <v>1140.6949999999999</v>
      </c>
    </row>
    <row r="134" spans="1:11" x14ac:dyDescent="0.25">
      <c r="A134" s="12" t="s">
        <v>49</v>
      </c>
      <c r="B134" s="23">
        <v>1228003</v>
      </c>
      <c r="C134" s="13" t="s">
        <v>29</v>
      </c>
      <c r="D134" s="13" t="s">
        <v>30</v>
      </c>
      <c r="E134" s="12" t="s">
        <v>31</v>
      </c>
      <c r="F134" s="12">
        <v>1</v>
      </c>
      <c r="G134" s="12">
        <v>1</v>
      </c>
      <c r="H134" s="12">
        <v>4</v>
      </c>
      <c r="I134" s="23">
        <v>610601001</v>
      </c>
      <c r="J134" s="12" t="s">
        <v>34</v>
      </c>
      <c r="K134" s="17">
        <f>165.045+520.084+2925.184+518.685+242.855+3196.521</f>
        <v>7568.3739999999998</v>
      </c>
    </row>
    <row r="135" spans="1:11" x14ac:dyDescent="0.25">
      <c r="A135" s="2" t="s">
        <v>49</v>
      </c>
      <c r="B135" s="25">
        <v>1228003</v>
      </c>
      <c r="C135" s="16" t="s">
        <v>29</v>
      </c>
      <c r="D135" s="16" t="s">
        <v>30</v>
      </c>
      <c r="E135" s="2" t="s">
        <v>31</v>
      </c>
      <c r="F135" s="2">
        <v>1</v>
      </c>
      <c r="G135" s="2">
        <v>1</v>
      </c>
      <c r="H135" s="2">
        <v>4</v>
      </c>
      <c r="I135" s="25">
        <v>610701001</v>
      </c>
      <c r="J135" s="2" t="s">
        <v>37</v>
      </c>
      <c r="K135" s="18">
        <f>675.209+597.206</f>
        <v>1272.415</v>
      </c>
    </row>
    <row r="136" spans="1:11" x14ac:dyDescent="0.25">
      <c r="A136" s="12" t="s">
        <v>49</v>
      </c>
      <c r="B136" s="23">
        <v>1228003</v>
      </c>
      <c r="C136" s="13" t="s">
        <v>29</v>
      </c>
      <c r="D136" s="13" t="s">
        <v>30</v>
      </c>
      <c r="E136" s="12" t="s">
        <v>31</v>
      </c>
      <c r="F136" s="12">
        <v>1</v>
      </c>
      <c r="G136" s="12">
        <v>1</v>
      </c>
      <c r="H136" s="12">
        <v>4</v>
      </c>
      <c r="I136" s="23">
        <v>610201004</v>
      </c>
      <c r="J136" s="12" t="s">
        <v>35</v>
      </c>
      <c r="K136" s="17">
        <f>3139.51+570.71+342.514</f>
        <v>4052.7340000000004</v>
      </c>
    </row>
    <row r="137" spans="1:11" x14ac:dyDescent="0.25">
      <c r="A137" s="2" t="s">
        <v>49</v>
      </c>
      <c r="B137" s="25">
        <v>1228003</v>
      </c>
      <c r="C137" s="16" t="s">
        <v>29</v>
      </c>
      <c r="D137" s="16" t="s">
        <v>30</v>
      </c>
      <c r="E137" s="2" t="s">
        <v>31</v>
      </c>
      <c r="F137" s="2">
        <v>1</v>
      </c>
      <c r="G137" s="2">
        <v>1</v>
      </c>
      <c r="H137" s="2">
        <v>4</v>
      </c>
      <c r="I137" s="25">
        <v>420201001</v>
      </c>
      <c r="J137" s="2" t="s">
        <v>40</v>
      </c>
      <c r="K137" s="18">
        <v>2992.1709999999998</v>
      </c>
    </row>
    <row r="138" spans="1:11" x14ac:dyDescent="0.25">
      <c r="A138" s="12" t="s">
        <v>49</v>
      </c>
      <c r="B138" s="23">
        <v>1228003</v>
      </c>
      <c r="C138" s="13" t="s">
        <v>29</v>
      </c>
      <c r="D138" s="13" t="s">
        <v>30</v>
      </c>
      <c r="E138" s="12" t="s">
        <v>31</v>
      </c>
      <c r="F138" s="12">
        <v>2</v>
      </c>
      <c r="G138" s="12">
        <v>1</v>
      </c>
      <c r="H138" s="12">
        <v>4</v>
      </c>
      <c r="I138" s="23">
        <v>420201001</v>
      </c>
      <c r="J138" s="12" t="s">
        <v>40</v>
      </c>
      <c r="K138" s="17">
        <f>593.073+219.714+359.02+49.915+378.879+149.085+773.913+681.527+634.627</f>
        <v>3839.7530000000002</v>
      </c>
    </row>
    <row r="139" spans="1:11" x14ac:dyDescent="0.25">
      <c r="A139" s="3" t="s">
        <v>49</v>
      </c>
      <c r="B139" s="25">
        <v>1228003</v>
      </c>
      <c r="C139" s="16" t="s">
        <v>29</v>
      </c>
      <c r="D139" s="16" t="s">
        <v>30</v>
      </c>
      <c r="E139" s="2" t="s">
        <v>31</v>
      </c>
      <c r="F139" s="2">
        <v>2</v>
      </c>
      <c r="G139" s="2">
        <v>1</v>
      </c>
      <c r="H139" s="2">
        <v>1</v>
      </c>
      <c r="I139" s="25">
        <v>611301001</v>
      </c>
      <c r="J139" s="2" t="s">
        <v>36</v>
      </c>
      <c r="K139" s="18">
        <f>40.911+34.061+29.862+41.764+14.977+41.743+29.966+30.158+34.751+39.42+40.934+40.379+34+40.726+40.818+40.888+30.417+40.934+40.957+40.98+37.421+29.631+34.763+40.333+40.864+40.749</f>
        <v>952.40700000000015</v>
      </c>
    </row>
    <row r="140" spans="1:11" x14ac:dyDescent="0.25">
      <c r="A140" s="12" t="s">
        <v>49</v>
      </c>
      <c r="B140" s="23">
        <v>1228003</v>
      </c>
      <c r="C140" s="13" t="s">
        <v>29</v>
      </c>
      <c r="D140" s="13" t="s">
        <v>30</v>
      </c>
      <c r="E140" s="12" t="s">
        <v>31</v>
      </c>
      <c r="F140" s="12">
        <v>2</v>
      </c>
      <c r="G140" s="12">
        <v>1</v>
      </c>
      <c r="H140" s="12">
        <v>1</v>
      </c>
      <c r="I140" s="23">
        <v>610601001</v>
      </c>
      <c r="J140" s="12" t="s">
        <v>34</v>
      </c>
      <c r="K140" s="17">
        <v>2825.2629999999999</v>
      </c>
    </row>
    <row r="141" spans="1:11" x14ac:dyDescent="0.25">
      <c r="A141" s="2" t="s">
        <v>49</v>
      </c>
      <c r="B141" s="25">
        <v>1228003</v>
      </c>
      <c r="C141" s="16" t="s">
        <v>29</v>
      </c>
      <c r="D141" s="16" t="s">
        <v>30</v>
      </c>
      <c r="E141" s="2" t="s">
        <v>31</v>
      </c>
      <c r="F141" s="2">
        <v>2</v>
      </c>
      <c r="G141" s="2">
        <v>1</v>
      </c>
      <c r="H141" s="2">
        <v>1</v>
      </c>
      <c r="I141" s="25">
        <v>610701001</v>
      </c>
      <c r="J141" s="2" t="s">
        <v>37</v>
      </c>
      <c r="K141" s="18">
        <v>1759.425</v>
      </c>
    </row>
    <row r="142" spans="1:11" x14ac:dyDescent="0.25">
      <c r="A142" s="12" t="s">
        <v>49</v>
      </c>
      <c r="B142" s="23">
        <v>1228003</v>
      </c>
      <c r="C142" s="13" t="s">
        <v>29</v>
      </c>
      <c r="D142" s="13" t="s">
        <v>30</v>
      </c>
      <c r="E142" s="12" t="s">
        <v>31</v>
      </c>
      <c r="F142" s="12">
        <v>2</v>
      </c>
      <c r="G142" s="12">
        <v>1</v>
      </c>
      <c r="H142" s="12">
        <v>1</v>
      </c>
      <c r="I142" s="23">
        <v>610201004</v>
      </c>
      <c r="J142" s="12" t="s">
        <v>35</v>
      </c>
      <c r="K142" s="17">
        <v>2599.7779999999998</v>
      </c>
    </row>
    <row r="143" spans="1:11" x14ac:dyDescent="0.25">
      <c r="A143" s="2" t="s">
        <v>49</v>
      </c>
      <c r="B143" s="25">
        <v>1228003</v>
      </c>
      <c r="C143" s="16" t="s">
        <v>29</v>
      </c>
      <c r="D143" s="16" t="s">
        <v>30</v>
      </c>
      <c r="E143" s="2" t="s">
        <v>31</v>
      </c>
      <c r="F143" s="2">
        <v>1</v>
      </c>
      <c r="G143" s="2">
        <v>1</v>
      </c>
      <c r="H143" s="2">
        <v>1</v>
      </c>
      <c r="I143" s="25">
        <v>610601001</v>
      </c>
      <c r="J143" s="2" t="s">
        <v>34</v>
      </c>
      <c r="K143" s="18">
        <v>23.18</v>
      </c>
    </row>
    <row r="144" spans="1:11" x14ac:dyDescent="0.25">
      <c r="A144" s="2" t="s">
        <v>50</v>
      </c>
      <c r="B144" s="25">
        <v>1228003</v>
      </c>
      <c r="C144" s="16" t="s">
        <v>29</v>
      </c>
      <c r="D144" s="16" t="s">
        <v>30</v>
      </c>
      <c r="E144" s="2" t="s">
        <v>31</v>
      </c>
      <c r="F144" s="2">
        <v>1</v>
      </c>
      <c r="G144" s="2">
        <v>1</v>
      </c>
      <c r="H144" s="2">
        <v>4</v>
      </c>
      <c r="I144" s="25">
        <v>611301001</v>
      </c>
      <c r="J144" s="2" t="s">
        <v>36</v>
      </c>
      <c r="K144" s="18">
        <v>6775.9960000000001</v>
      </c>
    </row>
    <row r="145" spans="1:11" x14ac:dyDescent="0.25">
      <c r="A145" s="12" t="s">
        <v>50</v>
      </c>
      <c r="B145" s="23">
        <v>1228003</v>
      </c>
      <c r="C145" s="13" t="s">
        <v>29</v>
      </c>
      <c r="D145" s="13" t="s">
        <v>30</v>
      </c>
      <c r="E145" s="12" t="s">
        <v>31</v>
      </c>
      <c r="F145" s="12">
        <v>1</v>
      </c>
      <c r="G145" s="12">
        <v>1</v>
      </c>
      <c r="H145" s="12">
        <v>4</v>
      </c>
      <c r="I145" s="23">
        <v>610601001</v>
      </c>
      <c r="J145" s="12" t="s">
        <v>34</v>
      </c>
      <c r="K145" s="17">
        <v>16357.58</v>
      </c>
    </row>
    <row r="146" spans="1:11" x14ac:dyDescent="0.25">
      <c r="A146" s="2" t="s">
        <v>50</v>
      </c>
      <c r="B146" s="25">
        <v>1228003</v>
      </c>
      <c r="C146" s="16" t="s">
        <v>29</v>
      </c>
      <c r="D146" s="16" t="s">
        <v>30</v>
      </c>
      <c r="E146" s="2" t="s">
        <v>31</v>
      </c>
      <c r="F146" s="2">
        <v>1</v>
      </c>
      <c r="G146" s="2">
        <v>1</v>
      </c>
      <c r="H146" s="2">
        <v>4</v>
      </c>
      <c r="I146" s="25">
        <v>610701001</v>
      </c>
      <c r="J146" s="2" t="s">
        <v>37</v>
      </c>
      <c r="K146" s="18">
        <v>2716.2350000000001</v>
      </c>
    </row>
    <row r="147" spans="1:11" x14ac:dyDescent="0.25">
      <c r="A147" s="12" t="s">
        <v>50</v>
      </c>
      <c r="B147" s="23">
        <v>1228003</v>
      </c>
      <c r="C147" s="13" t="s">
        <v>29</v>
      </c>
      <c r="D147" s="13" t="s">
        <v>30</v>
      </c>
      <c r="E147" s="12" t="s">
        <v>31</v>
      </c>
      <c r="F147" s="12">
        <v>1</v>
      </c>
      <c r="G147" s="12">
        <v>1</v>
      </c>
      <c r="H147" s="12">
        <v>4</v>
      </c>
      <c r="I147" s="23">
        <v>610201004</v>
      </c>
      <c r="J147" s="12" t="s">
        <v>35</v>
      </c>
      <c r="K147" s="17">
        <v>3429.2719999999999</v>
      </c>
    </row>
    <row r="148" spans="1:11" x14ac:dyDescent="0.25">
      <c r="A148" s="2" t="s">
        <v>50</v>
      </c>
      <c r="B148" s="25">
        <v>1228003</v>
      </c>
      <c r="C148" s="16" t="s">
        <v>29</v>
      </c>
      <c r="D148" s="16" t="s">
        <v>30</v>
      </c>
      <c r="E148" s="2" t="s">
        <v>31</v>
      </c>
      <c r="F148" s="2">
        <v>1</v>
      </c>
      <c r="G148" s="2">
        <v>1</v>
      </c>
      <c r="H148" s="2">
        <v>4</v>
      </c>
      <c r="I148" s="25">
        <v>420201001</v>
      </c>
      <c r="J148" s="2" t="s">
        <v>40</v>
      </c>
      <c r="K148" s="18">
        <v>6054.1390000000001</v>
      </c>
    </row>
    <row r="149" spans="1:11" x14ac:dyDescent="0.25">
      <c r="A149" s="12" t="s">
        <v>50</v>
      </c>
      <c r="B149" s="23">
        <v>1228003</v>
      </c>
      <c r="C149" s="13" t="s">
        <v>29</v>
      </c>
      <c r="D149" s="13" t="s">
        <v>30</v>
      </c>
      <c r="E149" s="12" t="s">
        <v>31</v>
      </c>
      <c r="F149" s="12">
        <v>2</v>
      </c>
      <c r="G149" s="12">
        <v>1</v>
      </c>
      <c r="H149" s="12">
        <v>4</v>
      </c>
      <c r="I149" s="23">
        <v>420201001</v>
      </c>
      <c r="J149" s="12" t="s">
        <v>40</v>
      </c>
      <c r="K149" s="17">
        <f>1030.663+297.408+100+1177.729+839.938+600+488.625+921.208</f>
        <v>5455.5709999999999</v>
      </c>
    </row>
    <row r="150" spans="1:11" x14ac:dyDescent="0.25">
      <c r="A150" s="2" t="s">
        <v>50</v>
      </c>
      <c r="B150" s="25">
        <v>1228003</v>
      </c>
      <c r="C150" s="16" t="s">
        <v>29</v>
      </c>
      <c r="D150" s="16" t="s">
        <v>30</v>
      </c>
      <c r="E150" s="2" t="s">
        <v>31</v>
      </c>
      <c r="F150" s="2">
        <v>2</v>
      </c>
      <c r="G150" s="2">
        <v>1</v>
      </c>
      <c r="H150" s="2">
        <v>1</v>
      </c>
      <c r="I150" s="25">
        <v>611301001</v>
      </c>
      <c r="J150" s="2" t="s">
        <v>36</v>
      </c>
      <c r="K150" s="18">
        <v>482.755</v>
      </c>
    </row>
    <row r="151" spans="1:11" x14ac:dyDescent="0.25">
      <c r="A151" s="12" t="s">
        <v>50</v>
      </c>
      <c r="B151" s="23">
        <v>1228003</v>
      </c>
      <c r="C151" s="13" t="s">
        <v>29</v>
      </c>
      <c r="D151" s="13" t="s">
        <v>30</v>
      </c>
      <c r="E151" s="12" t="s">
        <v>31</v>
      </c>
      <c r="F151" s="12">
        <v>2</v>
      </c>
      <c r="G151" s="12">
        <v>1</v>
      </c>
      <c r="H151" s="12">
        <v>1</v>
      </c>
      <c r="I151" s="23">
        <v>610601001</v>
      </c>
      <c r="J151" s="12" t="s">
        <v>34</v>
      </c>
      <c r="K151" s="17">
        <v>2656.6959999999999</v>
      </c>
    </row>
    <row r="152" spans="1:11" x14ac:dyDescent="0.25">
      <c r="A152" s="2" t="s">
        <v>50</v>
      </c>
      <c r="B152" s="25">
        <v>1228003</v>
      </c>
      <c r="C152" s="16" t="s">
        <v>29</v>
      </c>
      <c r="D152" s="16" t="s">
        <v>30</v>
      </c>
      <c r="E152" s="2" t="s">
        <v>31</v>
      </c>
      <c r="F152" s="2">
        <v>2</v>
      </c>
      <c r="G152" s="2">
        <v>1</v>
      </c>
      <c r="H152" s="2">
        <v>1</v>
      </c>
      <c r="I152" s="25">
        <v>610701001</v>
      </c>
      <c r="J152" s="2" t="s">
        <v>37</v>
      </c>
      <c r="K152" s="18">
        <v>1106.963</v>
      </c>
    </row>
    <row r="153" spans="1:11" x14ac:dyDescent="0.25">
      <c r="A153" s="12" t="s">
        <v>50</v>
      </c>
      <c r="B153" s="23">
        <v>1228003</v>
      </c>
      <c r="C153" s="13" t="s">
        <v>29</v>
      </c>
      <c r="D153" s="13" t="s">
        <v>30</v>
      </c>
      <c r="E153" s="12" t="s">
        <v>31</v>
      </c>
      <c r="F153" s="12">
        <v>2</v>
      </c>
      <c r="G153" s="12">
        <v>1</v>
      </c>
      <c r="H153" s="12">
        <v>1</v>
      </c>
      <c r="I153" s="23">
        <v>610201004</v>
      </c>
      <c r="J153" s="12" t="s">
        <v>35</v>
      </c>
      <c r="K153" s="17">
        <v>3318.6770000000001</v>
      </c>
    </row>
    <row r="154" spans="1:11" x14ac:dyDescent="0.25">
      <c r="A154" s="2" t="s">
        <v>50</v>
      </c>
      <c r="B154" s="25">
        <v>1228003</v>
      </c>
      <c r="C154" s="16" t="s">
        <v>29</v>
      </c>
      <c r="D154" s="16" t="s">
        <v>30</v>
      </c>
      <c r="E154" s="2" t="s">
        <v>31</v>
      </c>
      <c r="F154" s="2">
        <v>1</v>
      </c>
      <c r="G154" s="2">
        <v>1</v>
      </c>
      <c r="H154" s="2">
        <v>1</v>
      </c>
      <c r="I154" s="25">
        <v>610601001</v>
      </c>
      <c r="J154" s="2" t="s">
        <v>34</v>
      </c>
      <c r="K154" s="18">
        <v>98.14</v>
      </c>
    </row>
    <row r="155" spans="1:11" x14ac:dyDescent="0.25">
      <c r="A155" s="12" t="s">
        <v>50</v>
      </c>
      <c r="B155" s="23">
        <v>1228003</v>
      </c>
      <c r="C155" s="13" t="s">
        <v>29</v>
      </c>
      <c r="D155" s="13" t="s">
        <v>30</v>
      </c>
      <c r="E155" s="12" t="s">
        <v>31</v>
      </c>
      <c r="F155" s="12">
        <v>1</v>
      </c>
      <c r="G155" s="12">
        <v>1</v>
      </c>
      <c r="H155" s="12">
        <v>1</v>
      </c>
      <c r="I155" s="23">
        <v>610701001</v>
      </c>
      <c r="J155" s="12" t="s">
        <v>37</v>
      </c>
      <c r="K155" s="17">
        <v>382.68</v>
      </c>
    </row>
    <row r="156" spans="1:11" x14ac:dyDescent="0.25">
      <c r="A156" s="2" t="s">
        <v>50</v>
      </c>
      <c r="B156" s="25">
        <v>1228003</v>
      </c>
      <c r="C156" s="16" t="s">
        <v>29</v>
      </c>
      <c r="D156" s="16" t="s">
        <v>30</v>
      </c>
      <c r="E156" s="2" t="s">
        <v>31</v>
      </c>
      <c r="F156" s="2">
        <v>1</v>
      </c>
      <c r="G156" s="2">
        <v>1</v>
      </c>
      <c r="H156" s="2">
        <v>1</v>
      </c>
      <c r="I156" s="25">
        <v>740101006</v>
      </c>
      <c r="J156" s="2" t="s">
        <v>38</v>
      </c>
      <c r="K156" s="2">
        <v>37.92</v>
      </c>
    </row>
    <row r="157" spans="1:11" s="3" customFormat="1" x14ac:dyDescent="0.25">
      <c r="A157" s="12" t="s">
        <v>51</v>
      </c>
      <c r="B157" s="23">
        <v>1228003</v>
      </c>
      <c r="C157" s="13" t="s">
        <v>29</v>
      </c>
      <c r="D157" s="13" t="s">
        <v>30</v>
      </c>
      <c r="E157" s="12" t="s">
        <v>31</v>
      </c>
      <c r="F157" s="12">
        <v>1</v>
      </c>
      <c r="G157" s="12">
        <v>1</v>
      </c>
      <c r="H157" s="12">
        <v>4</v>
      </c>
      <c r="I157" s="23">
        <v>611301001</v>
      </c>
      <c r="J157" s="12" t="s">
        <v>36</v>
      </c>
      <c r="K157" s="17">
        <f>134.924+288.645+744.368+493.057</f>
        <v>1660.9939999999999</v>
      </c>
    </row>
    <row r="158" spans="1:11" s="3" customFormat="1" x14ac:dyDescent="0.25">
      <c r="A158" s="2" t="s">
        <v>51</v>
      </c>
      <c r="B158" s="25">
        <v>1228003</v>
      </c>
      <c r="C158" s="16" t="s">
        <v>29</v>
      </c>
      <c r="D158" s="16" t="s">
        <v>30</v>
      </c>
      <c r="E158" s="2" t="s">
        <v>31</v>
      </c>
      <c r="F158" s="2">
        <v>1</v>
      </c>
      <c r="G158" s="2">
        <v>1</v>
      </c>
      <c r="H158" s="2">
        <v>4</v>
      </c>
      <c r="I158" s="25">
        <v>610601001</v>
      </c>
      <c r="J158" s="2" t="s">
        <v>34</v>
      </c>
      <c r="K158" s="18">
        <f>4056.099+674.774+543.687</f>
        <v>5274.56</v>
      </c>
    </row>
    <row r="159" spans="1:11" s="3" customFormat="1" x14ac:dyDescent="0.25">
      <c r="A159" s="12" t="s">
        <v>51</v>
      </c>
      <c r="B159" s="23">
        <v>1228003</v>
      </c>
      <c r="C159" s="13" t="s">
        <v>29</v>
      </c>
      <c r="D159" s="13" t="s">
        <v>30</v>
      </c>
      <c r="E159" s="12" t="s">
        <v>31</v>
      </c>
      <c r="F159" s="12">
        <v>1</v>
      </c>
      <c r="G159" s="12">
        <v>1</v>
      </c>
      <c r="H159" s="12">
        <v>4</v>
      </c>
      <c r="I159" s="23">
        <v>610701001</v>
      </c>
      <c r="J159" s="12" t="s">
        <v>37</v>
      </c>
      <c r="K159" s="17">
        <v>595.62</v>
      </c>
    </row>
    <row r="160" spans="1:11" s="3" customFormat="1" x14ac:dyDescent="0.25">
      <c r="A160" s="2" t="s">
        <v>51</v>
      </c>
      <c r="B160" s="25">
        <v>1228003</v>
      </c>
      <c r="C160" s="16" t="s">
        <v>29</v>
      </c>
      <c r="D160" s="16" t="s">
        <v>30</v>
      </c>
      <c r="E160" s="2" t="s">
        <v>31</v>
      </c>
      <c r="F160" s="2">
        <v>1</v>
      </c>
      <c r="G160" s="2">
        <v>1</v>
      </c>
      <c r="H160" s="2">
        <v>4</v>
      </c>
      <c r="I160" s="25">
        <v>610201004</v>
      </c>
      <c r="J160" s="2" t="s">
        <v>35</v>
      </c>
      <c r="K160" s="18">
        <v>3209.866</v>
      </c>
    </row>
    <row r="161" spans="1:11" s="3" customFormat="1" x14ac:dyDescent="0.25">
      <c r="A161" s="12" t="s">
        <v>51</v>
      </c>
      <c r="B161" s="23">
        <v>1228003</v>
      </c>
      <c r="C161" s="13" t="s">
        <v>29</v>
      </c>
      <c r="D161" s="13" t="s">
        <v>30</v>
      </c>
      <c r="E161" s="12" t="s">
        <v>31</v>
      </c>
      <c r="F161" s="12">
        <v>2</v>
      </c>
      <c r="G161" s="12">
        <v>1</v>
      </c>
      <c r="H161" s="12">
        <v>4</v>
      </c>
      <c r="I161" s="23">
        <v>420201001</v>
      </c>
      <c r="J161" s="12" t="s">
        <v>40</v>
      </c>
      <c r="K161" s="17">
        <f>988.233+370.921+1092.771+916.159+50+1075.961</f>
        <v>4494.0450000000001</v>
      </c>
    </row>
    <row r="162" spans="1:11" s="3" customFormat="1" x14ac:dyDescent="0.25">
      <c r="A162" s="2" t="s">
        <v>51</v>
      </c>
      <c r="B162" s="25">
        <v>1228003</v>
      </c>
      <c r="C162" s="16" t="s">
        <v>29</v>
      </c>
      <c r="D162" s="16" t="s">
        <v>30</v>
      </c>
      <c r="E162" s="2" t="s">
        <v>31</v>
      </c>
      <c r="F162" s="2">
        <v>2</v>
      </c>
      <c r="G162" s="2">
        <v>1</v>
      </c>
      <c r="H162" s="2">
        <v>1</v>
      </c>
      <c r="I162" s="25">
        <v>611301001</v>
      </c>
      <c r="J162" s="2" t="s">
        <v>36</v>
      </c>
      <c r="K162" s="18">
        <v>1513.36</v>
      </c>
    </row>
    <row r="163" spans="1:11" s="3" customFormat="1" x14ac:dyDescent="0.25">
      <c r="A163" s="12" t="s">
        <v>51</v>
      </c>
      <c r="B163" s="23">
        <v>1228003</v>
      </c>
      <c r="C163" s="13" t="s">
        <v>29</v>
      </c>
      <c r="D163" s="13" t="s">
        <v>30</v>
      </c>
      <c r="E163" s="12" t="s">
        <v>31</v>
      </c>
      <c r="F163" s="12">
        <v>2</v>
      </c>
      <c r="G163" s="12">
        <v>1</v>
      </c>
      <c r="H163" s="12">
        <v>1</v>
      </c>
      <c r="I163" s="23">
        <v>610601001</v>
      </c>
      <c r="J163" s="12" t="s">
        <v>34</v>
      </c>
      <c r="K163" s="17">
        <v>5669.33</v>
      </c>
    </row>
    <row r="164" spans="1:11" s="3" customFormat="1" x14ac:dyDescent="0.25">
      <c r="A164" s="2" t="s">
        <v>51</v>
      </c>
      <c r="B164" s="25">
        <v>1228003</v>
      </c>
      <c r="C164" s="16" t="s">
        <v>29</v>
      </c>
      <c r="D164" s="16" t="s">
        <v>30</v>
      </c>
      <c r="E164" s="2" t="s">
        <v>31</v>
      </c>
      <c r="F164" s="2">
        <v>2</v>
      </c>
      <c r="G164" s="2">
        <v>1</v>
      </c>
      <c r="H164" s="2">
        <v>1</v>
      </c>
      <c r="I164" s="25">
        <v>610701001</v>
      </c>
      <c r="J164" s="2" t="s">
        <v>37</v>
      </c>
      <c r="K164" s="18">
        <v>1176</v>
      </c>
    </row>
    <row r="165" spans="1:11" s="3" customFormat="1" x14ac:dyDescent="0.25">
      <c r="A165" s="12" t="s">
        <v>51</v>
      </c>
      <c r="B165" s="23">
        <v>1228003</v>
      </c>
      <c r="C165" s="13" t="s">
        <v>29</v>
      </c>
      <c r="D165" s="13" t="s">
        <v>30</v>
      </c>
      <c r="E165" s="12" t="s">
        <v>31</v>
      </c>
      <c r="F165" s="12">
        <v>2</v>
      </c>
      <c r="G165" s="12">
        <v>1</v>
      </c>
      <c r="H165" s="12">
        <v>1</v>
      </c>
      <c r="I165" s="23">
        <v>610201004</v>
      </c>
      <c r="J165" s="12" t="s">
        <v>35</v>
      </c>
      <c r="K165" s="17">
        <v>2222.38</v>
      </c>
    </row>
    <row r="166" spans="1:11" s="3" customFormat="1" x14ac:dyDescent="0.25">
      <c r="A166" s="2" t="s">
        <v>51</v>
      </c>
      <c r="B166" s="25">
        <v>1228003</v>
      </c>
      <c r="C166" s="16" t="s">
        <v>29</v>
      </c>
      <c r="D166" s="16" t="s">
        <v>30</v>
      </c>
      <c r="E166" s="2" t="s">
        <v>31</v>
      </c>
      <c r="F166" s="2">
        <v>2</v>
      </c>
      <c r="G166" s="2">
        <v>1</v>
      </c>
      <c r="H166" s="2">
        <v>1</v>
      </c>
      <c r="I166" s="25">
        <v>420201001</v>
      </c>
      <c r="J166" s="2" t="s">
        <v>40</v>
      </c>
      <c r="K166" s="18">
        <v>84.72</v>
      </c>
    </row>
    <row r="167" spans="1:11" s="3" customFormat="1" x14ac:dyDescent="0.25">
      <c r="A167" s="12" t="s">
        <v>51</v>
      </c>
      <c r="B167" s="23">
        <v>1228003</v>
      </c>
      <c r="C167" s="13" t="s">
        <v>29</v>
      </c>
      <c r="D167" s="13" t="s">
        <v>30</v>
      </c>
      <c r="E167" s="12" t="s">
        <v>31</v>
      </c>
      <c r="F167" s="12">
        <v>1</v>
      </c>
      <c r="G167" s="12">
        <v>1</v>
      </c>
      <c r="H167" s="12">
        <v>1</v>
      </c>
      <c r="I167" s="23">
        <v>610601001</v>
      </c>
      <c r="J167" s="12" t="s">
        <v>34</v>
      </c>
      <c r="K167" s="17">
        <v>70.703000000000003</v>
      </c>
    </row>
    <row r="168" spans="1:11" s="3" customFormat="1" x14ac:dyDescent="0.25">
      <c r="A168" s="2" t="s">
        <v>51</v>
      </c>
      <c r="B168" s="25">
        <v>1228003</v>
      </c>
      <c r="C168" s="16" t="s">
        <v>29</v>
      </c>
      <c r="D168" s="16" t="s">
        <v>30</v>
      </c>
      <c r="E168" s="2" t="s">
        <v>31</v>
      </c>
      <c r="F168" s="2">
        <v>1</v>
      </c>
      <c r="G168" s="2">
        <v>1</v>
      </c>
      <c r="H168" s="2">
        <v>1</v>
      </c>
      <c r="I168" s="25">
        <v>610701001</v>
      </c>
      <c r="J168" s="2" t="s">
        <v>37</v>
      </c>
      <c r="K168" s="18">
        <v>535.53099999999995</v>
      </c>
    </row>
    <row r="169" spans="1:11" s="3" customFormat="1" x14ac:dyDescent="0.25">
      <c r="A169" s="12" t="s">
        <v>51</v>
      </c>
      <c r="B169" s="23">
        <v>1228003</v>
      </c>
      <c r="C169" s="13" t="s">
        <v>29</v>
      </c>
      <c r="D169" s="13" t="s">
        <v>30</v>
      </c>
      <c r="E169" s="12" t="s">
        <v>31</v>
      </c>
      <c r="F169" s="12">
        <v>1</v>
      </c>
      <c r="G169" s="12">
        <v>1</v>
      </c>
      <c r="H169" s="12">
        <v>1</v>
      </c>
      <c r="I169" s="23">
        <v>611107001</v>
      </c>
      <c r="J169" s="12" t="s">
        <v>52</v>
      </c>
      <c r="K169" s="12">
        <v>23.106000000000002</v>
      </c>
    </row>
    <row r="170" spans="1:11" x14ac:dyDescent="0.25">
      <c r="A170" s="2" t="s">
        <v>53</v>
      </c>
      <c r="B170" s="25">
        <v>1228003</v>
      </c>
      <c r="C170" s="16" t="s">
        <v>29</v>
      </c>
      <c r="D170" s="16" t="s">
        <v>30</v>
      </c>
      <c r="E170" s="2" t="s">
        <v>31</v>
      </c>
      <c r="F170" s="2">
        <v>1</v>
      </c>
      <c r="G170" s="2">
        <v>1</v>
      </c>
      <c r="H170" s="2">
        <v>4</v>
      </c>
      <c r="I170" s="25">
        <v>611301001</v>
      </c>
      <c r="J170" s="2" t="s">
        <v>36</v>
      </c>
      <c r="K170" s="18">
        <f>289.188+4560.81</f>
        <v>4849.9980000000005</v>
      </c>
    </row>
    <row r="171" spans="1:11" x14ac:dyDescent="0.25">
      <c r="A171" s="12" t="s">
        <v>53</v>
      </c>
      <c r="B171" s="23">
        <v>1228003</v>
      </c>
      <c r="C171" s="13" t="s">
        <v>29</v>
      </c>
      <c r="D171" s="13" t="s">
        <v>30</v>
      </c>
      <c r="E171" s="12" t="s">
        <v>31</v>
      </c>
      <c r="F171" s="12">
        <v>1</v>
      </c>
      <c r="G171" s="12">
        <v>1</v>
      </c>
      <c r="H171" s="12">
        <v>4</v>
      </c>
      <c r="I171" s="23">
        <v>610601001</v>
      </c>
      <c r="J171" s="12" t="s">
        <v>34</v>
      </c>
      <c r="K171" s="17">
        <f>614.059+4337.955+1257.098+614.059+4337.955+1257.098</f>
        <v>12418.224</v>
      </c>
    </row>
    <row r="172" spans="1:11" x14ac:dyDescent="0.25">
      <c r="A172" s="2" t="s">
        <v>53</v>
      </c>
      <c r="B172" s="25">
        <v>1228003</v>
      </c>
      <c r="C172" s="16" t="s">
        <v>29</v>
      </c>
      <c r="D172" s="16" t="s">
        <v>30</v>
      </c>
      <c r="E172" s="2" t="s">
        <v>31</v>
      </c>
      <c r="F172" s="2">
        <v>1</v>
      </c>
      <c r="G172" s="2">
        <v>1</v>
      </c>
      <c r="H172" s="2">
        <v>4</v>
      </c>
      <c r="I172" s="25">
        <v>610701001</v>
      </c>
      <c r="J172" s="2" t="s">
        <v>37</v>
      </c>
      <c r="K172" s="18">
        <v>1783.585</v>
      </c>
    </row>
    <row r="173" spans="1:11" x14ac:dyDescent="0.25">
      <c r="A173" s="12" t="s">
        <v>53</v>
      </c>
      <c r="B173" s="23">
        <v>1228003</v>
      </c>
      <c r="C173" s="13" t="s">
        <v>29</v>
      </c>
      <c r="D173" s="13" t="s">
        <v>30</v>
      </c>
      <c r="E173" s="12" t="s">
        <v>31</v>
      </c>
      <c r="F173" s="12">
        <v>1</v>
      </c>
      <c r="G173" s="12">
        <v>1</v>
      </c>
      <c r="H173" s="12">
        <v>4</v>
      </c>
      <c r="I173" s="23">
        <v>610201004</v>
      </c>
      <c r="J173" s="12" t="s">
        <v>35</v>
      </c>
      <c r="K173" s="17">
        <f>2980.501+567.647</f>
        <v>3548.1480000000001</v>
      </c>
    </row>
    <row r="174" spans="1:11" x14ac:dyDescent="0.25">
      <c r="A174" s="2" t="s">
        <v>53</v>
      </c>
      <c r="B174" s="25">
        <v>1228003</v>
      </c>
      <c r="C174" s="16" t="s">
        <v>29</v>
      </c>
      <c r="D174" s="16" t="s">
        <v>30</v>
      </c>
      <c r="E174" s="2" t="s">
        <v>31</v>
      </c>
      <c r="F174" s="2">
        <v>1</v>
      </c>
      <c r="G174" s="2">
        <v>1</v>
      </c>
      <c r="H174" s="2">
        <v>4</v>
      </c>
      <c r="I174" s="25">
        <v>420201001</v>
      </c>
      <c r="J174" s="2" t="s">
        <v>40</v>
      </c>
      <c r="K174" s="18">
        <v>10033.5</v>
      </c>
    </row>
    <row r="175" spans="1:11" x14ac:dyDescent="0.25">
      <c r="A175" s="12" t="s">
        <v>53</v>
      </c>
      <c r="B175" s="23">
        <v>1228003</v>
      </c>
      <c r="C175" s="13" t="s">
        <v>29</v>
      </c>
      <c r="D175" s="13" t="s">
        <v>30</v>
      </c>
      <c r="E175" s="12" t="s">
        <v>31</v>
      </c>
      <c r="F175" s="12">
        <v>2</v>
      </c>
      <c r="G175" s="12">
        <v>1</v>
      </c>
      <c r="H175" s="12">
        <v>4</v>
      </c>
      <c r="I175" s="23">
        <v>420201001</v>
      </c>
      <c r="J175" s="12" t="s">
        <v>40</v>
      </c>
      <c r="K175" s="17">
        <f>627.426+119.722+100.001+800+339.757+287.481+928.498</f>
        <v>3202.8849999999998</v>
      </c>
    </row>
    <row r="176" spans="1:11" x14ac:dyDescent="0.25">
      <c r="A176" s="2" t="s">
        <v>53</v>
      </c>
      <c r="B176" s="25">
        <v>1228003</v>
      </c>
      <c r="C176" s="16" t="s">
        <v>29</v>
      </c>
      <c r="D176" s="16" t="s">
        <v>30</v>
      </c>
      <c r="E176" s="2" t="s">
        <v>31</v>
      </c>
      <c r="F176" s="2">
        <v>2</v>
      </c>
      <c r="G176" s="2">
        <v>1</v>
      </c>
      <c r="H176" s="2">
        <v>1</v>
      </c>
      <c r="I176" s="25">
        <v>611301001</v>
      </c>
      <c r="J176" s="2" t="s">
        <v>36</v>
      </c>
      <c r="K176" s="18">
        <v>1387.2670000000001</v>
      </c>
    </row>
    <row r="177" spans="1:11" x14ac:dyDescent="0.25">
      <c r="A177" s="12" t="s">
        <v>53</v>
      </c>
      <c r="B177" s="23">
        <v>1228003</v>
      </c>
      <c r="C177" s="13" t="s">
        <v>29</v>
      </c>
      <c r="D177" s="13" t="s">
        <v>30</v>
      </c>
      <c r="E177" s="12" t="s">
        <v>31</v>
      </c>
      <c r="F177" s="12">
        <v>2</v>
      </c>
      <c r="G177" s="12">
        <v>1</v>
      </c>
      <c r="H177" s="12">
        <v>1</v>
      </c>
      <c r="I177" s="23">
        <v>610601001</v>
      </c>
      <c r="J177" s="12" t="s">
        <v>34</v>
      </c>
      <c r="K177" s="17">
        <v>5691.7870000000003</v>
      </c>
    </row>
    <row r="178" spans="1:11" x14ac:dyDescent="0.25">
      <c r="A178" s="2" t="s">
        <v>53</v>
      </c>
      <c r="B178" s="25">
        <v>1228003</v>
      </c>
      <c r="C178" s="16" t="s">
        <v>29</v>
      </c>
      <c r="D178" s="16" t="s">
        <v>30</v>
      </c>
      <c r="E178" s="2" t="s">
        <v>31</v>
      </c>
      <c r="F178" s="2">
        <v>2</v>
      </c>
      <c r="G178" s="2">
        <v>1</v>
      </c>
      <c r="H178" s="2">
        <v>1</v>
      </c>
      <c r="I178" s="25">
        <v>610701001</v>
      </c>
      <c r="J178" s="2" t="s">
        <v>37</v>
      </c>
      <c r="K178" s="18">
        <v>1281.5</v>
      </c>
    </row>
    <row r="179" spans="1:11" x14ac:dyDescent="0.25">
      <c r="A179" s="12" t="s">
        <v>53</v>
      </c>
      <c r="B179" s="23">
        <v>1228003</v>
      </c>
      <c r="C179" s="13" t="s">
        <v>29</v>
      </c>
      <c r="D179" s="13" t="s">
        <v>30</v>
      </c>
      <c r="E179" s="12" t="s">
        <v>31</v>
      </c>
      <c r="F179" s="12">
        <v>2</v>
      </c>
      <c r="G179" s="12">
        <v>1</v>
      </c>
      <c r="H179" s="12">
        <v>1</v>
      </c>
      <c r="I179" s="23">
        <v>610201004</v>
      </c>
      <c r="J179" s="12" t="s">
        <v>35</v>
      </c>
      <c r="K179" s="17">
        <v>2063.9639999999999</v>
      </c>
    </row>
    <row r="180" spans="1:11" x14ac:dyDescent="0.25">
      <c r="A180" s="2" t="s">
        <v>53</v>
      </c>
      <c r="B180" s="25">
        <v>1228003</v>
      </c>
      <c r="C180" s="16" t="s">
        <v>29</v>
      </c>
      <c r="D180" s="16" t="s">
        <v>30</v>
      </c>
      <c r="E180" s="2" t="s">
        <v>31</v>
      </c>
      <c r="F180" s="2">
        <v>2</v>
      </c>
      <c r="G180" s="2">
        <v>1</v>
      </c>
      <c r="H180" s="2">
        <v>1</v>
      </c>
      <c r="I180" s="25">
        <v>420201001</v>
      </c>
      <c r="J180" s="2" t="s">
        <v>40</v>
      </c>
      <c r="K180" s="18">
        <v>79.620999999999995</v>
      </c>
    </row>
    <row r="181" spans="1:11" x14ac:dyDescent="0.25">
      <c r="A181" s="12" t="s">
        <v>53</v>
      </c>
      <c r="B181" s="23">
        <v>1228003</v>
      </c>
      <c r="C181" s="13" t="s">
        <v>29</v>
      </c>
      <c r="D181" s="13" t="s">
        <v>30</v>
      </c>
      <c r="E181" s="12" t="s">
        <v>31</v>
      </c>
      <c r="F181" s="12">
        <v>1</v>
      </c>
      <c r="G181" s="12">
        <v>1</v>
      </c>
      <c r="H181" s="12">
        <v>1</v>
      </c>
      <c r="I181" s="23">
        <v>610601001</v>
      </c>
      <c r="J181" s="12" t="s">
        <v>34</v>
      </c>
      <c r="K181" s="17">
        <v>96.885000000000005</v>
      </c>
    </row>
    <row r="182" spans="1:11" x14ac:dyDescent="0.25">
      <c r="A182" s="2" t="s">
        <v>53</v>
      </c>
      <c r="B182" s="25">
        <v>1228003</v>
      </c>
      <c r="C182" s="16" t="s">
        <v>29</v>
      </c>
      <c r="D182" s="16" t="s">
        <v>30</v>
      </c>
      <c r="E182" s="2" t="s">
        <v>31</v>
      </c>
      <c r="F182" s="2">
        <v>1</v>
      </c>
      <c r="G182" s="2">
        <v>1</v>
      </c>
      <c r="H182" s="2">
        <v>1</v>
      </c>
      <c r="I182" s="25">
        <v>610701001</v>
      </c>
      <c r="J182" s="2" t="s">
        <v>37</v>
      </c>
      <c r="K182" s="18">
        <v>1105.0530000000001</v>
      </c>
    </row>
    <row r="183" spans="1:11" x14ac:dyDescent="0.25">
      <c r="A183" s="12" t="s">
        <v>53</v>
      </c>
      <c r="B183" s="23">
        <v>1228003</v>
      </c>
      <c r="C183" s="13" t="s">
        <v>29</v>
      </c>
      <c r="D183" s="13" t="s">
        <v>30</v>
      </c>
      <c r="E183" s="12" t="s">
        <v>31</v>
      </c>
      <c r="F183" s="12">
        <v>1</v>
      </c>
      <c r="G183" s="12">
        <v>1</v>
      </c>
      <c r="H183" s="12">
        <v>1</v>
      </c>
      <c r="I183" s="23">
        <v>611107001</v>
      </c>
      <c r="J183" s="12" t="s">
        <v>52</v>
      </c>
      <c r="K183" s="12">
        <v>37.420999999999999</v>
      </c>
    </row>
    <row r="184" spans="1:11" x14ac:dyDescent="0.25">
      <c r="A184" s="2" t="s">
        <v>54</v>
      </c>
      <c r="B184" s="25">
        <v>1228003</v>
      </c>
      <c r="C184" s="16" t="s">
        <v>29</v>
      </c>
      <c r="D184" s="16" t="s">
        <v>30</v>
      </c>
      <c r="E184" s="2" t="s">
        <v>31</v>
      </c>
      <c r="F184" s="2">
        <v>1</v>
      </c>
      <c r="G184" s="2">
        <v>1</v>
      </c>
      <c r="H184" s="2">
        <v>4</v>
      </c>
      <c r="I184" s="25">
        <v>611301001</v>
      </c>
      <c r="J184" s="2" t="s">
        <v>36</v>
      </c>
      <c r="K184" s="18">
        <f>3694.29+697.444</f>
        <v>4391.7340000000004</v>
      </c>
    </row>
    <row r="185" spans="1:11" x14ac:dyDescent="0.25">
      <c r="A185" s="12" t="s">
        <v>54</v>
      </c>
      <c r="B185" s="23">
        <v>1228003</v>
      </c>
      <c r="C185" s="13" t="s">
        <v>29</v>
      </c>
      <c r="D185" s="13" t="s">
        <v>30</v>
      </c>
      <c r="E185" s="12" t="s">
        <v>31</v>
      </c>
      <c r="F185" s="12">
        <v>1</v>
      </c>
      <c r="G185" s="12">
        <v>1</v>
      </c>
      <c r="H185" s="12">
        <v>4</v>
      </c>
      <c r="I185" s="23">
        <v>610601001</v>
      </c>
      <c r="J185" s="12" t="s">
        <v>34</v>
      </c>
      <c r="K185" s="17">
        <f>8.052+66.542</f>
        <v>74.593999999999994</v>
      </c>
    </row>
    <row r="186" spans="1:11" x14ac:dyDescent="0.25">
      <c r="A186" s="2" t="s">
        <v>54</v>
      </c>
      <c r="B186" s="25">
        <v>1228003</v>
      </c>
      <c r="C186" s="16" t="s">
        <v>29</v>
      </c>
      <c r="D186" s="16" t="s">
        <v>30</v>
      </c>
      <c r="E186" s="2" t="s">
        <v>31</v>
      </c>
      <c r="F186" s="2">
        <v>1</v>
      </c>
      <c r="G186" s="2">
        <v>1</v>
      </c>
      <c r="H186" s="2">
        <v>4</v>
      </c>
      <c r="I186" s="25">
        <v>610701001</v>
      </c>
      <c r="J186" s="2" t="s">
        <v>37</v>
      </c>
      <c r="K186" s="18">
        <f>684.25+628.285</f>
        <v>1312.5349999999999</v>
      </c>
    </row>
    <row r="187" spans="1:11" x14ac:dyDescent="0.25">
      <c r="A187" s="12" t="s">
        <v>54</v>
      </c>
      <c r="B187" s="23">
        <v>1228003</v>
      </c>
      <c r="C187" s="13" t="s">
        <v>29</v>
      </c>
      <c r="D187" s="13" t="s">
        <v>30</v>
      </c>
      <c r="E187" s="12" t="s">
        <v>31</v>
      </c>
      <c r="F187" s="12">
        <v>2</v>
      </c>
      <c r="G187" s="12">
        <v>1</v>
      </c>
      <c r="H187" s="12">
        <v>4</v>
      </c>
      <c r="I187" s="23">
        <v>420201001</v>
      </c>
      <c r="J187" s="12" t="s">
        <v>40</v>
      </c>
      <c r="K187" s="17">
        <v>5862.4459999999999</v>
      </c>
    </row>
    <row r="188" spans="1:11" x14ac:dyDescent="0.25">
      <c r="A188" s="2" t="s">
        <v>54</v>
      </c>
      <c r="B188" s="25">
        <v>1228003</v>
      </c>
      <c r="C188" s="16" t="s">
        <v>29</v>
      </c>
      <c r="D188" s="16" t="s">
        <v>30</v>
      </c>
      <c r="E188" s="2" t="s">
        <v>31</v>
      </c>
      <c r="F188" s="2">
        <v>2</v>
      </c>
      <c r="G188" s="2">
        <v>1</v>
      </c>
      <c r="H188" s="2">
        <v>1</v>
      </c>
      <c r="I188" s="25">
        <v>611301001</v>
      </c>
      <c r="J188" s="2" t="s">
        <v>36</v>
      </c>
      <c r="K188" s="20">
        <v>635.745</v>
      </c>
    </row>
    <row r="189" spans="1:11" x14ac:dyDescent="0.25">
      <c r="A189" s="12" t="s">
        <v>54</v>
      </c>
      <c r="B189" s="23">
        <v>1228003</v>
      </c>
      <c r="C189" s="13" t="s">
        <v>29</v>
      </c>
      <c r="D189" s="13" t="s">
        <v>30</v>
      </c>
      <c r="E189" s="12" t="s">
        <v>31</v>
      </c>
      <c r="F189" s="12">
        <v>2</v>
      </c>
      <c r="G189" s="12">
        <v>1</v>
      </c>
      <c r="H189" s="12">
        <v>1</v>
      </c>
      <c r="I189" s="23">
        <v>610601001</v>
      </c>
      <c r="J189" s="12" t="s">
        <v>34</v>
      </c>
      <c r="K189" s="17">
        <v>5630.116</v>
      </c>
    </row>
    <row r="190" spans="1:11" x14ac:dyDescent="0.25">
      <c r="A190" s="2" t="s">
        <v>54</v>
      </c>
      <c r="B190" s="25">
        <v>1228003</v>
      </c>
      <c r="C190" s="16" t="s">
        <v>29</v>
      </c>
      <c r="D190" s="16" t="s">
        <v>30</v>
      </c>
      <c r="E190" s="2" t="s">
        <v>31</v>
      </c>
      <c r="F190" s="2">
        <v>2</v>
      </c>
      <c r="G190" s="2">
        <v>1</v>
      </c>
      <c r="H190" s="2">
        <v>1</v>
      </c>
      <c r="I190" s="25">
        <v>610701001</v>
      </c>
      <c r="J190" s="2" t="s">
        <v>37</v>
      </c>
      <c r="K190" s="18">
        <v>892.47699999999998</v>
      </c>
    </row>
    <row r="191" spans="1:11" x14ac:dyDescent="0.25">
      <c r="A191" s="12" t="s">
        <v>54</v>
      </c>
      <c r="B191" s="23">
        <v>1228003</v>
      </c>
      <c r="C191" s="13" t="s">
        <v>29</v>
      </c>
      <c r="D191" s="13" t="s">
        <v>30</v>
      </c>
      <c r="E191" s="12" t="s">
        <v>31</v>
      </c>
      <c r="F191" s="12">
        <v>2</v>
      </c>
      <c r="G191" s="12">
        <v>1</v>
      </c>
      <c r="H191" s="12">
        <v>1</v>
      </c>
      <c r="I191" s="23">
        <v>610201004</v>
      </c>
      <c r="J191" s="12" t="s">
        <v>35</v>
      </c>
      <c r="K191" s="17">
        <v>2279.674</v>
      </c>
    </row>
    <row r="192" spans="1:11" x14ac:dyDescent="0.25">
      <c r="A192" s="2" t="s">
        <v>54</v>
      </c>
      <c r="B192" s="25">
        <v>1228003</v>
      </c>
      <c r="C192" s="16" t="s">
        <v>29</v>
      </c>
      <c r="D192" s="16" t="s">
        <v>30</v>
      </c>
      <c r="E192" s="2" t="s">
        <v>31</v>
      </c>
      <c r="F192" s="2">
        <v>1</v>
      </c>
      <c r="G192" s="2">
        <v>1</v>
      </c>
      <c r="H192" s="2">
        <v>1</v>
      </c>
      <c r="I192" s="25">
        <v>611301001</v>
      </c>
      <c r="J192" s="2" t="s">
        <v>36</v>
      </c>
      <c r="K192" s="18">
        <v>48.34</v>
      </c>
    </row>
    <row r="193" spans="1:11" x14ac:dyDescent="0.25">
      <c r="A193" s="12" t="s">
        <v>54</v>
      </c>
      <c r="B193" s="23">
        <v>1228003</v>
      </c>
      <c r="C193" s="13" t="s">
        <v>29</v>
      </c>
      <c r="D193" s="13" t="s">
        <v>30</v>
      </c>
      <c r="E193" s="12" t="s">
        <v>31</v>
      </c>
      <c r="F193" s="12">
        <v>1</v>
      </c>
      <c r="G193" s="12">
        <v>1</v>
      </c>
      <c r="H193" s="12">
        <v>1</v>
      </c>
      <c r="I193" s="23">
        <v>610601001</v>
      </c>
      <c r="J193" s="12" t="s">
        <v>34</v>
      </c>
      <c r="K193" s="17">
        <v>632.41999999999996</v>
      </c>
    </row>
    <row r="194" spans="1:11" x14ac:dyDescent="0.25">
      <c r="A194" s="2" t="s">
        <v>54</v>
      </c>
      <c r="B194" s="25">
        <v>1228003</v>
      </c>
      <c r="C194" s="16" t="s">
        <v>29</v>
      </c>
      <c r="D194" s="16" t="s">
        <v>30</v>
      </c>
      <c r="E194" s="2" t="s">
        <v>31</v>
      </c>
      <c r="F194" s="2">
        <v>1</v>
      </c>
      <c r="G194" s="2">
        <v>1</v>
      </c>
      <c r="H194" s="2">
        <v>1</v>
      </c>
      <c r="I194" s="25">
        <v>610701001</v>
      </c>
      <c r="J194" s="2" t="s">
        <v>37</v>
      </c>
      <c r="K194" s="18">
        <v>664.61400000000003</v>
      </c>
    </row>
    <row r="195" spans="1:11" x14ac:dyDescent="0.25">
      <c r="A195" s="12" t="s">
        <v>54</v>
      </c>
      <c r="B195" s="23">
        <v>1228003</v>
      </c>
      <c r="C195" s="13" t="s">
        <v>29</v>
      </c>
      <c r="D195" s="13" t="s">
        <v>30</v>
      </c>
      <c r="E195" s="12" t="s">
        <v>31</v>
      </c>
      <c r="F195" s="12">
        <v>1</v>
      </c>
      <c r="G195" s="12">
        <v>1</v>
      </c>
      <c r="H195" s="12">
        <v>1</v>
      </c>
      <c r="I195" s="23">
        <v>611107001</v>
      </c>
      <c r="J195" s="12" t="s">
        <v>52</v>
      </c>
      <c r="K195" s="12">
        <v>37.829000000000001</v>
      </c>
    </row>
    <row r="196" spans="1:11" x14ac:dyDescent="0.25">
      <c r="A196" s="2" t="s">
        <v>55</v>
      </c>
      <c r="B196" s="25">
        <v>1228003</v>
      </c>
      <c r="C196" s="16" t="s">
        <v>29</v>
      </c>
      <c r="D196" s="16" t="s">
        <v>30</v>
      </c>
      <c r="E196" s="2" t="s">
        <v>31</v>
      </c>
      <c r="F196" s="2">
        <v>1</v>
      </c>
      <c r="G196" s="2">
        <v>1</v>
      </c>
      <c r="H196" s="2">
        <v>4</v>
      </c>
      <c r="I196" s="25">
        <v>611301001</v>
      </c>
      <c r="J196" s="2" t="s">
        <v>36</v>
      </c>
      <c r="K196" s="18">
        <f>2539.417+4619.906+575.203+712.26+90.718</f>
        <v>8537.5040000000008</v>
      </c>
    </row>
    <row r="197" spans="1:11" x14ac:dyDescent="0.25">
      <c r="A197" s="12" t="s">
        <v>55</v>
      </c>
      <c r="B197" s="23">
        <v>1228003</v>
      </c>
      <c r="C197" s="13" t="s">
        <v>29</v>
      </c>
      <c r="D197" s="13" t="s">
        <v>30</v>
      </c>
      <c r="E197" s="12" t="s">
        <v>31</v>
      </c>
      <c r="F197" s="12">
        <v>1</v>
      </c>
      <c r="G197" s="12">
        <v>1</v>
      </c>
      <c r="H197" s="12">
        <v>4</v>
      </c>
      <c r="I197" s="23">
        <v>610601001</v>
      </c>
      <c r="J197" s="12" t="s">
        <v>34</v>
      </c>
      <c r="K197" s="17">
        <f>111.232+682.306+417.938+5110.828+1275.558</f>
        <v>7597.8620000000001</v>
      </c>
    </row>
    <row r="198" spans="1:11" x14ac:dyDescent="0.25">
      <c r="A198" s="2" t="s">
        <v>55</v>
      </c>
      <c r="B198" s="25">
        <v>1228003</v>
      </c>
      <c r="C198" s="16" t="s">
        <v>29</v>
      </c>
      <c r="D198" s="16" t="s">
        <v>30</v>
      </c>
      <c r="E198" s="2" t="s">
        <v>31</v>
      </c>
      <c r="F198" s="2">
        <v>1</v>
      </c>
      <c r="G198" s="2">
        <v>1</v>
      </c>
      <c r="H198" s="2">
        <v>4</v>
      </c>
      <c r="I198" s="25">
        <v>610701001</v>
      </c>
      <c r="J198" s="2" t="s">
        <v>37</v>
      </c>
      <c r="K198" s="18">
        <f>675.533+252.43</f>
        <v>927.96299999999997</v>
      </c>
    </row>
    <row r="199" spans="1:11" s="3" customFormat="1" x14ac:dyDescent="0.25">
      <c r="A199" s="12" t="s">
        <v>55</v>
      </c>
      <c r="B199" s="23">
        <v>1228003</v>
      </c>
      <c r="C199" s="13" t="s">
        <v>29</v>
      </c>
      <c r="D199" s="13" t="s">
        <v>30</v>
      </c>
      <c r="E199" s="12" t="s">
        <v>31</v>
      </c>
      <c r="F199" s="12">
        <v>1</v>
      </c>
      <c r="G199" s="12">
        <v>1</v>
      </c>
      <c r="H199" s="12">
        <v>4</v>
      </c>
      <c r="I199" s="23">
        <v>610201004</v>
      </c>
      <c r="J199" s="12" t="s">
        <v>35</v>
      </c>
      <c r="K199" s="17">
        <f>3290.921</f>
        <v>3290.9209999999998</v>
      </c>
    </row>
    <row r="200" spans="1:11" x14ac:dyDescent="0.25">
      <c r="A200" s="2" t="s">
        <v>55</v>
      </c>
      <c r="B200" s="25">
        <v>1228003</v>
      </c>
      <c r="C200" s="16" t="s">
        <v>29</v>
      </c>
      <c r="D200" s="16" t="s">
        <v>30</v>
      </c>
      <c r="E200" s="2" t="s">
        <v>31</v>
      </c>
      <c r="F200" s="2">
        <v>1</v>
      </c>
      <c r="G200" s="2">
        <v>1</v>
      </c>
      <c r="H200" s="2">
        <v>4</v>
      </c>
      <c r="I200" s="25">
        <v>420201001</v>
      </c>
      <c r="J200" s="2" t="s">
        <v>40</v>
      </c>
      <c r="K200" s="18">
        <v>12028.432000000001</v>
      </c>
    </row>
    <row r="201" spans="1:11" x14ac:dyDescent="0.25">
      <c r="A201" s="12" t="s">
        <v>55</v>
      </c>
      <c r="B201" s="23">
        <v>1228003</v>
      </c>
      <c r="C201" s="13" t="s">
        <v>29</v>
      </c>
      <c r="D201" s="13" t="s">
        <v>30</v>
      </c>
      <c r="E201" s="12" t="s">
        <v>31</v>
      </c>
      <c r="F201" s="12">
        <v>2</v>
      </c>
      <c r="G201" s="12">
        <v>1</v>
      </c>
      <c r="H201" s="12">
        <v>4</v>
      </c>
      <c r="I201" s="23">
        <v>420201001</v>
      </c>
      <c r="J201" s="12" t="s">
        <v>40</v>
      </c>
      <c r="K201" s="17">
        <f>958.536+753.947+266.792+930.308+533.028+796.083</f>
        <v>4238.6939999999995</v>
      </c>
    </row>
    <row r="202" spans="1:11" x14ac:dyDescent="0.25">
      <c r="A202" s="2" t="s">
        <v>55</v>
      </c>
      <c r="B202" s="25">
        <v>1228003</v>
      </c>
      <c r="C202" s="16" t="s">
        <v>29</v>
      </c>
      <c r="D202" s="16" t="s">
        <v>30</v>
      </c>
      <c r="E202" s="2" t="s">
        <v>31</v>
      </c>
      <c r="F202" s="2">
        <v>2</v>
      </c>
      <c r="G202" s="2">
        <v>1</v>
      </c>
      <c r="H202" s="2">
        <v>1</v>
      </c>
      <c r="I202" s="25">
        <v>611301001</v>
      </c>
      <c r="J202" s="2" t="s">
        <v>36</v>
      </c>
      <c r="K202" s="20">
        <v>1446.837</v>
      </c>
    </row>
    <row r="203" spans="1:11" s="3" customFormat="1" x14ac:dyDescent="0.25">
      <c r="A203" s="12" t="s">
        <v>55</v>
      </c>
      <c r="B203" s="23">
        <v>1228003</v>
      </c>
      <c r="C203" s="13" t="s">
        <v>29</v>
      </c>
      <c r="D203" s="13" t="s">
        <v>30</v>
      </c>
      <c r="E203" s="12" t="s">
        <v>31</v>
      </c>
      <c r="F203" s="12">
        <v>2</v>
      </c>
      <c r="G203" s="12">
        <v>1</v>
      </c>
      <c r="H203" s="12">
        <v>1</v>
      </c>
      <c r="I203" s="23">
        <v>610601001</v>
      </c>
      <c r="J203" s="12" t="s">
        <v>34</v>
      </c>
      <c r="K203" s="17">
        <v>2446.1819999999998</v>
      </c>
    </row>
    <row r="204" spans="1:11" x14ac:dyDescent="0.25">
      <c r="A204" s="2" t="s">
        <v>55</v>
      </c>
      <c r="B204" s="25">
        <v>1228003</v>
      </c>
      <c r="C204" s="16" t="s">
        <v>29</v>
      </c>
      <c r="D204" s="16" t="s">
        <v>30</v>
      </c>
      <c r="E204" s="2" t="s">
        <v>31</v>
      </c>
      <c r="F204" s="2">
        <v>2</v>
      </c>
      <c r="G204" s="2">
        <v>1</v>
      </c>
      <c r="H204" s="2">
        <v>1</v>
      </c>
      <c r="I204" s="25">
        <v>610701001</v>
      </c>
      <c r="J204" s="2" t="s">
        <v>37</v>
      </c>
      <c r="K204" s="18">
        <v>1857.4549999999999</v>
      </c>
    </row>
    <row r="205" spans="1:11" s="3" customFormat="1" x14ac:dyDescent="0.25">
      <c r="A205" s="12" t="s">
        <v>55</v>
      </c>
      <c r="B205" s="23">
        <v>1228003</v>
      </c>
      <c r="C205" s="13" t="s">
        <v>29</v>
      </c>
      <c r="D205" s="13" t="s">
        <v>30</v>
      </c>
      <c r="E205" s="12" t="s">
        <v>31</v>
      </c>
      <c r="F205" s="12">
        <v>2</v>
      </c>
      <c r="G205" s="12">
        <v>1</v>
      </c>
      <c r="H205" s="12">
        <v>1</v>
      </c>
      <c r="I205" s="23">
        <v>610201004</v>
      </c>
      <c r="J205" s="12" t="s">
        <v>35</v>
      </c>
      <c r="K205" s="17">
        <v>1476.114</v>
      </c>
    </row>
    <row r="206" spans="1:11" s="3" customFormat="1" x14ac:dyDescent="0.25">
      <c r="A206" s="2" t="s">
        <v>55</v>
      </c>
      <c r="B206" s="25">
        <v>1228003</v>
      </c>
      <c r="C206" s="16" t="s">
        <v>29</v>
      </c>
      <c r="D206" s="16" t="s">
        <v>30</v>
      </c>
      <c r="E206" s="2" t="s">
        <v>31</v>
      </c>
      <c r="F206" s="2">
        <v>1</v>
      </c>
      <c r="G206" s="2">
        <v>1</v>
      </c>
      <c r="H206" s="2">
        <v>1</v>
      </c>
      <c r="I206" s="25">
        <v>610601001</v>
      </c>
      <c r="J206" s="2" t="s">
        <v>34</v>
      </c>
      <c r="K206" s="18">
        <v>81.069999999999993</v>
      </c>
    </row>
    <row r="207" spans="1:11" x14ac:dyDescent="0.25">
      <c r="A207" s="12" t="s">
        <v>55</v>
      </c>
      <c r="B207" s="23">
        <v>1228003</v>
      </c>
      <c r="C207" s="13" t="s">
        <v>29</v>
      </c>
      <c r="D207" s="13" t="s">
        <v>30</v>
      </c>
      <c r="E207" s="12" t="s">
        <v>31</v>
      </c>
      <c r="F207" s="12">
        <v>1</v>
      </c>
      <c r="G207" s="12">
        <v>1</v>
      </c>
      <c r="H207" s="12">
        <v>1</v>
      </c>
      <c r="I207" s="23">
        <v>610701001</v>
      </c>
      <c r="J207" s="12" t="s">
        <v>37</v>
      </c>
      <c r="K207" s="17">
        <v>10</v>
      </c>
    </row>
    <row r="208" spans="1:11" s="3" customFormat="1" x14ac:dyDescent="0.25">
      <c r="A208" s="2" t="s">
        <v>55</v>
      </c>
      <c r="B208" s="25">
        <v>1228003</v>
      </c>
      <c r="C208" s="16" t="s">
        <v>29</v>
      </c>
      <c r="D208" s="16" t="s">
        <v>30</v>
      </c>
      <c r="E208" s="2" t="s">
        <v>31</v>
      </c>
      <c r="F208" s="2">
        <v>1</v>
      </c>
      <c r="G208" s="2">
        <v>1</v>
      </c>
      <c r="H208" s="2">
        <v>1</v>
      </c>
      <c r="I208" s="25">
        <v>610201004</v>
      </c>
      <c r="J208" s="2" t="s">
        <v>35</v>
      </c>
      <c r="K208" s="18">
        <v>81.402000000000001</v>
      </c>
    </row>
    <row r="209" spans="1:12" x14ac:dyDescent="0.25">
      <c r="A209" s="2" t="s">
        <v>56</v>
      </c>
      <c r="B209" s="25">
        <v>1228003</v>
      </c>
      <c r="C209" s="16" t="s">
        <v>29</v>
      </c>
      <c r="D209" s="16" t="s">
        <v>30</v>
      </c>
      <c r="E209" s="2" t="s">
        <v>31</v>
      </c>
      <c r="F209" s="2">
        <v>1</v>
      </c>
      <c r="G209" s="2">
        <v>1</v>
      </c>
      <c r="H209" s="2">
        <v>4</v>
      </c>
      <c r="I209" s="25">
        <v>611301001</v>
      </c>
      <c r="J209" s="2" t="s">
        <v>36</v>
      </c>
      <c r="K209" s="18">
        <f>3916.217+4616.939+297.348+288.289+3050.984+1296.016</f>
        <v>13465.793000000001</v>
      </c>
    </row>
    <row r="210" spans="1:12" x14ac:dyDescent="0.25">
      <c r="A210" s="27" t="s">
        <v>56</v>
      </c>
      <c r="B210" s="23">
        <v>1228003</v>
      </c>
      <c r="C210" s="13" t="s">
        <v>29</v>
      </c>
      <c r="D210" s="13" t="s">
        <v>30</v>
      </c>
      <c r="E210" s="12" t="s">
        <v>31</v>
      </c>
      <c r="F210" s="12">
        <v>1</v>
      </c>
      <c r="G210" s="12">
        <v>1</v>
      </c>
      <c r="H210" s="12">
        <v>4</v>
      </c>
      <c r="I210" s="23">
        <v>610601001</v>
      </c>
      <c r="J210" s="12" t="s">
        <v>34</v>
      </c>
      <c r="K210" s="17">
        <f>714.098+4672.379+1055.468+538.875+804.642+287.446</f>
        <v>8072.9079999999994</v>
      </c>
    </row>
    <row r="211" spans="1:12" x14ac:dyDescent="0.25">
      <c r="A211" s="2" t="s">
        <v>56</v>
      </c>
      <c r="B211" s="25">
        <v>1228003</v>
      </c>
      <c r="C211" s="16" t="s">
        <v>29</v>
      </c>
      <c r="D211" s="16" t="s">
        <v>30</v>
      </c>
      <c r="E211" s="2" t="s">
        <v>31</v>
      </c>
      <c r="F211" s="2">
        <v>1</v>
      </c>
      <c r="G211" s="2">
        <v>1</v>
      </c>
      <c r="H211" s="2">
        <v>4</v>
      </c>
      <c r="I211" s="25">
        <v>610701001</v>
      </c>
      <c r="J211" s="2" t="s">
        <v>37</v>
      </c>
      <c r="K211" s="18">
        <f>659.718+2081.246</f>
        <v>2740.9639999999999</v>
      </c>
    </row>
    <row r="212" spans="1:12" x14ac:dyDescent="0.25">
      <c r="A212" s="27" t="s">
        <v>56</v>
      </c>
      <c r="B212" s="23">
        <v>1228003</v>
      </c>
      <c r="C212" s="13" t="s">
        <v>29</v>
      </c>
      <c r="D212" s="13" t="s">
        <v>30</v>
      </c>
      <c r="E212" s="12" t="s">
        <v>31</v>
      </c>
      <c r="F212" s="12">
        <v>1</v>
      </c>
      <c r="G212" s="12">
        <v>1</v>
      </c>
      <c r="H212" s="12">
        <v>4</v>
      </c>
      <c r="I212" s="23">
        <v>610201004</v>
      </c>
      <c r="J212" s="12" t="s">
        <v>35</v>
      </c>
      <c r="K212" s="17">
        <f>233.238+162.771+1946.425</f>
        <v>2342.4340000000002</v>
      </c>
    </row>
    <row r="213" spans="1:12" x14ac:dyDescent="0.25">
      <c r="A213" s="2" t="s">
        <v>56</v>
      </c>
      <c r="B213" s="25">
        <v>1228003</v>
      </c>
      <c r="C213" s="16" t="s">
        <v>29</v>
      </c>
      <c r="D213" s="16" t="s">
        <v>30</v>
      </c>
      <c r="E213" s="2" t="s">
        <v>31</v>
      </c>
      <c r="F213" s="2">
        <v>2</v>
      </c>
      <c r="G213" s="2">
        <v>1</v>
      </c>
      <c r="H213" s="2">
        <v>4</v>
      </c>
      <c r="I213" s="25">
        <v>420201001</v>
      </c>
      <c r="J213" s="2" t="s">
        <v>40</v>
      </c>
      <c r="K213" s="18">
        <f>391.844+1181.158+799.607+499.629+692.73+199.286+1065.033</f>
        <v>4829.2870000000003</v>
      </c>
    </row>
    <row r="214" spans="1:12" x14ac:dyDescent="0.25">
      <c r="A214" s="27" t="s">
        <v>56</v>
      </c>
      <c r="B214" s="28">
        <v>1228003</v>
      </c>
      <c r="C214" s="29" t="s">
        <v>29</v>
      </c>
      <c r="D214" s="29" t="s">
        <v>30</v>
      </c>
      <c r="E214" s="27" t="s">
        <v>31</v>
      </c>
      <c r="F214" s="27">
        <v>2</v>
      </c>
      <c r="G214" s="27">
        <v>1</v>
      </c>
      <c r="H214" s="27">
        <v>1</v>
      </c>
      <c r="I214" s="28">
        <v>611301001</v>
      </c>
      <c r="J214" s="27" t="s">
        <v>36</v>
      </c>
      <c r="K214" s="30">
        <v>977.89099999999996</v>
      </c>
    </row>
    <row r="215" spans="1:12" x14ac:dyDescent="0.25">
      <c r="A215" s="2" t="s">
        <v>56</v>
      </c>
      <c r="B215" s="25">
        <v>1228003</v>
      </c>
      <c r="C215" s="16" t="s">
        <v>29</v>
      </c>
      <c r="D215" s="16" t="s">
        <v>30</v>
      </c>
      <c r="E215" s="2" t="s">
        <v>31</v>
      </c>
      <c r="F215" s="2">
        <v>2</v>
      </c>
      <c r="G215" s="2">
        <v>1</v>
      </c>
      <c r="H215" s="2">
        <v>1</v>
      </c>
      <c r="I215" s="25">
        <v>610601001</v>
      </c>
      <c r="J215" s="2" t="s">
        <v>34</v>
      </c>
      <c r="K215" s="18">
        <v>6031.1629999999996</v>
      </c>
    </row>
    <row r="216" spans="1:12" x14ac:dyDescent="0.25">
      <c r="A216" s="27" t="s">
        <v>56</v>
      </c>
      <c r="B216" s="28">
        <v>1228003</v>
      </c>
      <c r="C216" s="29" t="s">
        <v>29</v>
      </c>
      <c r="D216" s="29" t="s">
        <v>30</v>
      </c>
      <c r="E216" s="27" t="s">
        <v>31</v>
      </c>
      <c r="F216" s="27">
        <v>2</v>
      </c>
      <c r="G216" s="27">
        <v>1</v>
      </c>
      <c r="H216" s="27">
        <v>1</v>
      </c>
      <c r="I216" s="28">
        <v>610701001</v>
      </c>
      <c r="J216" s="27" t="s">
        <v>37</v>
      </c>
      <c r="K216" s="31">
        <v>1074.742</v>
      </c>
    </row>
    <row r="217" spans="1:12" x14ac:dyDescent="0.25">
      <c r="A217" s="2" t="s">
        <v>56</v>
      </c>
      <c r="B217" s="25">
        <v>1228003</v>
      </c>
      <c r="C217" s="16" t="s">
        <v>29</v>
      </c>
      <c r="D217" s="16" t="s">
        <v>30</v>
      </c>
      <c r="E217" s="2" t="s">
        <v>31</v>
      </c>
      <c r="F217" s="2">
        <v>2</v>
      </c>
      <c r="G217" s="2">
        <v>1</v>
      </c>
      <c r="H217" s="2">
        <v>1</v>
      </c>
      <c r="I217" s="25">
        <v>610201004</v>
      </c>
      <c r="J217" s="2" t="s">
        <v>35</v>
      </c>
      <c r="K217" s="18">
        <v>2859.683</v>
      </c>
    </row>
    <row r="218" spans="1:12" x14ac:dyDescent="0.25">
      <c r="A218" s="27" t="s">
        <v>56</v>
      </c>
      <c r="B218" s="28">
        <v>1228003</v>
      </c>
      <c r="C218" s="29" t="s">
        <v>29</v>
      </c>
      <c r="D218" s="29" t="s">
        <v>30</v>
      </c>
      <c r="E218" s="27" t="s">
        <v>31</v>
      </c>
      <c r="F218" s="27">
        <v>1</v>
      </c>
      <c r="G218" s="27">
        <v>1</v>
      </c>
      <c r="H218" s="27">
        <v>1</v>
      </c>
      <c r="I218" s="28">
        <v>611301001</v>
      </c>
      <c r="J218" s="27" t="s">
        <v>36</v>
      </c>
      <c r="K218" s="31">
        <v>5</v>
      </c>
      <c r="L218" s="3"/>
    </row>
    <row r="219" spans="1:12" x14ac:dyDescent="0.25">
      <c r="A219" s="2" t="s">
        <v>56</v>
      </c>
      <c r="B219" s="25">
        <v>1228003</v>
      </c>
      <c r="C219" s="16" t="s">
        <v>29</v>
      </c>
      <c r="D219" s="16" t="s">
        <v>30</v>
      </c>
      <c r="E219" s="2" t="s">
        <v>31</v>
      </c>
      <c r="F219" s="2">
        <v>1</v>
      </c>
      <c r="G219" s="2">
        <v>1</v>
      </c>
      <c r="H219" s="2">
        <v>1</v>
      </c>
      <c r="I219" s="25">
        <v>610601001</v>
      </c>
      <c r="J219" s="2" t="s">
        <v>34</v>
      </c>
      <c r="K219" s="18">
        <v>19.79</v>
      </c>
      <c r="L219" s="3"/>
    </row>
    <row r="220" spans="1:12" x14ac:dyDescent="0.25">
      <c r="A220" s="27" t="s">
        <v>56</v>
      </c>
      <c r="B220" s="28">
        <v>1228003</v>
      </c>
      <c r="C220" s="29" t="s">
        <v>29</v>
      </c>
      <c r="D220" s="29" t="s">
        <v>30</v>
      </c>
      <c r="E220" s="27" t="s">
        <v>31</v>
      </c>
      <c r="F220" s="27">
        <v>1</v>
      </c>
      <c r="G220" s="27">
        <v>1</v>
      </c>
      <c r="H220" s="27">
        <v>1</v>
      </c>
      <c r="I220" s="28">
        <v>610701001</v>
      </c>
      <c r="J220" s="27" t="s">
        <v>37</v>
      </c>
      <c r="K220" s="31">
        <v>375.45</v>
      </c>
      <c r="L220" s="3"/>
    </row>
    <row r="221" spans="1:12" x14ac:dyDescent="0.25">
      <c r="A221" s="2" t="s">
        <v>56</v>
      </c>
      <c r="B221" s="25">
        <v>1228003</v>
      </c>
      <c r="C221" s="16" t="s">
        <v>29</v>
      </c>
      <c r="D221" s="16" t="s">
        <v>30</v>
      </c>
      <c r="E221" s="2" t="s">
        <v>31</v>
      </c>
      <c r="F221" s="2">
        <v>1</v>
      </c>
      <c r="G221" s="2">
        <v>1</v>
      </c>
      <c r="H221" s="2">
        <v>1</v>
      </c>
      <c r="I221" s="25">
        <v>611107001</v>
      </c>
      <c r="J221" s="2" t="s">
        <v>52</v>
      </c>
      <c r="K221" s="2">
        <v>18.407</v>
      </c>
      <c r="L221" s="3"/>
    </row>
    <row r="222" spans="1:12" x14ac:dyDescent="0.25">
      <c r="A222" s="27" t="s">
        <v>56</v>
      </c>
      <c r="B222" s="28">
        <v>1228003</v>
      </c>
      <c r="C222" s="29" t="s">
        <v>29</v>
      </c>
      <c r="D222" s="29" t="s">
        <v>30</v>
      </c>
      <c r="E222" s="27" t="s">
        <v>31</v>
      </c>
      <c r="F222" s="27">
        <v>1</v>
      </c>
      <c r="G222" s="27">
        <v>1</v>
      </c>
      <c r="H222" s="27">
        <v>1</v>
      </c>
      <c r="I222" s="28">
        <v>610201004</v>
      </c>
      <c r="J222" s="27" t="s">
        <v>35</v>
      </c>
      <c r="K222" s="27">
        <v>79.793000000000006</v>
      </c>
      <c r="L222" s="3"/>
    </row>
    <row r="223" spans="1:12" x14ac:dyDescent="0.25">
      <c r="A223" s="2" t="s">
        <v>93</v>
      </c>
      <c r="B223" s="25">
        <v>1228003</v>
      </c>
      <c r="C223" s="16" t="s">
        <v>29</v>
      </c>
      <c r="D223" s="16" t="s">
        <v>30</v>
      </c>
      <c r="E223" s="2" t="s">
        <v>31</v>
      </c>
      <c r="F223" s="2">
        <v>1</v>
      </c>
      <c r="G223" s="2">
        <v>1</v>
      </c>
      <c r="H223" s="2">
        <v>4</v>
      </c>
      <c r="I223" s="25">
        <v>611301001</v>
      </c>
      <c r="J223" s="2" t="s">
        <v>36</v>
      </c>
      <c r="K223" s="18">
        <f>1720.147+685.688+1091.58+1717.657</f>
        <v>5215.0720000000001</v>
      </c>
    </row>
    <row r="224" spans="1:12" x14ac:dyDescent="0.25">
      <c r="A224" s="12" t="s">
        <v>93</v>
      </c>
      <c r="B224" s="23">
        <v>1228003</v>
      </c>
      <c r="C224" s="13" t="s">
        <v>29</v>
      </c>
      <c r="D224" s="13" t="s">
        <v>30</v>
      </c>
      <c r="E224" s="12" t="s">
        <v>31</v>
      </c>
      <c r="F224" s="12">
        <v>1</v>
      </c>
      <c r="G224" s="12">
        <v>1</v>
      </c>
      <c r="H224" s="12">
        <v>4</v>
      </c>
      <c r="I224" s="23">
        <v>610601001</v>
      </c>
      <c r="J224" s="12" t="s">
        <v>34</v>
      </c>
      <c r="K224" s="17">
        <f>1200.383+4748.232</f>
        <v>5948.6149999999998</v>
      </c>
    </row>
    <row r="225" spans="1:11" x14ac:dyDescent="0.25">
      <c r="A225" s="2" t="s">
        <v>93</v>
      </c>
      <c r="B225" s="25">
        <v>1228003</v>
      </c>
      <c r="C225" s="16" t="s">
        <v>29</v>
      </c>
      <c r="D225" s="16" t="s">
        <v>30</v>
      </c>
      <c r="E225" s="2" t="s">
        <v>31</v>
      </c>
      <c r="F225" s="2">
        <v>1</v>
      </c>
      <c r="G225" s="2">
        <v>1</v>
      </c>
      <c r="H225" s="2">
        <v>4</v>
      </c>
      <c r="I225" s="25">
        <v>610701001</v>
      </c>
      <c r="J225" s="2" t="s">
        <v>37</v>
      </c>
      <c r="K225" s="18">
        <v>2253.4479999999999</v>
      </c>
    </row>
    <row r="226" spans="1:11" x14ac:dyDescent="0.25">
      <c r="A226" s="12" t="s">
        <v>93</v>
      </c>
      <c r="B226" s="23">
        <v>1228003</v>
      </c>
      <c r="C226" s="13" t="s">
        <v>29</v>
      </c>
      <c r="D226" s="13" t="s">
        <v>30</v>
      </c>
      <c r="E226" s="12" t="s">
        <v>31</v>
      </c>
      <c r="F226" s="12">
        <v>1</v>
      </c>
      <c r="G226" s="12">
        <v>1</v>
      </c>
      <c r="H226" s="12">
        <v>4</v>
      </c>
      <c r="I226" s="23">
        <v>610201004</v>
      </c>
      <c r="J226" s="12" t="s">
        <v>35</v>
      </c>
      <c r="K226" s="17">
        <f>572.506+2650.561</f>
        <v>3223.067</v>
      </c>
    </row>
    <row r="227" spans="1:11" x14ac:dyDescent="0.25">
      <c r="A227" s="2" t="s">
        <v>93</v>
      </c>
      <c r="B227" s="25">
        <v>1228003</v>
      </c>
      <c r="C227" s="16" t="s">
        <v>29</v>
      </c>
      <c r="D227" s="16" t="s">
        <v>30</v>
      </c>
      <c r="E227" s="2" t="s">
        <v>31</v>
      </c>
      <c r="F227" s="2">
        <v>2</v>
      </c>
      <c r="G227" s="2">
        <v>1</v>
      </c>
      <c r="H227" s="2">
        <v>4</v>
      </c>
      <c r="I227" s="25">
        <v>420201001</v>
      </c>
      <c r="J227" s="2" t="s">
        <v>40</v>
      </c>
      <c r="K227" s="18">
        <f>464.381+689.702+499.872+580.851+788.866+800.149</f>
        <v>3823.8209999999999</v>
      </c>
    </row>
    <row r="228" spans="1:11" x14ac:dyDescent="0.25">
      <c r="A228" s="12" t="s">
        <v>93</v>
      </c>
      <c r="B228" s="28">
        <v>1228003</v>
      </c>
      <c r="C228" s="29" t="s">
        <v>29</v>
      </c>
      <c r="D228" s="29" t="s">
        <v>30</v>
      </c>
      <c r="E228" s="27" t="s">
        <v>31</v>
      </c>
      <c r="F228" s="27">
        <v>2</v>
      </c>
      <c r="G228" s="27">
        <v>1</v>
      </c>
      <c r="H228" s="27">
        <v>1</v>
      </c>
      <c r="I228" s="28">
        <v>611301001</v>
      </c>
      <c r="J228" s="27" t="s">
        <v>36</v>
      </c>
      <c r="K228" s="30">
        <v>865.68600000000004</v>
      </c>
    </row>
    <row r="229" spans="1:11" x14ac:dyDescent="0.25">
      <c r="A229" s="2" t="s">
        <v>93</v>
      </c>
      <c r="B229" s="25">
        <v>1228003</v>
      </c>
      <c r="C229" s="16" t="s">
        <v>29</v>
      </c>
      <c r="D229" s="16" t="s">
        <v>30</v>
      </c>
      <c r="E229" s="2" t="s">
        <v>31</v>
      </c>
      <c r="F229" s="2">
        <v>2</v>
      </c>
      <c r="G229" s="2">
        <v>1</v>
      </c>
      <c r="H229" s="2">
        <v>1</v>
      </c>
      <c r="I229" s="25">
        <v>610601001</v>
      </c>
      <c r="J229" s="2" t="s">
        <v>34</v>
      </c>
      <c r="K229" s="18">
        <v>2457.9009999999998</v>
      </c>
    </row>
    <row r="230" spans="1:11" x14ac:dyDescent="0.25">
      <c r="A230" s="12" t="s">
        <v>93</v>
      </c>
      <c r="B230" s="28">
        <v>1228003</v>
      </c>
      <c r="C230" s="29" t="s">
        <v>29</v>
      </c>
      <c r="D230" s="29" t="s">
        <v>30</v>
      </c>
      <c r="E230" s="27" t="s">
        <v>31</v>
      </c>
      <c r="F230" s="27">
        <v>2</v>
      </c>
      <c r="G230" s="27">
        <v>1</v>
      </c>
      <c r="H230" s="27">
        <v>1</v>
      </c>
      <c r="I230" s="28">
        <v>610701001</v>
      </c>
      <c r="J230" s="27" t="s">
        <v>37</v>
      </c>
      <c r="K230" s="31">
        <v>1072.385</v>
      </c>
    </row>
    <row r="231" spans="1:11" x14ac:dyDescent="0.25">
      <c r="A231" s="2" t="s">
        <v>93</v>
      </c>
      <c r="B231" s="25">
        <v>1228003</v>
      </c>
      <c r="C231" s="16" t="s">
        <v>29</v>
      </c>
      <c r="D231" s="16" t="s">
        <v>30</v>
      </c>
      <c r="E231" s="2" t="s">
        <v>31</v>
      </c>
      <c r="F231" s="2">
        <v>2</v>
      </c>
      <c r="G231" s="2">
        <v>1</v>
      </c>
      <c r="H231" s="2">
        <v>1</v>
      </c>
      <c r="I231" s="25">
        <v>420201001</v>
      </c>
      <c r="J231" s="2" t="s">
        <v>40</v>
      </c>
      <c r="K231" s="18">
        <v>129.98099999999999</v>
      </c>
    </row>
    <row r="232" spans="1:11" s="3" customFormat="1" x14ac:dyDescent="0.25">
      <c r="A232" s="27" t="s">
        <v>93</v>
      </c>
      <c r="B232" s="28">
        <v>1228003</v>
      </c>
      <c r="C232" s="29" t="s">
        <v>29</v>
      </c>
      <c r="D232" s="29" t="s">
        <v>30</v>
      </c>
      <c r="E232" s="27" t="s">
        <v>31</v>
      </c>
      <c r="F232" s="27">
        <v>2</v>
      </c>
      <c r="G232" s="27">
        <v>1</v>
      </c>
      <c r="H232" s="27">
        <v>1</v>
      </c>
      <c r="I232" s="28">
        <v>610201004</v>
      </c>
      <c r="J232" s="27" t="s">
        <v>35</v>
      </c>
      <c r="K232" s="31">
        <v>2651.5419999999999</v>
      </c>
    </row>
    <row r="233" spans="1:11" s="3" customFormat="1" x14ac:dyDescent="0.25">
      <c r="A233" s="2" t="s">
        <v>93</v>
      </c>
      <c r="B233" s="25">
        <v>1228003</v>
      </c>
      <c r="C233" s="16" t="s">
        <v>29</v>
      </c>
      <c r="D233" s="16" t="s">
        <v>30</v>
      </c>
      <c r="E233" s="2" t="s">
        <v>31</v>
      </c>
      <c r="F233" s="2">
        <v>1</v>
      </c>
      <c r="G233" s="2">
        <v>1</v>
      </c>
      <c r="H233" s="2">
        <v>1</v>
      </c>
      <c r="I233" s="25">
        <v>611301001</v>
      </c>
      <c r="J233" s="2" t="s">
        <v>36</v>
      </c>
      <c r="K233" s="18">
        <v>7</v>
      </c>
    </row>
    <row r="234" spans="1:11" s="3" customFormat="1" x14ac:dyDescent="0.25">
      <c r="A234" s="27" t="s">
        <v>93</v>
      </c>
      <c r="B234" s="28">
        <v>1228003</v>
      </c>
      <c r="C234" s="29" t="s">
        <v>29</v>
      </c>
      <c r="D234" s="29" t="s">
        <v>30</v>
      </c>
      <c r="E234" s="27" t="s">
        <v>31</v>
      </c>
      <c r="F234" s="27">
        <v>1</v>
      </c>
      <c r="G234" s="27">
        <v>1</v>
      </c>
      <c r="H234" s="27">
        <v>1</v>
      </c>
      <c r="I234" s="28">
        <v>610601001</v>
      </c>
      <c r="J234" s="27" t="s">
        <v>34</v>
      </c>
      <c r="K234" s="31">
        <v>39.840000000000003</v>
      </c>
    </row>
    <row r="235" spans="1:11" s="3" customFormat="1" x14ac:dyDescent="0.25">
      <c r="A235" s="2" t="s">
        <v>93</v>
      </c>
      <c r="B235" s="25">
        <v>1228003</v>
      </c>
      <c r="C235" s="16" t="s">
        <v>29</v>
      </c>
      <c r="D235" s="16" t="s">
        <v>30</v>
      </c>
      <c r="E235" s="2" t="s">
        <v>31</v>
      </c>
      <c r="F235" s="2">
        <v>1</v>
      </c>
      <c r="G235" s="2">
        <v>1</v>
      </c>
      <c r="H235" s="2">
        <v>1</v>
      </c>
      <c r="I235" s="25">
        <v>611107001</v>
      </c>
      <c r="J235" s="2" t="s">
        <v>52</v>
      </c>
      <c r="K235" s="2">
        <v>38.018999999999998</v>
      </c>
    </row>
    <row r="236" spans="1:11" x14ac:dyDescent="0.25">
      <c r="A236" s="2" t="s">
        <v>94</v>
      </c>
      <c r="B236" s="25">
        <v>1228003</v>
      </c>
      <c r="C236" s="16" t="s">
        <v>29</v>
      </c>
      <c r="D236" s="16" t="s">
        <v>30</v>
      </c>
      <c r="E236" s="2" t="s">
        <v>31</v>
      </c>
      <c r="F236" s="2">
        <v>1</v>
      </c>
      <c r="G236" s="2">
        <v>1</v>
      </c>
      <c r="H236" s="2">
        <v>4</v>
      </c>
      <c r="I236" s="25">
        <v>611301001</v>
      </c>
      <c r="J236" s="2" t="s">
        <v>36</v>
      </c>
      <c r="K236" s="18">
        <v>2315.721</v>
      </c>
    </row>
    <row r="237" spans="1:11" x14ac:dyDescent="0.25">
      <c r="A237" s="12" t="s">
        <v>94</v>
      </c>
      <c r="B237" s="23">
        <v>1228003</v>
      </c>
      <c r="C237" s="13" t="s">
        <v>29</v>
      </c>
      <c r="D237" s="13" t="s">
        <v>30</v>
      </c>
      <c r="E237" s="12" t="s">
        <v>31</v>
      </c>
      <c r="F237" s="12">
        <v>1</v>
      </c>
      <c r="G237" s="12">
        <v>1</v>
      </c>
      <c r="H237" s="12">
        <v>4</v>
      </c>
      <c r="I237" s="23">
        <v>610601001</v>
      </c>
      <c r="J237" s="12" t="s">
        <v>34</v>
      </c>
      <c r="K237" s="17">
        <f>237.565+1160.615+5232.601+1259.64+451.12+1160.615+5232.601+1259.64+593.389+3821.753+1257.62</f>
        <v>21667.159</v>
      </c>
    </row>
    <row r="238" spans="1:11" x14ac:dyDescent="0.25">
      <c r="A238" s="2" t="s">
        <v>94</v>
      </c>
      <c r="B238" s="25">
        <v>1228003</v>
      </c>
      <c r="C238" s="16" t="s">
        <v>29</v>
      </c>
      <c r="D238" s="16" t="s">
        <v>30</v>
      </c>
      <c r="E238" s="2" t="s">
        <v>31</v>
      </c>
      <c r="F238" s="2">
        <v>1</v>
      </c>
      <c r="G238" s="2">
        <v>1</v>
      </c>
      <c r="H238" s="2">
        <v>4</v>
      </c>
      <c r="I238" s="25">
        <v>610701001</v>
      </c>
      <c r="J238" s="2" t="s">
        <v>37</v>
      </c>
      <c r="K238" s="18">
        <f>721.294+711.559+488.652+240.463+725.906</f>
        <v>2887.8740000000003</v>
      </c>
    </row>
    <row r="239" spans="1:11" x14ac:dyDescent="0.25">
      <c r="A239" s="12" t="s">
        <v>94</v>
      </c>
      <c r="B239" s="23">
        <v>1228003</v>
      </c>
      <c r="C239" s="13" t="s">
        <v>29</v>
      </c>
      <c r="D239" s="13" t="s">
        <v>30</v>
      </c>
      <c r="E239" s="12" t="s">
        <v>31</v>
      </c>
      <c r="F239" s="12">
        <v>1</v>
      </c>
      <c r="G239" s="12">
        <v>1</v>
      </c>
      <c r="H239" s="12">
        <v>4</v>
      </c>
      <c r="I239" s="23">
        <v>610201004</v>
      </c>
      <c r="J239" s="12" t="s">
        <v>35</v>
      </c>
      <c r="K239" s="17">
        <f>1249.911+1254.577+242.745+150.393</f>
        <v>2897.6260000000002</v>
      </c>
    </row>
    <row r="240" spans="1:11" x14ac:dyDescent="0.25">
      <c r="A240" s="2" t="s">
        <v>94</v>
      </c>
      <c r="B240" s="25">
        <v>1228003</v>
      </c>
      <c r="C240" s="16" t="s">
        <v>29</v>
      </c>
      <c r="D240" s="16" t="s">
        <v>30</v>
      </c>
      <c r="E240" s="2" t="s">
        <v>31</v>
      </c>
      <c r="F240" s="2">
        <v>2</v>
      </c>
      <c r="G240" s="2">
        <v>1</v>
      </c>
      <c r="H240" s="2">
        <v>4</v>
      </c>
      <c r="I240" s="25">
        <v>610601001</v>
      </c>
      <c r="J240" s="2" t="s">
        <v>34</v>
      </c>
      <c r="K240" s="18">
        <v>907.197</v>
      </c>
    </row>
    <row r="241" spans="1:11" x14ac:dyDescent="0.25">
      <c r="A241" s="12" t="s">
        <v>94</v>
      </c>
      <c r="B241" s="23">
        <v>1228003</v>
      </c>
      <c r="C241" s="13" t="s">
        <v>29</v>
      </c>
      <c r="D241" s="13" t="s">
        <v>30</v>
      </c>
      <c r="E241" s="12" t="s">
        <v>31</v>
      </c>
      <c r="F241" s="12">
        <v>1</v>
      </c>
      <c r="G241" s="12">
        <v>1</v>
      </c>
      <c r="H241" s="12">
        <v>4</v>
      </c>
      <c r="I241" s="23">
        <v>420201001</v>
      </c>
      <c r="J241" s="12" t="s">
        <v>40</v>
      </c>
      <c r="K241" s="17">
        <v>5968.5959999999995</v>
      </c>
    </row>
    <row r="242" spans="1:11" x14ac:dyDescent="0.25">
      <c r="A242" s="2" t="s">
        <v>94</v>
      </c>
      <c r="B242" s="25">
        <v>1228003</v>
      </c>
      <c r="C242" s="16" t="s">
        <v>29</v>
      </c>
      <c r="D242" s="16" t="s">
        <v>30</v>
      </c>
      <c r="E242" s="2" t="s">
        <v>31</v>
      </c>
      <c r="F242" s="2">
        <v>2</v>
      </c>
      <c r="G242" s="2">
        <v>1</v>
      </c>
      <c r="H242" s="2">
        <v>4</v>
      </c>
      <c r="I242" s="25">
        <v>420201001</v>
      </c>
      <c r="J242" s="2" t="s">
        <v>40</v>
      </c>
      <c r="K242" s="18">
        <v>4440.9629999999997</v>
      </c>
    </row>
    <row r="243" spans="1:11" x14ac:dyDescent="0.25">
      <c r="A243" s="12" t="s">
        <v>94</v>
      </c>
      <c r="B243" s="23">
        <v>1228003</v>
      </c>
      <c r="C243" s="13" t="s">
        <v>29</v>
      </c>
      <c r="D243" s="13" t="s">
        <v>30</v>
      </c>
      <c r="E243" s="12" t="s">
        <v>31</v>
      </c>
      <c r="F243" s="12">
        <v>2</v>
      </c>
      <c r="G243" s="12">
        <v>1</v>
      </c>
      <c r="H243" s="12">
        <v>1</v>
      </c>
      <c r="I243" s="23">
        <v>611301001</v>
      </c>
      <c r="J243" s="12" t="s">
        <v>36</v>
      </c>
      <c r="K243" s="17">
        <v>540.02300000000002</v>
      </c>
    </row>
    <row r="244" spans="1:11" x14ac:dyDescent="0.25">
      <c r="A244" s="2" t="s">
        <v>94</v>
      </c>
      <c r="B244" s="25">
        <v>1228003</v>
      </c>
      <c r="C244" s="16" t="s">
        <v>29</v>
      </c>
      <c r="D244" s="16" t="s">
        <v>30</v>
      </c>
      <c r="E244" s="2" t="s">
        <v>31</v>
      </c>
      <c r="F244" s="2">
        <v>2</v>
      </c>
      <c r="G244" s="2">
        <v>1</v>
      </c>
      <c r="H244" s="2">
        <v>1</v>
      </c>
      <c r="I244" s="25">
        <v>610601001</v>
      </c>
      <c r="J244" s="2" t="s">
        <v>34</v>
      </c>
      <c r="K244" s="20">
        <v>6988.8249999999998</v>
      </c>
    </row>
    <row r="245" spans="1:11" x14ac:dyDescent="0.25">
      <c r="A245" s="12" t="s">
        <v>94</v>
      </c>
      <c r="B245" s="23">
        <v>1228003</v>
      </c>
      <c r="C245" s="13" t="s">
        <v>29</v>
      </c>
      <c r="D245" s="13" t="s">
        <v>30</v>
      </c>
      <c r="E245" s="12" t="s">
        <v>31</v>
      </c>
      <c r="F245" s="12">
        <v>2</v>
      </c>
      <c r="G245" s="12">
        <v>1</v>
      </c>
      <c r="H245" s="12">
        <v>1</v>
      </c>
      <c r="I245" s="23">
        <v>610701001</v>
      </c>
      <c r="J245" s="12" t="s">
        <v>37</v>
      </c>
      <c r="K245" s="17">
        <v>1538.2360000000001</v>
      </c>
    </row>
    <row r="246" spans="1:11" x14ac:dyDescent="0.25">
      <c r="A246" s="2" t="s">
        <v>94</v>
      </c>
      <c r="B246" s="25">
        <v>1228003</v>
      </c>
      <c r="C246" s="16" t="s">
        <v>29</v>
      </c>
      <c r="D246" s="16" t="s">
        <v>30</v>
      </c>
      <c r="E246" s="2" t="s">
        <v>31</v>
      </c>
      <c r="F246" s="2">
        <v>2</v>
      </c>
      <c r="G246" s="2">
        <v>1</v>
      </c>
      <c r="H246" s="2">
        <v>1</v>
      </c>
      <c r="I246" s="25">
        <v>420201001</v>
      </c>
      <c r="J246" s="2" t="s">
        <v>40</v>
      </c>
      <c r="K246" s="18">
        <v>89.212000000000003</v>
      </c>
    </row>
    <row r="247" spans="1:11" s="3" customFormat="1" x14ac:dyDescent="0.25">
      <c r="A247" s="12" t="s">
        <v>94</v>
      </c>
      <c r="B247" s="23">
        <v>1228003</v>
      </c>
      <c r="C247" s="13" t="s">
        <v>29</v>
      </c>
      <c r="D247" s="13" t="s">
        <v>30</v>
      </c>
      <c r="E247" s="12" t="s">
        <v>31</v>
      </c>
      <c r="F247" s="12">
        <v>2</v>
      </c>
      <c r="G247" s="12">
        <v>1</v>
      </c>
      <c r="H247" s="12">
        <v>1</v>
      </c>
      <c r="I247" s="23">
        <v>610201004</v>
      </c>
      <c r="J247" s="12" t="s">
        <v>35</v>
      </c>
      <c r="K247" s="17">
        <v>2540.4490000000001</v>
      </c>
    </row>
    <row r="248" spans="1:11" s="3" customFormat="1" x14ac:dyDescent="0.25">
      <c r="A248" s="2" t="s">
        <v>94</v>
      </c>
      <c r="B248" s="25">
        <v>1228003</v>
      </c>
      <c r="C248" s="16" t="s">
        <v>29</v>
      </c>
      <c r="D248" s="16" t="s">
        <v>30</v>
      </c>
      <c r="E248" s="2" t="s">
        <v>31</v>
      </c>
      <c r="F248" s="2">
        <v>1</v>
      </c>
      <c r="G248" s="2">
        <v>1</v>
      </c>
      <c r="H248" s="2">
        <v>1</v>
      </c>
      <c r="I248" s="25">
        <v>610601001</v>
      </c>
      <c r="J248" s="2" t="s">
        <v>34</v>
      </c>
      <c r="K248" s="18">
        <v>39.979999999999997</v>
      </c>
    </row>
    <row r="249" spans="1:11" s="3" customFormat="1" x14ac:dyDescent="0.25">
      <c r="A249" s="12" t="s">
        <v>94</v>
      </c>
      <c r="B249" s="23">
        <v>1228003</v>
      </c>
      <c r="C249" s="13" t="s">
        <v>29</v>
      </c>
      <c r="D249" s="13" t="s">
        <v>30</v>
      </c>
      <c r="E249" s="12" t="s">
        <v>31</v>
      </c>
      <c r="F249" s="12">
        <v>1</v>
      </c>
      <c r="G249" s="12">
        <v>1</v>
      </c>
      <c r="H249" s="12">
        <v>1</v>
      </c>
      <c r="I249" s="23">
        <v>610701001</v>
      </c>
      <c r="J249" s="12" t="s">
        <v>37</v>
      </c>
      <c r="K249" s="17">
        <v>30</v>
      </c>
    </row>
    <row r="250" spans="1:11" x14ac:dyDescent="0.25">
      <c r="A250" s="2" t="s">
        <v>94</v>
      </c>
      <c r="B250" s="25">
        <v>1228003</v>
      </c>
      <c r="C250" s="16" t="s">
        <v>29</v>
      </c>
      <c r="D250" s="16" t="s">
        <v>30</v>
      </c>
      <c r="E250" s="2" t="s">
        <v>31</v>
      </c>
      <c r="F250" s="2">
        <v>1</v>
      </c>
      <c r="G250" s="2">
        <v>1</v>
      </c>
      <c r="H250" s="2">
        <v>1</v>
      </c>
      <c r="I250" s="25">
        <v>611107001</v>
      </c>
      <c r="J250" s="2" t="s">
        <v>52</v>
      </c>
      <c r="K250" s="18">
        <v>18.678999999999998</v>
      </c>
    </row>
  </sheetData>
  <phoneticPr fontId="2" type="noConversion"/>
  <pageMargins left="0.511811024" right="0.511811024" top="0.78740157499999996" bottom="0.78740157499999996" header="0.31496062000000002" footer="0.31496062000000002"/>
  <pageSetup paperSize="9" scale="46" orientation="landscape" r:id="rId1"/>
  <headerFooter>
    <oddFooter>&amp;L&amp;1#&amp;"Calibri"&amp;10&amp;K000000Interno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263b76eb-076a-43de-9c2a-dfcca6b436d1">
      <Terms xmlns="http://schemas.microsoft.com/office/infopath/2007/PartnerControls"/>
    </lcf76f155ced4ddcb4097134ff3c332f>
    <TaxCatchAll xmlns="4f03e862-ba49-4201-828b-632377d6477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AD6B524EEEC4BAA51BCC58BE57588" ma:contentTypeVersion="16" ma:contentTypeDescription="Create a new document." ma:contentTypeScope="" ma:versionID="9c11a33e5270b3799fd6ecc263ee74b0">
  <xsd:schema xmlns:xsd="http://www.w3.org/2001/XMLSchema" xmlns:xs="http://www.w3.org/2001/XMLSchema" xmlns:p="http://schemas.microsoft.com/office/2006/metadata/properties" xmlns:ns1="http://schemas.microsoft.com/sharepoint/v3" xmlns:ns2="263b76eb-076a-43de-9c2a-dfcca6b436d1" xmlns:ns3="4f03e862-ba49-4201-828b-632377d64776" targetNamespace="http://schemas.microsoft.com/office/2006/metadata/properties" ma:root="true" ma:fieldsID="4fec34236aeb7c9e4fe34a0d42917a5b" ns1:_="" ns2:_="" ns3:_="">
    <xsd:import namespace="http://schemas.microsoft.com/sharepoint/v3"/>
    <xsd:import namespace="263b76eb-076a-43de-9c2a-dfcca6b436d1"/>
    <xsd:import namespace="4f03e862-ba49-4201-828b-632377d64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b76eb-076a-43de-9c2a-dfcca6b436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675d646-2160-4835-ae63-a6df056db8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3e862-ba49-4201-828b-632377d647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1028063-e5df-46e3-8860-780f11f177e5}" ma:internalName="TaxCatchAll" ma:showField="CatchAllData" ma:web="4f03e862-ba49-4201-828b-632377d647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DF07A0-84F5-45D5-95C4-110B95A88C89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f03e862-ba49-4201-828b-632377d64776"/>
    <ds:schemaRef ds:uri="263b76eb-076a-43de-9c2a-dfcca6b436d1"/>
  </ds:schemaRefs>
</ds:datastoreItem>
</file>

<file path=customXml/itemProps2.xml><?xml version="1.0" encoding="utf-8"?>
<ds:datastoreItem xmlns:ds="http://schemas.openxmlformats.org/officeDocument/2006/customXml" ds:itemID="{61254BCC-90CD-4918-BB08-647FA64BA6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7495AE-FF7F-4AAD-8587-BABAC07E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3b76eb-076a-43de-9c2a-dfcca6b436d1"/>
    <ds:schemaRef ds:uri="4f03e862-ba49-4201-828b-632377d64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c6b9222-ff7d-4c6e-80fc-d2dead453d3c}" enabled="1" method="Privileged" siteId="{e7c411a6-9013-4967-a5b1-3d08f9edc13e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Metadados</vt:lpstr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Jader</dc:creator>
  <cp:lastModifiedBy>Raiane Dos Santos Santiago</cp:lastModifiedBy>
  <cp:lastPrinted>2022-11-16T14:35:00Z</cp:lastPrinted>
  <dcterms:created xsi:type="dcterms:W3CDTF">2022-07-11T11:37:47Z</dcterms:created>
  <dcterms:modified xsi:type="dcterms:W3CDTF">2024-04-10T16:42:40Z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0x010100600AD6B524EEEC4BAA51BCC58BE57588</vt:lpwstr>
  </property>
  <property fmtid="{D5CDD505-2E9C-101B-9397-08002B2CF9AE}" pid="3" name="MediaServiceImageTags">
    <vt:lpwstr/>
  </property>
  <property fmtid="{D5CDD505-2E9C-101B-9397-08002B2CF9AE}" pid="4" name="MSIP_Label_0c6b9222-ff7d-4c6e-80fc-d2dead453d3c_Enabled">
    <vt:lpwstr>true</vt:lpwstr>
  </property>
  <property fmtid="{D5CDD505-2E9C-101B-9397-08002B2CF9AE}" pid="5" name="MSIP_Label_0c6b9222-ff7d-4c6e-80fc-d2dead453d3c_SetDate">
    <vt:lpwstr>2023-03-14T14:30:22Z</vt:lpwstr>
  </property>
  <property fmtid="{D5CDD505-2E9C-101B-9397-08002B2CF9AE}" pid="6" name="MSIP_Label_0c6b9222-ff7d-4c6e-80fc-d2dead453d3c_Method">
    <vt:lpwstr>Privileged</vt:lpwstr>
  </property>
  <property fmtid="{D5CDD505-2E9C-101B-9397-08002B2CF9AE}" pid="7" name="MSIP_Label_0c6b9222-ff7d-4c6e-80fc-d2dead453d3c_Name">
    <vt:lpwstr>Interno</vt:lpwstr>
  </property>
  <property fmtid="{D5CDD505-2E9C-101B-9397-08002B2CF9AE}" pid="8" name="MSIP_Label_0c6b9222-ff7d-4c6e-80fc-d2dead453d3c_SiteId">
    <vt:lpwstr>e7c411a6-9013-4967-a5b1-3d08f9edc13e</vt:lpwstr>
  </property>
  <property fmtid="{D5CDD505-2E9C-101B-9397-08002B2CF9AE}" pid="9" name="MSIP_Label_0c6b9222-ff7d-4c6e-80fc-d2dead453d3c_ActionId">
    <vt:lpwstr>c5f95e97-9f16-43ed-a652-fe468cf72b13</vt:lpwstr>
  </property>
  <property fmtid="{D5CDD505-2E9C-101B-9397-08002B2CF9AE}" pid="10" name="MSIP_Label_0c6b9222-ff7d-4c6e-80fc-d2dead453d3c_ContentBits">
    <vt:lpwstr>2</vt:lpwstr>
  </property>
</Properties>
</file>