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RI\Balanços\Balanços_2025\4T25\7. Dividendos\"/>
    </mc:Choice>
  </mc:AlternateContent>
  <xr:revisionPtr revIDLastSave="0" documentId="13_ncr:1_{F107C445-ADB0-4E61-B200-FF4E5BF3C5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up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M7" i="1"/>
  <c r="M8" i="1"/>
  <c r="I8" i="1"/>
  <c r="M59" i="1"/>
  <c r="M60" i="1"/>
  <c r="M55" i="1"/>
  <c r="M45" i="1"/>
  <c r="M44" i="1"/>
  <c r="M42" i="1"/>
  <c r="M41" i="1"/>
  <c r="M19" i="1"/>
  <c r="M9" i="1"/>
  <c r="M10" i="1"/>
  <c r="I17" i="1" l="1"/>
  <c r="M11" i="1" l="1"/>
  <c r="L17" i="1" l="1"/>
  <c r="K17" i="1"/>
  <c r="J17" i="1"/>
  <c r="M13" i="1" l="1"/>
  <c r="M14" i="1" l="1"/>
  <c r="M15" i="1" l="1"/>
  <c r="M16" i="1" l="1"/>
  <c r="L22" i="1" l="1"/>
  <c r="K22" i="1"/>
  <c r="J22" i="1"/>
  <c r="I22" i="1"/>
  <c r="J26" i="1"/>
  <c r="I26" i="1"/>
  <c r="F18" i="1" l="1"/>
  <c r="M18" i="1" l="1"/>
  <c r="F19" i="1" l="1"/>
  <c r="F21" i="1" l="1"/>
  <c r="F20" i="1"/>
  <c r="M20" i="1"/>
  <c r="K24" i="1" l="1"/>
  <c r="M24" i="1" s="1"/>
  <c r="G24" i="1"/>
  <c r="F24" i="1"/>
  <c r="M21" i="1"/>
  <c r="K26" i="1" l="1"/>
  <c r="M29" i="1"/>
  <c r="M28" i="1"/>
  <c r="K30" i="1"/>
  <c r="M27" i="1" s="1"/>
  <c r="J30" i="1"/>
  <c r="I30" i="1"/>
  <c r="I61" i="1" l="1"/>
  <c r="I57" i="1"/>
  <c r="I53" i="1"/>
  <c r="I49" i="1"/>
  <c r="I46" i="1"/>
  <c r="I43" i="1"/>
  <c r="I40" i="1"/>
  <c r="I36" i="1"/>
  <c r="I62" i="1" l="1"/>
  <c r="J36" i="1"/>
  <c r="K36" i="1"/>
  <c r="M31" i="1" s="1"/>
  <c r="K61" i="1" l="1"/>
  <c r="J59" i="1"/>
  <c r="M56" i="1"/>
  <c r="J56" i="1" l="1"/>
  <c r="J55" i="1"/>
  <c r="K57" i="1"/>
  <c r="K53" i="1"/>
  <c r="M50" i="1" s="1"/>
  <c r="J52" i="1"/>
  <c r="J51" i="1"/>
  <c r="J48" i="1"/>
  <c r="J47" i="1"/>
  <c r="K49" i="1"/>
  <c r="J45" i="1"/>
  <c r="J44" i="1"/>
  <c r="K46" i="1"/>
  <c r="K43" i="1"/>
  <c r="J43" i="1"/>
  <c r="J53" i="1" l="1"/>
  <c r="J57" i="1"/>
  <c r="J49" i="1"/>
  <c r="J46" i="1"/>
  <c r="K40" i="1"/>
  <c r="K62" i="1" s="1"/>
  <c r="J39" i="1"/>
  <c r="J38" i="1"/>
  <c r="M37" i="1" l="1"/>
  <c r="J40" i="1"/>
  <c r="J60" i="1" l="1"/>
  <c r="J61" i="1" s="1"/>
  <c r="J62" i="1" s="1"/>
</calcChain>
</file>

<file path=xl/sharedStrings.xml><?xml version="1.0" encoding="utf-8"?>
<sst xmlns="http://schemas.openxmlformats.org/spreadsheetml/2006/main" count="92" uniqueCount="52">
  <si>
    <t>Data de Aprovação</t>
  </si>
  <si>
    <t>Data Ex-Dividendos</t>
  </si>
  <si>
    <t>Data de Pagamento</t>
  </si>
  <si>
    <t>Montante 
Total
 (R$ '000)</t>
  </si>
  <si>
    <t>Histórico de Dividendos - Alupar</t>
  </si>
  <si>
    <t>Por Unit
(R$)</t>
  </si>
  <si>
    <t>Por ação
 (R$)</t>
  </si>
  <si>
    <t>Valor da ação na data da aprovação (R$)</t>
  </si>
  <si>
    <t>Total</t>
  </si>
  <si>
    <t>Ato Societário</t>
  </si>
  <si>
    <t>AGOE</t>
  </si>
  <si>
    <t>RCA - Dividendos Intercalares</t>
  </si>
  <si>
    <t>RCA - Dividendos Intermediários</t>
  </si>
  <si>
    <t>Ano Pagamento</t>
  </si>
  <si>
    <t>Reserva de Lucros 2019</t>
  </si>
  <si>
    <t>Lucro Exercício 2020</t>
  </si>
  <si>
    <t>Origem dos 
Recursos</t>
  </si>
  <si>
    <t>Lucro Exercício 2019</t>
  </si>
  <si>
    <t>Lucro Exercício 2013</t>
  </si>
  <si>
    <t>Lucro Exercício 2014</t>
  </si>
  <si>
    <t>Lucro Exercício 2015</t>
  </si>
  <si>
    <t>Lucro Exercício 2016</t>
  </si>
  <si>
    <t>Lucro Exercício 2017</t>
  </si>
  <si>
    <t>Lucro Exercício 2018</t>
  </si>
  <si>
    <t>Lucro 6M2017</t>
  </si>
  <si>
    <t>Lucro 9M2018</t>
  </si>
  <si>
    <r>
      <t xml:space="preserve"> Data Record</t>
    </r>
    <r>
      <rPr>
        <b/>
        <vertAlign val="superscript"/>
        <sz val="10"/>
        <color indexed="9"/>
        <rFont val="Calibri"/>
        <family val="2"/>
        <scheme val="minor"/>
      </rPr>
      <t>1</t>
    </r>
    <r>
      <rPr>
        <b/>
        <sz val="10"/>
        <color indexed="9"/>
        <rFont val="Calibri"/>
        <family val="2"/>
        <scheme val="minor"/>
      </rPr>
      <t xml:space="preserve"> </t>
    </r>
  </si>
  <si>
    <t>Lucro Líquido
 (R$ '000)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</si>
  <si>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Record Date: data base para o direito ao recebimento do dividendo </t>
    </r>
  </si>
  <si>
    <t>Reserva de Lucros</t>
  </si>
  <si>
    <r>
      <t>Yield por unit(</t>
    </r>
    <r>
      <rPr>
        <b/>
        <vertAlign val="superscript"/>
        <sz val="10"/>
        <color indexed="9"/>
        <rFont val="Calibri"/>
        <family val="2"/>
        <scheme val="minor"/>
      </rPr>
      <t>2)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</si>
  <si>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Considera a cotação das UNITs da Companhia nas datas das respectivas AGOES</t>
    </r>
  </si>
  <si>
    <t>Reserva de Lucros 2020</t>
  </si>
  <si>
    <t>Reserva de Lucros 2021</t>
  </si>
  <si>
    <t>RCA</t>
  </si>
  <si>
    <t>Resultado do Periodo - 1T23</t>
  </si>
  <si>
    <t>Lucro Exercício 2022</t>
  </si>
  <si>
    <t>Resultado do Periodo - 2T23</t>
  </si>
  <si>
    <t>Resultado do Periodo - 3T23</t>
  </si>
  <si>
    <t>Resultado do Periodo - 4T23</t>
  </si>
  <si>
    <t xml:space="preserve">Pagamento Total de Dividendos </t>
  </si>
  <si>
    <t>Resultado do Periodo - 1T24</t>
  </si>
  <si>
    <t xml:space="preserve"> 01/07/2024</t>
  </si>
  <si>
    <t>Resultado do Periodo - 2T24</t>
  </si>
  <si>
    <t>Resultado do Periodo - 3T24</t>
  </si>
  <si>
    <t>Resultado do Periodo - 4T24</t>
  </si>
  <si>
    <t>Resultado do Periodo - 1T25</t>
  </si>
  <si>
    <t>Resultado do Periodo - 2T25</t>
  </si>
  <si>
    <t>Resultado do Periodo - 3T25</t>
  </si>
  <si>
    <t>Resultado do Periodo - 3T25 (Adiconal)</t>
  </si>
  <si>
    <t>Resultado do Periodo - 4T25</t>
  </si>
  <si>
    <t>Até 60 dias da data de aprovação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</si>
</sst>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0.0%"/>
    <numFmt numFmtId="168" formatCode="_(* #,##0.0_);_(* \(#,##0.0\);_(* &quot;-&quot;??_);_(@_)"/>
    <numFmt numFmtId="169" formatCode="_(* #,##0.000_);_(* \(#,##0.0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vertAlign val="superscript"/>
      <sz val="10"/>
      <color indexed="9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 style="thick">
        <color theme="0" tint="-4.9989318521683403E-2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>
      <alignment vertical="top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 wrapText="1"/>
    </xf>
    <xf numFmtId="165" fontId="5" fillId="2" borderId="3" xfId="3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 wrapText="1"/>
    </xf>
    <xf numFmtId="9" fontId="7" fillId="0" borderId="0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center" vertical="center" wrapText="1"/>
    </xf>
    <xf numFmtId="165" fontId="5" fillId="3" borderId="0" xfId="3" applyNumberFormat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164" fontId="7" fillId="0" borderId="0" xfId="3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right" vertical="center" wrapText="1"/>
    </xf>
    <xf numFmtId="164" fontId="7" fillId="0" borderId="0" xfId="3" applyFont="1" applyFill="1" applyBorder="1" applyAlignment="1">
      <alignment horizontal="right" vertical="center" wrapText="1"/>
    </xf>
    <xf numFmtId="9" fontId="8" fillId="0" borderId="0" xfId="2" applyNumberFormat="1" applyFont="1" applyFill="1" applyBorder="1" applyAlignment="1">
      <alignment horizontal="center" vertical="center" wrapText="1"/>
    </xf>
    <xf numFmtId="164" fontId="8" fillId="0" borderId="0" xfId="3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right" vertical="center" wrapText="1"/>
    </xf>
    <xf numFmtId="164" fontId="7" fillId="0" borderId="0" xfId="3" applyNumberFormat="1" applyFont="1" applyFill="1" applyBorder="1" applyAlignment="1">
      <alignment horizontal="right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165" fontId="5" fillId="4" borderId="0" xfId="3" applyNumberFormat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164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righ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center" vertical="center" wrapText="1"/>
    </xf>
    <xf numFmtId="165" fontId="9" fillId="4" borderId="0" xfId="3" applyNumberFormat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center" vertical="center" wrapText="1"/>
    </xf>
    <xf numFmtId="165" fontId="9" fillId="4" borderId="6" xfId="3" applyNumberFormat="1" applyFont="1" applyFill="1" applyBorder="1" applyAlignment="1">
      <alignment horizontal="center" vertical="center" wrapText="1"/>
    </xf>
    <xf numFmtId="3" fontId="8" fillId="0" borderId="6" xfId="3" applyNumberFormat="1" applyFont="1" applyFill="1" applyBorder="1" applyAlignment="1">
      <alignment horizontal="right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right" vertical="center" wrapText="1"/>
    </xf>
    <xf numFmtId="9" fontId="8" fillId="0" borderId="6" xfId="2" applyNumberFormat="1" applyFont="1" applyFill="1" applyBorder="1" applyAlignment="1">
      <alignment horizontal="center" vertical="center" wrapText="1"/>
    </xf>
    <xf numFmtId="164" fontId="8" fillId="0" borderId="6" xfId="3" applyFont="1" applyFill="1" applyBorder="1" applyAlignment="1">
      <alignment horizontal="center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3" fontId="8" fillId="0" borderId="6" xfId="3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165" fontId="8" fillId="0" borderId="6" xfId="3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5" fontId="5" fillId="2" borderId="4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4" borderId="0" xfId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vertical="center" wrapText="1"/>
    </xf>
    <xf numFmtId="166" fontId="7" fillId="0" borderId="0" xfId="1" applyNumberFormat="1" applyFont="1" applyFill="1" applyBorder="1" applyAlignment="1">
      <alignment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 wrapText="1"/>
    </xf>
    <xf numFmtId="165" fontId="5" fillId="0" borderId="8" xfId="3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vertical="center" wrapText="1"/>
    </xf>
    <xf numFmtId="165" fontId="8" fillId="0" borderId="8" xfId="3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1" fillId="0" borderId="8" xfId="6" applyFill="1" applyBorder="1" applyAlignment="1">
      <alignment horizontal="left" vertical="center" wrapText="1"/>
    </xf>
    <xf numFmtId="14" fontId="7" fillId="0" borderId="8" xfId="1" applyNumberFormat="1" applyFont="1" applyFill="1" applyBorder="1" applyAlignment="1">
      <alignment vertical="center" wrapText="1"/>
    </xf>
    <xf numFmtId="166" fontId="7" fillId="0" borderId="8" xfId="1" applyNumberFormat="1" applyFont="1" applyFill="1" applyBorder="1" applyAlignment="1">
      <alignment vertical="center" wrapText="1"/>
    </xf>
    <xf numFmtId="14" fontId="7" fillId="0" borderId="8" xfId="1" applyNumberFormat="1" applyFont="1" applyFill="1" applyBorder="1" applyAlignment="1">
      <alignment horizontal="center" vertic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167" fontId="17" fillId="0" borderId="8" xfId="2" applyNumberFormat="1" applyFont="1" applyFill="1" applyBorder="1" applyAlignment="1">
      <alignment horizontal="center" vertical="center" wrapText="1"/>
    </xf>
    <xf numFmtId="164" fontId="7" fillId="0" borderId="8" xfId="3" applyNumberFormat="1" applyFont="1" applyFill="1" applyBorder="1" applyAlignment="1">
      <alignment horizontal="center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4" fontId="8" fillId="0" borderId="8" xfId="3" applyNumberFormat="1" applyFont="1" applyFill="1" applyBorder="1" applyAlignment="1">
      <alignment horizontal="right" vertical="center" wrapText="1"/>
    </xf>
    <xf numFmtId="0" fontId="7" fillId="0" borderId="9" xfId="0" applyFont="1" applyBorder="1"/>
    <xf numFmtId="0" fontId="8" fillId="0" borderId="9" xfId="1" applyFont="1" applyFill="1" applyBorder="1" applyAlignment="1">
      <alignment horizontal="left" vertical="center" wrapText="1"/>
    </xf>
    <xf numFmtId="165" fontId="8" fillId="0" borderId="9" xfId="3" applyNumberFormat="1" applyFont="1" applyFill="1" applyBorder="1" applyAlignment="1">
      <alignment horizontal="center" vertical="center" wrapText="1"/>
    </xf>
    <xf numFmtId="164" fontId="8" fillId="0" borderId="9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9" fillId="0" borderId="8" xfId="1" applyFont="1" applyFill="1" applyBorder="1" applyAlignment="1">
      <alignment horizontal="left" vertical="center" wrapText="1"/>
    </xf>
    <xf numFmtId="14" fontId="9" fillId="0" borderId="8" xfId="1" applyNumberFormat="1" applyFont="1" applyFill="1" applyBorder="1" applyAlignment="1">
      <alignment horizontal="center" vertical="center" wrapText="1"/>
    </xf>
    <xf numFmtId="165" fontId="9" fillId="0" borderId="8" xfId="3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168" fontId="18" fillId="0" borderId="8" xfId="3" applyNumberFormat="1" applyFont="1" applyFill="1" applyBorder="1" applyAlignment="1">
      <alignment horizontal="center" vertical="center" wrapText="1"/>
    </xf>
    <xf numFmtId="164" fontId="18" fillId="0" borderId="8" xfId="3" applyNumberFormat="1" applyFont="1" applyFill="1" applyBorder="1" applyAlignment="1">
      <alignment horizontal="center" vertical="center" wrapText="1"/>
    </xf>
    <xf numFmtId="165" fontId="18" fillId="0" borderId="8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4" fontId="9" fillId="0" borderId="0" xfId="3" applyNumberFormat="1" applyFont="1" applyFill="1" applyBorder="1" applyAlignment="1">
      <alignment horizontal="center" vertical="center" wrapText="1"/>
    </xf>
    <xf numFmtId="14" fontId="9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69" fontId="18" fillId="0" borderId="8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4" fontId="18" fillId="0" borderId="8" xfId="1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4" fontId="7" fillId="0" borderId="0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3" fontId="7" fillId="0" borderId="7" xfId="3" applyNumberFormat="1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center" wrapText="1"/>
    </xf>
    <xf numFmtId="167" fontId="7" fillId="0" borderId="7" xfId="2" applyNumberFormat="1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7" xfId="6" applyFont="1" applyFill="1" applyBorder="1" applyAlignment="1">
      <alignment horizontal="left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</cellXfs>
  <cellStyles count="7">
    <cellStyle name="˙˙˙˙˙˙˙˙˙˙˙˙˙˙˙˙˙˙˙˙˙˙˙˙˙˙˙˙˙˙˙˙˙˙˙˙˙˙˙˙˙_x0008_" xfId="1" xr:uid="{00000000-0005-0000-0000-000000000000}"/>
    <cellStyle name="Comma" xfId="4" xr:uid="{00000000-0005-0000-0000-000001000000}"/>
    <cellStyle name="Hiperlink" xfId="6" builtinId="8"/>
    <cellStyle name="Normal" xfId="0" builtinId="0"/>
    <cellStyle name="Percent" xfId="5" xr:uid="{00000000-0005-0000-0000-000004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le Reckia" id="{4CF6A7ED-5F73-4476-8FF4-622827BD2AE9}" userId="S::emille.reckia@AES.COM::029b8abf-20c5-4903-bd8f-0d3c8fabf92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2" dT="2021-02-05T20:06:21.42" personId="{4CF6A7ED-5F73-4476-8FF4-622827BD2AE9}" id="{93E80E1B-46E0-4303-83B2-C01530D354B6}">
    <text>Lucro Líquido ajustado pelo efeito do GSF no período (linha de custos e resultado financeiro), líquido de impostos</text>
  </threadedComment>
  <threadedComment ref="O93" dT="2021-03-01T13:58:42.11" personId="{4CF6A7ED-5F73-4476-8FF4-622827BD2AE9}" id="{1F10DE61-175A-461D-AE24-5B4E676FF6A1}">
    <text>Lucro Líquido ajustado pelo efeito do GSF no período (linha de custos e resultado financeiro), líquido de impostos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z-filemanager.s3.amazonaws.com/7055e766-fc6d-42b3-9911-c19f8e89875a/atas-de-assembleias-de-acionistas-ago-age-e-agd/01705b0880a4e5cf10e91dff2de601754271c87b31edd1c4857b435e08c0fe52/ata_da_assembleia_geral_ordinaria_e_extraordinaria_de_20.04.2016." TargetMode="External"/><Relationship Id="rId13" Type="http://schemas.openxmlformats.org/officeDocument/2006/relationships/hyperlink" Target="https://api.mziq.com/mzfilemanager/v2/d/7055e766-fc6d-42b3-9911-c19f8e89875a/9cd399e8-c4cb-198a-4719-9ab877b6738c?origin=1" TargetMode="External"/><Relationship Id="rId18" Type="http://schemas.openxmlformats.org/officeDocument/2006/relationships/hyperlink" Target="https://api.mziq.com/mzfilemanager/v2/d/7055e766-fc6d-42b3-9911-c19f8e89875a/1938c4dd-9c1a-0642-cc4c-1dd43e3597cb?origin=2" TargetMode="External"/><Relationship Id="rId26" Type="http://schemas.openxmlformats.org/officeDocument/2006/relationships/hyperlink" Target="https://api.mziq.com/mzfilemanager/v2/d/7055e766-fc6d-42b3-9911-c19f8e89875a/347b604c-b40d-8737-80d9-04083d220841?origin=2" TargetMode="External"/><Relationship Id="rId3" Type="http://schemas.openxmlformats.org/officeDocument/2006/relationships/hyperlink" Target="https://mz-prod-cvm.s3.amazonaws.com/21490/IPE/2019/dba85120-9ec2-4fde-b06a-72f5871c4cdf/20190429173331242782_683253..pdf" TargetMode="External"/><Relationship Id="rId21" Type="http://schemas.openxmlformats.org/officeDocument/2006/relationships/hyperlink" Target="https://api.mziq.com/mzfilemanager/v2/d/7055e766-fc6d-42b3-9911-c19f8e89875a/6ff2ade4-6d23-3ecb-01be-34b9fde1298f?origin=1" TargetMode="External"/><Relationship Id="rId7" Type="http://schemas.openxmlformats.org/officeDocument/2006/relationships/hyperlink" Target="https://mz-filemanager.s3.amazonaws.com/7055e766-fc6d-42b3-9911-c19f8e89875a/atas-de-reuniao-de-conselho-de-administracao-rca/6cd2bbafa8d302aab0e487704818dd91c3a331331fca6fdac03c6869cff37741/ata_rca_distribuicao_de_dividendos_intercalares.pdf" TargetMode="External"/><Relationship Id="rId12" Type="http://schemas.openxmlformats.org/officeDocument/2006/relationships/hyperlink" Target="https://api.mziq.com/mzfilemanager/v2/d/7055e766-fc6d-42b3-9911-c19f8e89875a/d610f62f-bc33-c6a5-7abf-3355bbf52098?origin=1" TargetMode="External"/><Relationship Id="rId17" Type="http://schemas.openxmlformats.org/officeDocument/2006/relationships/hyperlink" Target="https://api.mziq.com/mzfilemanager/v2/d/7055e766-fc6d-42b3-9911-c19f8e89875a/792619eb-44f3-6dbe-a701-b21aaf69236c?origin=1" TargetMode="External"/><Relationship Id="rId25" Type="http://schemas.openxmlformats.org/officeDocument/2006/relationships/hyperlink" Target="https://api.mziq.com/mzfilemanager/v2/d/7055e766-fc6d-42b3-9911-c19f8e89875a/8c325298-3363-edaf-4f09-e7069d3b4da5?origin=2" TargetMode="External"/><Relationship Id="rId2" Type="http://schemas.openxmlformats.org/officeDocument/2006/relationships/hyperlink" Target="https://mz-prod-cvm.s3.amazonaws.com/21490/IPE/2020/dcb9a76d-30e7-48a9-8120-52ab34c68bb3/20200427152617000943_21490_756519.pdf" TargetMode="External"/><Relationship Id="rId16" Type="http://schemas.openxmlformats.org/officeDocument/2006/relationships/hyperlink" Target="https://api.mziq.com/mzfilemanager/v2/d/7055e766-fc6d-42b3-9911-c19f8e89875a/170aa215-f193-0bcd-db0b-3d1a460301d4?origin=1" TargetMode="External"/><Relationship Id="rId20" Type="http://schemas.openxmlformats.org/officeDocument/2006/relationships/hyperlink" Target="https://api.mziq.com/mzfilemanager/v2/d/7055e766-fc6d-42b3-9911-c19f8e89875a/dad628e8-ed5a-5b98-dad3-6a7f57955986?origin=2" TargetMode="External"/><Relationship Id="rId29" Type="http://schemas.microsoft.com/office/2017/10/relationships/threadedComment" Target="../threadedComments/threadedComment1.xml"/><Relationship Id="rId1" Type="http://schemas.openxmlformats.org/officeDocument/2006/relationships/hyperlink" Target="https://api.mziq.com/mzfilemanager/v2/d/7055e766-fc6d-42b3-9911-c19f8e89875a/40fe7199-f911-c638-5150-6eff1f8c77d8?origin=1" TargetMode="External"/><Relationship Id="rId6" Type="http://schemas.openxmlformats.org/officeDocument/2006/relationships/hyperlink" Target="https://mz-filemanager.s3.amazonaws.com/7055e766-fc6d-42b3-9911-c19f8e89875a/atas-de-assembleias-de-acionistas-ago-age-e-agd/fb16343b80f0d41809e5cd46b7bbc422e17dc8855e3c763fe0cb4fe0f5dde338/ata_agoe.pdf" TargetMode="External"/><Relationship Id="rId11" Type="http://schemas.openxmlformats.org/officeDocument/2006/relationships/hyperlink" Target="https://mz-filemanager.s3.amazonaws.com/7055e766-fc6d-42b3-9911-c19f8e89875a/atas-de-reuniao-de-conselho-de-administracao-rca/1d957e57b5be1405268ba630a0dc6667777692f61e167233b24b486067731acb/ata_rca_distribuicao_de_dividendos.pdf" TargetMode="External"/><Relationship Id="rId24" Type="http://schemas.openxmlformats.org/officeDocument/2006/relationships/hyperlink" Target="https://api.mziq.com/mzfilemanager/v2/d/7055e766-fc6d-42b3-9911-c19f8e89875a/a0c5b66f-0ba6-8460-05fa-87b6985db6b6?origin=2" TargetMode="External"/><Relationship Id="rId5" Type="http://schemas.openxmlformats.org/officeDocument/2006/relationships/hyperlink" Target="https://mz-prod-cvm.s3.amazonaws.com/21490/IPE/2018/487c45a4-4caa-40bf-9098-d5f4662fc3f0/20180426153950896367_613390.pdf" TargetMode="External"/><Relationship Id="rId15" Type="http://schemas.openxmlformats.org/officeDocument/2006/relationships/hyperlink" Target="https://api.mziq.com/mzfilemanager/v2/d/7055e766-fc6d-42b3-9911-c19f8e89875a/59a95811-4992-176c-41c5-20f0e3a9a1a2?origin=1" TargetMode="External"/><Relationship Id="rId23" Type="http://schemas.openxmlformats.org/officeDocument/2006/relationships/hyperlink" Target="https://api.mziq.com/mzfilemanager/v2/d/7055e766-fc6d-42b3-9911-c19f8e89875a/d7da0a8e-4ac2-ef63-da7b-307e362f30cd?origin=2" TargetMode="External"/><Relationship Id="rId28" Type="http://schemas.openxmlformats.org/officeDocument/2006/relationships/customProperty" Target="../customProperty1.bin"/><Relationship Id="rId10" Type="http://schemas.openxmlformats.org/officeDocument/2006/relationships/hyperlink" Target="https://mz-filemanager.s3.amazonaws.com/7055e766-fc6d-42b3-9911-c19f8e89875a/atas-de-reuniao-de-conselho-de-administracao-rca/842eed4aa25a2bd69f08151655c5a50e5771e14243dedd6ed94a9485835926a3/ata_rca_distribuicao_de_dividendos_intermediarios.pdf" TargetMode="External"/><Relationship Id="rId19" Type="http://schemas.openxmlformats.org/officeDocument/2006/relationships/hyperlink" Target="https://api.mziq.com/mzfilemanager/v2/d/7055e766-fc6d-42b3-9911-c19f8e89875a/01f9bfd6-48ae-2e89-e473-f6f7931e03f4?origin=2" TargetMode="External"/><Relationship Id="rId4" Type="http://schemas.openxmlformats.org/officeDocument/2006/relationships/hyperlink" Target="https://mz-prod-cvm.s3.amazonaws.com/21490/IPE/2018/18fcb264-ed85-4ccb-9284-9a5689b1780d/20181203205831661040_654174.12.03_ARCA__Distribuicao_de_dividendos.pdf" TargetMode="External"/><Relationship Id="rId9" Type="http://schemas.openxmlformats.org/officeDocument/2006/relationships/hyperlink" Target="https://mz-filemanager.s3.amazonaws.com/7055e766-fc6d-42b3-9911-c19f8e89875a/atas-de-assembleias-de-acionistas-ago-age-e-agd/197762a3f1980dad1f357a5426b98da424dc041dc864e869c5edc8bc47541ebd/ata_agoe.pdf" TargetMode="External"/><Relationship Id="rId14" Type="http://schemas.openxmlformats.org/officeDocument/2006/relationships/hyperlink" Target="https://api.mziq.com/mzfilemanager/v2/d/7055e766-fc6d-42b3-9911-c19f8e89875a/9f8a2a9b-a01b-5b59-1315-b95381de7cfd?origin=1" TargetMode="External"/><Relationship Id="rId22" Type="http://schemas.openxmlformats.org/officeDocument/2006/relationships/hyperlink" Target="https://api.mziq.com/mzfilemanager/v2/d/7055e766-fc6d-42b3-9911-c19f8e89875a/959cb54b-19c6-ea0c-f10e-29e93aa16dcf?origin=2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69"/>
  <sheetViews>
    <sheetView showGridLines="0" tabSelected="1" zoomScaleNormal="100" workbookViewId="0">
      <pane ySplit="4" topLeftCell="A5" activePane="bottomLeft" state="frozen"/>
      <selection pane="bottomLeft" activeCell="I8" sqref="I8"/>
    </sheetView>
  </sheetViews>
  <sheetFormatPr defaultColWidth="9.140625" defaultRowHeight="12.75" x14ac:dyDescent="0.2"/>
  <cols>
    <col min="1" max="1" width="0.85546875" style="2" customWidth="1"/>
    <col min="2" max="2" width="10.85546875" style="2" customWidth="1"/>
    <col min="3" max="3" width="27.5703125" style="2" customWidth="1"/>
    <col min="4" max="4" width="11.5703125" style="2" bestFit="1" customWidth="1"/>
    <col min="5" max="5" width="12.140625" style="2" customWidth="1"/>
    <col min="6" max="6" width="13.7109375" style="2" customWidth="1"/>
    <col min="7" max="7" width="16.42578125" style="2" customWidth="1"/>
    <col min="8" max="8" width="27.140625" style="2" customWidth="1"/>
    <col min="9" max="9" width="13.28515625" style="2" customWidth="1"/>
    <col min="10" max="10" width="13.5703125" style="8" bestFit="1" customWidth="1"/>
    <col min="11" max="11" width="13.5703125" style="2" bestFit="1" customWidth="1"/>
    <col min="12" max="12" width="12.5703125" style="8" customWidth="1"/>
    <col min="13" max="13" width="11.42578125" style="12" customWidth="1"/>
    <col min="14" max="14" width="1.5703125" style="57" customWidth="1"/>
    <col min="15" max="15" width="2.42578125" style="57" customWidth="1"/>
    <col min="16" max="16" width="14.140625" style="12" customWidth="1"/>
    <col min="17" max="17" width="20.42578125" style="1" bestFit="1" customWidth="1"/>
    <col min="18" max="16384" width="9.140625" style="1"/>
  </cols>
  <sheetData>
    <row r="1" spans="1:16" ht="50.25" customHeight="1" x14ac:dyDescent="0.2">
      <c r="B1" s="53" t="s">
        <v>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5.25" customHeight="1" x14ac:dyDescent="0.2">
      <c r="B2" s="13"/>
      <c r="C2" s="13"/>
      <c r="D2" s="13"/>
      <c r="E2" s="13"/>
      <c r="F2" s="13"/>
      <c r="G2" s="13"/>
      <c r="H2" s="13"/>
      <c r="I2" s="13"/>
      <c r="J2" s="14"/>
      <c r="K2" s="13"/>
      <c r="L2" s="14"/>
      <c r="M2" s="14"/>
      <c r="N2" s="14"/>
      <c r="O2" s="14"/>
      <c r="P2" s="14"/>
    </row>
    <row r="3" spans="1:16" ht="13.5" thickBot="1" x14ac:dyDescent="0.25">
      <c r="J3" s="12"/>
      <c r="L3" s="12"/>
    </row>
    <row r="4" spans="1:16" ht="42" customHeight="1" x14ac:dyDescent="0.2">
      <c r="B4" s="11" t="s">
        <v>13</v>
      </c>
      <c r="C4" s="3" t="s">
        <v>9</v>
      </c>
      <c r="D4" s="4" t="s">
        <v>0</v>
      </c>
      <c r="E4" s="4" t="s">
        <v>26</v>
      </c>
      <c r="F4" s="19" t="s">
        <v>1</v>
      </c>
      <c r="G4" s="5" t="s">
        <v>2</v>
      </c>
      <c r="H4" s="5" t="s">
        <v>16</v>
      </c>
      <c r="I4" s="6" t="s">
        <v>3</v>
      </c>
      <c r="J4" s="4" t="s">
        <v>6</v>
      </c>
      <c r="K4" s="7" t="s">
        <v>5</v>
      </c>
      <c r="L4" s="6" t="s">
        <v>27</v>
      </c>
      <c r="M4" s="5" t="s">
        <v>30</v>
      </c>
      <c r="N4" s="61"/>
      <c r="O4" s="61"/>
      <c r="P4" s="60" t="s">
        <v>7</v>
      </c>
    </row>
    <row r="5" spans="1:16" ht="6" customHeight="1" x14ac:dyDescent="0.2">
      <c r="B5" s="15"/>
      <c r="C5" s="15"/>
      <c r="D5" s="16"/>
      <c r="E5" s="16"/>
      <c r="F5" s="16"/>
      <c r="G5" s="17"/>
      <c r="H5" s="17"/>
      <c r="I5" s="17"/>
      <c r="J5" s="16"/>
      <c r="K5" s="16"/>
      <c r="L5" s="17"/>
      <c r="M5" s="18"/>
      <c r="N5" s="61"/>
      <c r="O5" s="61"/>
      <c r="P5" s="17"/>
    </row>
    <row r="6" spans="1:16" s="135" customFormat="1" ht="6" customHeight="1" x14ac:dyDescent="0.2">
      <c r="A6" s="64"/>
      <c r="B6" s="72"/>
      <c r="C6" s="72"/>
      <c r="D6" s="73"/>
      <c r="E6" s="73"/>
      <c r="F6" s="73"/>
      <c r="G6" s="61"/>
      <c r="H6" s="61"/>
      <c r="I6" s="61"/>
      <c r="J6" s="73"/>
      <c r="K6" s="73"/>
      <c r="L6" s="61"/>
      <c r="M6" s="62"/>
      <c r="N6" s="61"/>
      <c r="O6" s="61"/>
      <c r="P6" s="61"/>
    </row>
    <row r="7" spans="1:16" s="135" customFormat="1" ht="21.75" customHeight="1" x14ac:dyDescent="0.2">
      <c r="A7" s="64"/>
      <c r="B7" s="124">
        <v>2026</v>
      </c>
      <c r="C7" s="151" t="s">
        <v>34</v>
      </c>
      <c r="D7" s="125">
        <v>46128</v>
      </c>
      <c r="E7" s="125">
        <v>46128</v>
      </c>
      <c r="F7" s="125">
        <v>46129</v>
      </c>
      <c r="G7" s="132" t="s">
        <v>51</v>
      </c>
      <c r="H7" s="123" t="s">
        <v>50</v>
      </c>
      <c r="I7" s="27">
        <v>9888.8060100000002</v>
      </c>
      <c r="J7" s="28">
        <v>0.01</v>
      </c>
      <c r="K7" s="28">
        <v>0.03</v>
      </c>
      <c r="L7" s="149">
        <v>431464</v>
      </c>
      <c r="M7" s="150">
        <f>K7/P7</f>
        <v>8.92325996430696E-4</v>
      </c>
      <c r="N7" s="149"/>
      <c r="O7" s="149"/>
      <c r="P7" s="84">
        <v>33.619999999999997</v>
      </c>
    </row>
    <row r="8" spans="1:16" s="135" customFormat="1" ht="24.6" customHeight="1" x14ac:dyDescent="0.2">
      <c r="A8" s="64"/>
      <c r="B8" s="124">
        <v>2026</v>
      </c>
      <c r="C8" s="151" t="s">
        <v>34</v>
      </c>
      <c r="D8" s="125">
        <v>46009</v>
      </c>
      <c r="E8" s="125">
        <v>46017</v>
      </c>
      <c r="F8" s="125">
        <v>46020</v>
      </c>
      <c r="G8" s="132">
        <v>45704</v>
      </c>
      <c r="H8" s="123" t="s">
        <v>49</v>
      </c>
      <c r="I8" s="27">
        <f>108776866.11/1000</f>
        <v>108776.86611</v>
      </c>
      <c r="J8" s="28">
        <v>0.11</v>
      </c>
      <c r="K8" s="28">
        <v>0.33</v>
      </c>
      <c r="L8" s="146">
        <v>489390</v>
      </c>
      <c r="M8" s="147">
        <f>K8/P8</f>
        <v>1.0546500479386387E-2</v>
      </c>
      <c r="N8" s="146"/>
      <c r="O8" s="146"/>
      <c r="P8" s="84">
        <v>31.29</v>
      </c>
    </row>
    <row r="9" spans="1:16" s="135" customFormat="1" ht="24.6" customHeight="1" x14ac:dyDescent="0.2">
      <c r="A9" s="64"/>
      <c r="B9" s="124">
        <v>2025</v>
      </c>
      <c r="C9" s="151" t="s">
        <v>34</v>
      </c>
      <c r="D9" s="125">
        <v>45967</v>
      </c>
      <c r="E9" s="125">
        <v>45974</v>
      </c>
      <c r="F9" s="125">
        <v>45975</v>
      </c>
      <c r="G9" s="132">
        <v>45663</v>
      </c>
      <c r="H9" s="123" t="s">
        <v>48</v>
      </c>
      <c r="I9" s="27">
        <v>98888.060100000002</v>
      </c>
      <c r="J9" s="28">
        <v>0.1</v>
      </c>
      <c r="K9" s="28">
        <v>0.3</v>
      </c>
      <c r="L9" s="143">
        <v>489390</v>
      </c>
      <c r="M9" s="144">
        <f>K9/P9</f>
        <v>8.8105726872246704E-3</v>
      </c>
      <c r="N9" s="143"/>
      <c r="O9" s="143"/>
      <c r="P9" s="84">
        <v>34.049999999999997</v>
      </c>
    </row>
    <row r="10" spans="1:16" s="135" customFormat="1" ht="24.6" customHeight="1" x14ac:dyDescent="0.2">
      <c r="A10" s="64"/>
      <c r="B10" s="124">
        <v>2025</v>
      </c>
      <c r="C10" s="151" t="s">
        <v>34</v>
      </c>
      <c r="D10" s="125">
        <v>45876</v>
      </c>
      <c r="E10" s="125">
        <v>45883</v>
      </c>
      <c r="F10" s="125">
        <v>45884</v>
      </c>
      <c r="G10" s="132">
        <v>45936</v>
      </c>
      <c r="H10" s="123" t="s">
        <v>47</v>
      </c>
      <c r="I10" s="27">
        <v>69221.642070000002</v>
      </c>
      <c r="J10" s="28">
        <v>7.0000000000000007E-2</v>
      </c>
      <c r="K10" s="28">
        <v>0.21</v>
      </c>
      <c r="L10" s="140">
        <v>144867</v>
      </c>
      <c r="M10" s="141">
        <f>K10/P10</f>
        <v>7.1186440677966098E-3</v>
      </c>
      <c r="N10" s="123"/>
      <c r="O10" s="123"/>
      <c r="P10" s="131">
        <v>29.5</v>
      </c>
    </row>
    <row r="11" spans="1:16" s="135" customFormat="1" ht="24.6" customHeight="1" x14ac:dyDescent="0.2">
      <c r="A11" s="64"/>
      <c r="B11" s="124">
        <v>2025</v>
      </c>
      <c r="C11" s="151" t="s">
        <v>34</v>
      </c>
      <c r="D11" s="125">
        <v>45785</v>
      </c>
      <c r="E11" s="125">
        <v>45792</v>
      </c>
      <c r="F11" s="125">
        <v>45793</v>
      </c>
      <c r="G11" s="132">
        <v>45846</v>
      </c>
      <c r="H11" s="123" t="s">
        <v>46</v>
      </c>
      <c r="I11" s="27">
        <v>69221.642070000002</v>
      </c>
      <c r="J11" s="28">
        <v>7.0000000000000007E-2</v>
      </c>
      <c r="K11" s="28">
        <v>0.21</v>
      </c>
      <c r="L11" s="138">
        <v>298777</v>
      </c>
      <c r="M11" s="139">
        <f>K11/P11</f>
        <v>7.0446159007044613E-3</v>
      </c>
      <c r="N11" s="123"/>
      <c r="O11" s="123"/>
      <c r="P11" s="131">
        <v>29.81</v>
      </c>
    </row>
    <row r="12" spans="1:16" s="135" customFormat="1" ht="15.6" customHeight="1" x14ac:dyDescent="0.2">
      <c r="A12" s="64"/>
      <c r="B12" s="124" t="s">
        <v>8</v>
      </c>
      <c r="C12" s="74"/>
      <c r="D12" s="75"/>
      <c r="E12" s="75"/>
      <c r="F12" s="75"/>
      <c r="G12" s="76"/>
      <c r="H12" s="76"/>
      <c r="I12" s="128">
        <f>SUM(I7:I11)</f>
        <v>355997.01636000001</v>
      </c>
      <c r="J12" s="142">
        <f>SUM(J7:J11)</f>
        <v>0.36000000000000004</v>
      </c>
      <c r="K12" s="142">
        <f>SUM(K7:K11)</f>
        <v>1.0799999999999998</v>
      </c>
      <c r="L12" s="128">
        <f>SUM(L7:L11)</f>
        <v>1853888</v>
      </c>
      <c r="M12" s="77"/>
      <c r="N12" s="61"/>
      <c r="O12" s="61"/>
      <c r="P12" s="76"/>
    </row>
    <row r="13" spans="1:16" s="117" customFormat="1" ht="24.6" customHeight="1" x14ac:dyDescent="0.2">
      <c r="B13" s="124">
        <v>2025</v>
      </c>
      <c r="C13" s="151" t="s">
        <v>10</v>
      </c>
      <c r="D13" s="125">
        <v>45763</v>
      </c>
      <c r="E13" s="125">
        <v>45763</v>
      </c>
      <c r="F13" s="125">
        <v>45794</v>
      </c>
      <c r="G13" s="132">
        <v>45819</v>
      </c>
      <c r="H13" s="123" t="s">
        <v>45</v>
      </c>
      <c r="I13" s="27">
        <v>76067.738559999998</v>
      </c>
      <c r="J13" s="28">
        <v>0.08</v>
      </c>
      <c r="K13" s="28">
        <v>0.24</v>
      </c>
      <c r="L13" s="134">
        <v>230322</v>
      </c>
      <c r="M13" s="137">
        <f>K13/P13</f>
        <v>8.4656084656084644E-3</v>
      </c>
      <c r="N13" s="123"/>
      <c r="O13" s="123"/>
      <c r="P13" s="131">
        <v>28.35</v>
      </c>
    </row>
    <row r="14" spans="1:16" s="117" customFormat="1" ht="25.5" customHeight="1" x14ac:dyDescent="0.2">
      <c r="B14" s="124">
        <v>2025</v>
      </c>
      <c r="C14" s="151" t="s">
        <v>34</v>
      </c>
      <c r="D14" s="125">
        <v>45603</v>
      </c>
      <c r="E14" s="125">
        <v>45610</v>
      </c>
      <c r="F14" s="125">
        <v>45614</v>
      </c>
      <c r="G14" s="132">
        <v>45663</v>
      </c>
      <c r="H14" s="123" t="s">
        <v>44</v>
      </c>
      <c r="I14" s="27">
        <v>76067.738559999998</v>
      </c>
      <c r="J14" s="28">
        <v>0.08</v>
      </c>
      <c r="K14" s="28">
        <v>0.24</v>
      </c>
      <c r="L14" s="133">
        <v>363754</v>
      </c>
      <c r="M14" s="137">
        <f>K14/P14</f>
        <v>8.3102493074792248E-3</v>
      </c>
      <c r="N14" s="123"/>
      <c r="O14" s="123"/>
      <c r="P14" s="131">
        <v>28.88</v>
      </c>
    </row>
    <row r="15" spans="1:16" s="117" customFormat="1" ht="25.5" customHeight="1" x14ac:dyDescent="0.2">
      <c r="B15" s="124">
        <v>2024</v>
      </c>
      <c r="C15" s="151" t="s">
        <v>34</v>
      </c>
      <c r="D15" s="125">
        <v>45512</v>
      </c>
      <c r="E15" s="125">
        <v>45520</v>
      </c>
      <c r="F15" s="125">
        <v>45523</v>
      </c>
      <c r="G15" s="132">
        <v>45568</v>
      </c>
      <c r="H15" s="123" t="s">
        <v>43</v>
      </c>
      <c r="I15" s="27">
        <v>57050.803919999998</v>
      </c>
      <c r="J15" s="28">
        <v>0.06</v>
      </c>
      <c r="K15" s="28">
        <v>0.18</v>
      </c>
      <c r="L15" s="129">
        <v>237070</v>
      </c>
      <c r="M15" s="130">
        <f>K15/P15</f>
        <v>5.6692913385826766E-3</v>
      </c>
      <c r="N15" s="123"/>
      <c r="O15" s="123"/>
      <c r="P15" s="131">
        <v>31.75</v>
      </c>
    </row>
    <row r="16" spans="1:16" s="117" customFormat="1" ht="25.5" customHeight="1" x14ac:dyDescent="0.2">
      <c r="B16" s="124">
        <v>2024</v>
      </c>
      <c r="C16" s="148" t="s">
        <v>34</v>
      </c>
      <c r="D16" s="125">
        <v>45421</v>
      </c>
      <c r="E16" s="125">
        <v>45428</v>
      </c>
      <c r="F16" s="125">
        <v>45429</v>
      </c>
      <c r="G16" s="132">
        <v>45481</v>
      </c>
      <c r="H16" s="123" t="s">
        <v>41</v>
      </c>
      <c r="I16" s="27">
        <v>66559.271240000002</v>
      </c>
      <c r="J16" s="28">
        <v>7.0000000000000007E-2</v>
      </c>
      <c r="K16" s="28">
        <v>0.21</v>
      </c>
      <c r="L16" s="116">
        <v>254944</v>
      </c>
      <c r="M16" s="115">
        <f>K16/P16</f>
        <v>7.1794871794871795E-3</v>
      </c>
      <c r="N16" s="123"/>
      <c r="O16" s="123"/>
      <c r="P16" s="131">
        <v>29.25</v>
      </c>
    </row>
    <row r="17" spans="1:16" s="118" customFormat="1" x14ac:dyDescent="0.2">
      <c r="A17" s="117"/>
      <c r="B17" s="124" t="s">
        <v>8</v>
      </c>
      <c r="C17" s="119"/>
      <c r="D17" s="120"/>
      <c r="E17" s="120"/>
      <c r="F17" s="120"/>
      <c r="G17" s="121"/>
      <c r="H17" s="121"/>
      <c r="I17" s="126">
        <f>SUM(I13:I16)</f>
        <v>275745.55228</v>
      </c>
      <c r="J17" s="136">
        <f>SUM(J13:J16)</f>
        <v>0.29000000000000004</v>
      </c>
      <c r="K17" s="127">
        <f>SUM(K13:K16)</f>
        <v>0.86999999999999988</v>
      </c>
      <c r="L17" s="128">
        <f>SUM(L13:L16)</f>
        <v>1086090</v>
      </c>
      <c r="M17" s="122"/>
      <c r="N17" s="123"/>
      <c r="O17" s="123"/>
      <c r="P17" s="121"/>
    </row>
    <row r="18" spans="1:16" x14ac:dyDescent="0.2">
      <c r="B18" s="154">
        <v>2024</v>
      </c>
      <c r="C18" s="151" t="s">
        <v>10</v>
      </c>
      <c r="D18" s="81">
        <v>45401</v>
      </c>
      <c r="E18" s="81">
        <v>45401</v>
      </c>
      <c r="F18" s="69">
        <f>E18+3</f>
        <v>45404</v>
      </c>
      <c r="G18" s="98" t="s">
        <v>42</v>
      </c>
      <c r="H18" s="96" t="s">
        <v>39</v>
      </c>
      <c r="I18" s="27">
        <v>237711.68304</v>
      </c>
      <c r="J18" s="28">
        <v>0.26</v>
      </c>
      <c r="K18" s="28">
        <v>0.78</v>
      </c>
      <c r="L18" s="116">
        <v>141162</v>
      </c>
      <c r="M18" s="97">
        <f>K18/P18</f>
        <v>2.6227303295225289E-2</v>
      </c>
      <c r="N18" s="61"/>
      <c r="O18" s="61"/>
      <c r="P18" s="84">
        <v>29.74</v>
      </c>
    </row>
    <row r="19" spans="1:16" ht="25.5" customHeight="1" x14ac:dyDescent="0.2">
      <c r="B19" s="153"/>
      <c r="C19" s="148" t="s">
        <v>34</v>
      </c>
      <c r="D19" s="81">
        <v>45239</v>
      </c>
      <c r="E19" s="81">
        <v>45246</v>
      </c>
      <c r="F19" s="69">
        <f>E19+1</f>
        <v>45247</v>
      </c>
      <c r="G19" s="94">
        <v>45295</v>
      </c>
      <c r="H19" s="93" t="s">
        <v>38</v>
      </c>
      <c r="I19" s="27">
        <v>36571.028160000002</v>
      </c>
      <c r="J19" s="28">
        <v>0.04</v>
      </c>
      <c r="K19" s="28">
        <v>0.12</v>
      </c>
      <c r="L19" s="95">
        <v>100005</v>
      </c>
      <c r="M19" s="92">
        <f>K19/P19</f>
        <v>4.0816326530612249E-3</v>
      </c>
      <c r="N19" s="61"/>
      <c r="O19" s="61"/>
      <c r="P19" s="84">
        <v>29.4</v>
      </c>
    </row>
    <row r="20" spans="1:16" ht="25.5" customHeight="1" x14ac:dyDescent="0.2">
      <c r="B20" s="153">
        <v>2023</v>
      </c>
      <c r="C20" s="148" t="s">
        <v>34</v>
      </c>
      <c r="D20" s="81">
        <v>45147</v>
      </c>
      <c r="E20" s="81">
        <v>45154</v>
      </c>
      <c r="F20" s="69">
        <f>E20+1</f>
        <v>45155</v>
      </c>
      <c r="G20" s="91">
        <v>45204</v>
      </c>
      <c r="H20" s="89" t="s">
        <v>37</v>
      </c>
      <c r="I20" s="27">
        <v>36571.028160000002</v>
      </c>
      <c r="J20" s="28">
        <v>0.04</v>
      </c>
      <c r="K20" s="28">
        <v>0.12</v>
      </c>
      <c r="L20" s="116">
        <v>222186</v>
      </c>
      <c r="M20" s="90">
        <f>K20/P20</f>
        <v>4.1841004184100415E-3</v>
      </c>
      <c r="N20" s="61"/>
      <c r="O20" s="61"/>
      <c r="P20" s="84">
        <v>28.68</v>
      </c>
    </row>
    <row r="21" spans="1:16" x14ac:dyDescent="0.2">
      <c r="B21" s="153"/>
      <c r="C21" s="148" t="s">
        <v>34</v>
      </c>
      <c r="D21" s="81">
        <v>45056</v>
      </c>
      <c r="E21" s="81">
        <v>45061</v>
      </c>
      <c r="F21" s="69">
        <f>E21+1</f>
        <v>45062</v>
      </c>
      <c r="G21" s="88">
        <v>45112</v>
      </c>
      <c r="H21" s="87" t="s">
        <v>35</v>
      </c>
      <c r="I21" s="27">
        <v>36571.028160000002</v>
      </c>
      <c r="J21" s="28">
        <v>0.04</v>
      </c>
      <c r="K21" s="28">
        <v>0.12</v>
      </c>
      <c r="L21" s="85">
        <v>230710</v>
      </c>
      <c r="M21" s="86">
        <f>K21/P21</f>
        <v>4.1623309053069723E-3</v>
      </c>
      <c r="N21" s="61"/>
      <c r="O21" s="61"/>
      <c r="P21" s="84">
        <v>28.83</v>
      </c>
    </row>
    <row r="22" spans="1:16" x14ac:dyDescent="0.2">
      <c r="B22" s="101"/>
      <c r="C22" s="102"/>
      <c r="D22" s="103"/>
      <c r="E22" s="103"/>
      <c r="F22" s="104"/>
      <c r="G22" s="105"/>
      <c r="H22" s="106"/>
      <c r="I22" s="109">
        <f>SUM(I18:I21)</f>
        <v>347424.76751999999</v>
      </c>
      <c r="J22" s="110">
        <f>SUM(J18:J21)</f>
        <v>0.37999999999999995</v>
      </c>
      <c r="K22" s="110">
        <f>SUM(K18:K21)</f>
        <v>1.1400000000000001</v>
      </c>
      <c r="L22" s="109">
        <f>SUM(L18:L21)</f>
        <v>694063</v>
      </c>
      <c r="M22" s="107"/>
      <c r="N22" s="61"/>
      <c r="O22" s="61"/>
      <c r="P22" s="108"/>
    </row>
    <row r="23" spans="1:16" x14ac:dyDescent="0.2">
      <c r="B23" s="100"/>
      <c r="C23" s="72"/>
      <c r="D23" s="73"/>
      <c r="E23" s="73"/>
      <c r="F23" s="73"/>
      <c r="G23" s="61"/>
      <c r="H23" s="87" t="s">
        <v>36</v>
      </c>
      <c r="I23" s="61"/>
      <c r="J23" s="73"/>
      <c r="K23" s="73"/>
      <c r="L23" s="61"/>
      <c r="M23" s="62"/>
      <c r="N23" s="61"/>
      <c r="O23" s="61"/>
      <c r="P23" s="61"/>
    </row>
    <row r="24" spans="1:16" x14ac:dyDescent="0.2">
      <c r="B24" s="99">
        <v>2023</v>
      </c>
      <c r="C24" s="148" t="s">
        <v>10</v>
      </c>
      <c r="D24" s="81">
        <v>45033</v>
      </c>
      <c r="E24" s="81">
        <v>45033</v>
      </c>
      <c r="F24" s="69">
        <f>D24+1</f>
        <v>45034</v>
      </c>
      <c r="G24" s="81">
        <f>E24+29</f>
        <v>45062</v>
      </c>
      <c r="H24" s="87" t="s">
        <v>33</v>
      </c>
      <c r="I24" s="27">
        <v>421973</v>
      </c>
      <c r="J24" s="28">
        <v>0.48</v>
      </c>
      <c r="K24" s="28">
        <f>J24*3</f>
        <v>1.44</v>
      </c>
      <c r="L24" s="85">
        <v>918465</v>
      </c>
      <c r="M24" s="86">
        <f>K24/P24</f>
        <v>4.9467536928890415E-2</v>
      </c>
      <c r="N24" s="61"/>
      <c r="O24" s="61"/>
      <c r="P24" s="84">
        <v>29.11</v>
      </c>
    </row>
    <row r="25" spans="1:16" x14ac:dyDescent="0.2">
      <c r="B25" s="100"/>
      <c r="C25" s="78"/>
      <c r="D25" s="69"/>
      <c r="E25" s="81"/>
      <c r="F25" s="69"/>
      <c r="G25" s="71"/>
      <c r="H25" s="71" t="s">
        <v>32</v>
      </c>
      <c r="I25" s="27"/>
      <c r="J25" s="28"/>
      <c r="K25" s="28"/>
      <c r="L25" s="79"/>
      <c r="M25" s="80"/>
      <c r="N25" s="61"/>
      <c r="O25" s="61"/>
      <c r="P25" s="61"/>
    </row>
    <row r="26" spans="1:16" x14ac:dyDescent="0.2">
      <c r="B26" s="74"/>
      <c r="C26" s="74"/>
      <c r="D26" s="75"/>
      <c r="E26" s="75"/>
      <c r="F26" s="75"/>
      <c r="G26" s="76"/>
      <c r="H26" s="76"/>
      <c r="I26" s="82">
        <f>I24</f>
        <v>421973</v>
      </c>
      <c r="J26" s="83">
        <f>J24</f>
        <v>0.48</v>
      </c>
      <c r="K26" s="83">
        <f>K24</f>
        <v>1.44</v>
      </c>
      <c r="L26" s="76"/>
      <c r="M26" s="77"/>
      <c r="N26" s="62"/>
      <c r="O26" s="62"/>
      <c r="P26" s="77"/>
    </row>
    <row r="27" spans="1:16" x14ac:dyDescent="0.2">
      <c r="B27" s="153">
        <v>2022</v>
      </c>
      <c r="C27" s="170" t="s">
        <v>10</v>
      </c>
      <c r="D27" s="158">
        <v>44662</v>
      </c>
      <c r="E27" s="171">
        <v>44662</v>
      </c>
      <c r="F27" s="158">
        <v>44663</v>
      </c>
      <c r="G27" s="70">
        <v>44712</v>
      </c>
      <c r="H27" s="70" t="s">
        <v>32</v>
      </c>
      <c r="I27" s="27">
        <v>131867</v>
      </c>
      <c r="J27" s="28">
        <v>0.15</v>
      </c>
      <c r="K27" s="28">
        <v>0.45</v>
      </c>
      <c r="L27" s="168">
        <v>1115400</v>
      </c>
      <c r="M27" s="169">
        <f>K30/P28</f>
        <v>4.5793000744601638E-2</v>
      </c>
      <c r="N27" s="61"/>
      <c r="O27" s="61"/>
      <c r="P27" s="61"/>
    </row>
    <row r="28" spans="1:16" x14ac:dyDescent="0.2">
      <c r="B28" s="153"/>
      <c r="C28" s="170"/>
      <c r="D28" s="158"/>
      <c r="E28" s="171"/>
      <c r="F28" s="158"/>
      <c r="G28" s="70">
        <v>44804</v>
      </c>
      <c r="H28" s="70" t="s">
        <v>32</v>
      </c>
      <c r="I28" s="27">
        <v>131867</v>
      </c>
      <c r="J28" s="28">
        <v>0.15</v>
      </c>
      <c r="K28" s="28">
        <v>0.45</v>
      </c>
      <c r="L28" s="168"/>
      <c r="M28" s="169">
        <f t="shared" ref="M28:M29" si="0">K28/P28</f>
        <v>1.6753536857781089E-2</v>
      </c>
      <c r="N28" s="61"/>
      <c r="O28" s="61"/>
      <c r="P28" s="84">
        <v>26.86</v>
      </c>
    </row>
    <row r="29" spans="1:16" x14ac:dyDescent="0.2">
      <c r="B29" s="153"/>
      <c r="C29" s="170"/>
      <c r="D29" s="158"/>
      <c r="E29" s="171"/>
      <c r="F29" s="158"/>
      <c r="G29" s="70">
        <v>44895</v>
      </c>
      <c r="H29" s="70" t="s">
        <v>32</v>
      </c>
      <c r="I29" s="27">
        <v>96702</v>
      </c>
      <c r="J29" s="28">
        <v>0.11</v>
      </c>
      <c r="K29" s="28">
        <v>0.33</v>
      </c>
      <c r="L29" s="168"/>
      <c r="M29" s="169" t="e">
        <f t="shared" si="0"/>
        <v>#DIV/0!</v>
      </c>
      <c r="N29" s="61"/>
      <c r="O29" s="61"/>
      <c r="P29" s="61"/>
    </row>
    <row r="30" spans="1:16" x14ac:dyDescent="0.2">
      <c r="B30" s="74"/>
      <c r="C30" s="74"/>
      <c r="D30" s="75"/>
      <c r="E30" s="75"/>
      <c r="F30" s="75"/>
      <c r="G30" s="76"/>
      <c r="H30" s="76"/>
      <c r="I30" s="82">
        <f>SUM(I27:I29)</f>
        <v>360436</v>
      </c>
      <c r="J30" s="83">
        <f>SUM(J27:J29)</f>
        <v>0.41</v>
      </c>
      <c r="K30" s="83">
        <f>SUM(K27:K29)</f>
        <v>1.23</v>
      </c>
      <c r="L30" s="76"/>
      <c r="M30" s="77"/>
      <c r="N30" s="62"/>
      <c r="O30" s="62"/>
      <c r="P30" s="77"/>
    </row>
    <row r="31" spans="1:16" ht="13.5" customHeight="1" x14ac:dyDescent="0.2">
      <c r="B31" s="166">
        <v>2021</v>
      </c>
      <c r="C31" s="165" t="s">
        <v>10</v>
      </c>
      <c r="D31" s="158">
        <v>44313</v>
      </c>
      <c r="E31" s="66"/>
      <c r="F31" s="158">
        <v>44314</v>
      </c>
      <c r="J31" s="2"/>
      <c r="L31" s="162">
        <v>942086</v>
      </c>
      <c r="M31" s="164">
        <f>K36/P31</f>
        <v>3.160270880361174E-2</v>
      </c>
      <c r="N31" s="26"/>
      <c r="O31" s="26"/>
      <c r="P31" s="159">
        <v>26.58</v>
      </c>
    </row>
    <row r="32" spans="1:16" ht="13.5" customHeight="1" x14ac:dyDescent="0.2">
      <c r="B32" s="166"/>
      <c r="C32" s="165"/>
      <c r="D32" s="158"/>
      <c r="E32" s="66"/>
      <c r="F32" s="158"/>
      <c r="G32" s="9">
        <v>44347</v>
      </c>
      <c r="H32" s="9" t="s">
        <v>14</v>
      </c>
      <c r="I32" s="27">
        <v>87911.126900000003</v>
      </c>
      <c r="J32" s="28">
        <v>0.1</v>
      </c>
      <c r="K32" s="28">
        <v>0.3</v>
      </c>
      <c r="L32" s="162"/>
      <c r="M32" s="164"/>
      <c r="N32" s="26"/>
      <c r="O32" s="26"/>
      <c r="P32" s="159"/>
    </row>
    <row r="33" spans="2:16" ht="13.5" customHeight="1" x14ac:dyDescent="0.2">
      <c r="B33" s="166"/>
      <c r="C33" s="165"/>
      <c r="D33" s="158"/>
      <c r="E33" s="66">
        <v>44313</v>
      </c>
      <c r="F33" s="158"/>
      <c r="G33" s="9">
        <v>44438</v>
      </c>
      <c r="H33" s="9" t="s">
        <v>14</v>
      </c>
      <c r="I33" s="27">
        <v>87911.126900000003</v>
      </c>
      <c r="J33" s="28">
        <v>0.1</v>
      </c>
      <c r="K33" s="28">
        <v>0.3</v>
      </c>
      <c r="L33" s="162"/>
      <c r="M33" s="164"/>
      <c r="N33" s="26"/>
      <c r="O33" s="26"/>
      <c r="P33" s="159"/>
    </row>
    <row r="34" spans="2:16" ht="13.5" customHeight="1" x14ac:dyDescent="0.2">
      <c r="B34" s="166"/>
      <c r="C34" s="165"/>
      <c r="D34" s="158"/>
      <c r="E34" s="66"/>
      <c r="F34" s="158"/>
      <c r="G34" s="9">
        <v>44530</v>
      </c>
      <c r="H34" s="9" t="s">
        <v>14</v>
      </c>
      <c r="I34" s="27">
        <v>44867.009940000004</v>
      </c>
      <c r="J34" s="28">
        <v>5.1036781715967261E-2</v>
      </c>
      <c r="K34" s="28">
        <v>0.15311034514790178</v>
      </c>
      <c r="L34" s="162"/>
      <c r="M34" s="164"/>
      <c r="N34" s="26"/>
      <c r="O34" s="26"/>
      <c r="P34" s="159"/>
    </row>
    <row r="35" spans="2:16" ht="13.5" customHeight="1" x14ac:dyDescent="0.2">
      <c r="B35" s="166"/>
      <c r="C35" s="165"/>
      <c r="D35" s="158"/>
      <c r="E35" s="66"/>
      <c r="F35" s="158"/>
      <c r="G35" s="9">
        <v>44530</v>
      </c>
      <c r="H35" s="9" t="s">
        <v>15</v>
      </c>
      <c r="I35" s="27">
        <v>25461.89158</v>
      </c>
      <c r="J35" s="28">
        <v>2.8963218284032727E-2</v>
      </c>
      <c r="K35" s="28">
        <v>8.688965485209818E-2</v>
      </c>
      <c r="L35" s="162"/>
      <c r="M35" s="164"/>
      <c r="N35" s="26"/>
      <c r="O35" s="26"/>
      <c r="P35" s="159"/>
    </row>
    <row r="36" spans="2:16" ht="13.5" customHeight="1" x14ac:dyDescent="0.2">
      <c r="B36" s="56"/>
      <c r="C36" s="44" t="s">
        <v>8</v>
      </c>
      <c r="D36" s="46"/>
      <c r="E36" s="46"/>
      <c r="F36" s="46"/>
      <c r="G36" s="46"/>
      <c r="H36" s="46"/>
      <c r="I36" s="51">
        <f>I32+I33+I34+I35</f>
        <v>246151.15532000002</v>
      </c>
      <c r="J36" s="48">
        <f>J32+J33+J34+J35</f>
        <v>0.28000000000000003</v>
      </c>
      <c r="K36" s="48">
        <f>K32+K33+K34+K35</f>
        <v>0.84</v>
      </c>
      <c r="L36" s="52"/>
      <c r="M36" s="49"/>
      <c r="N36" s="24"/>
      <c r="O36" s="24"/>
      <c r="P36" s="50"/>
    </row>
    <row r="37" spans="2:16" ht="7.5" customHeight="1" x14ac:dyDescent="0.2">
      <c r="B37" s="172">
        <v>2020</v>
      </c>
      <c r="C37" s="167" t="s">
        <v>10</v>
      </c>
      <c r="D37" s="157">
        <v>43948</v>
      </c>
      <c r="E37" s="157">
        <v>43948</v>
      </c>
      <c r="F37" s="157">
        <v>43949</v>
      </c>
      <c r="G37" s="29"/>
      <c r="H37" s="29"/>
      <c r="I37" s="34"/>
      <c r="J37" s="33"/>
      <c r="K37" s="33"/>
      <c r="L37" s="161">
        <v>890283.90654999996</v>
      </c>
      <c r="M37" s="163">
        <f>K40/P38</f>
        <v>2.9613733905579396E-2</v>
      </c>
      <c r="N37" s="24"/>
      <c r="O37" s="24"/>
      <c r="P37" s="25"/>
    </row>
    <row r="38" spans="2:16" ht="13.5" customHeight="1" x14ac:dyDescent="0.2">
      <c r="B38" s="160"/>
      <c r="C38" s="165"/>
      <c r="D38" s="158"/>
      <c r="E38" s="158"/>
      <c r="F38" s="158"/>
      <c r="G38" s="9">
        <v>43999</v>
      </c>
      <c r="H38" s="9" t="s">
        <v>17</v>
      </c>
      <c r="I38" s="27">
        <v>96702.239589999997</v>
      </c>
      <c r="J38" s="21">
        <f>K38/3</f>
        <v>0.11</v>
      </c>
      <c r="K38" s="21">
        <v>0.33</v>
      </c>
      <c r="L38" s="162"/>
      <c r="M38" s="164"/>
      <c r="N38" s="26"/>
      <c r="O38" s="26"/>
      <c r="P38" s="21">
        <v>23.3</v>
      </c>
    </row>
    <row r="39" spans="2:16" ht="13.5" customHeight="1" x14ac:dyDescent="0.2">
      <c r="B39" s="160"/>
      <c r="C39" s="165"/>
      <c r="D39" s="158"/>
      <c r="E39" s="158"/>
      <c r="F39" s="158"/>
      <c r="G39" s="9">
        <v>44165</v>
      </c>
      <c r="H39" s="58" t="s">
        <v>17</v>
      </c>
      <c r="I39" s="27">
        <v>105493.35228000001</v>
      </c>
      <c r="J39" s="21">
        <f>K39/3</f>
        <v>0.12</v>
      </c>
      <c r="K39" s="21">
        <v>0.36</v>
      </c>
      <c r="L39" s="162"/>
      <c r="M39" s="164"/>
      <c r="N39" s="10"/>
      <c r="O39" s="10"/>
      <c r="P39" s="21"/>
    </row>
    <row r="40" spans="2:16" ht="13.5" customHeight="1" x14ac:dyDescent="0.2">
      <c r="B40" s="44"/>
      <c r="C40" s="45" t="s">
        <v>8</v>
      </c>
      <c r="D40" s="46"/>
      <c r="E40" s="46"/>
      <c r="F40" s="46"/>
      <c r="G40" s="47"/>
      <c r="H40" s="47"/>
      <c r="I40" s="42">
        <f>I38+I39</f>
        <v>202195.59187</v>
      </c>
      <c r="J40" s="47">
        <f>J38+J39</f>
        <v>0.22999999999999998</v>
      </c>
      <c r="K40" s="48">
        <f>K38+K39</f>
        <v>0.69</v>
      </c>
      <c r="L40" s="49"/>
      <c r="M40" s="50"/>
      <c r="N40" s="25"/>
      <c r="O40" s="25"/>
      <c r="P40" s="50"/>
    </row>
    <row r="41" spans="2:16" ht="13.5" customHeight="1" x14ac:dyDescent="0.2">
      <c r="B41" s="160"/>
      <c r="C41" s="145" t="s">
        <v>11</v>
      </c>
      <c r="D41" s="9">
        <v>43437</v>
      </c>
      <c r="E41" s="66">
        <v>43440</v>
      </c>
      <c r="F41" s="9">
        <v>43441</v>
      </c>
      <c r="G41" s="9">
        <v>43453</v>
      </c>
      <c r="H41" s="59" t="s">
        <v>25</v>
      </c>
      <c r="I41" s="37">
        <v>52746.676140000003</v>
      </c>
      <c r="J41" s="21">
        <v>0.06</v>
      </c>
      <c r="K41" s="21">
        <v>0.18</v>
      </c>
      <c r="L41" s="162"/>
      <c r="M41" s="26">
        <f>K41/P41</f>
        <v>9.6256684491978616E-3</v>
      </c>
      <c r="N41" s="26"/>
      <c r="O41" s="26"/>
      <c r="P41" s="21">
        <v>18.7</v>
      </c>
    </row>
    <row r="42" spans="2:16" ht="13.5" customHeight="1" x14ac:dyDescent="0.2">
      <c r="B42" s="160"/>
      <c r="C42" s="145" t="s">
        <v>10</v>
      </c>
      <c r="D42" s="9">
        <v>43584</v>
      </c>
      <c r="E42" s="66">
        <v>43584</v>
      </c>
      <c r="F42" s="9">
        <v>43585</v>
      </c>
      <c r="G42" s="9">
        <v>43676</v>
      </c>
      <c r="H42" s="59" t="s">
        <v>23</v>
      </c>
      <c r="I42" s="37">
        <v>131866.69034999999</v>
      </c>
      <c r="J42" s="21">
        <v>0.15</v>
      </c>
      <c r="K42" s="21">
        <v>0.45</v>
      </c>
      <c r="L42" s="162"/>
      <c r="M42" s="26">
        <f>K42/P42</f>
        <v>1.9230769230769232E-2</v>
      </c>
      <c r="N42" s="26"/>
      <c r="O42" s="26"/>
      <c r="P42" s="21">
        <v>23.4</v>
      </c>
    </row>
    <row r="43" spans="2:16" ht="13.5" customHeight="1" x14ac:dyDescent="0.2">
      <c r="B43" s="39"/>
      <c r="C43" s="44" t="s">
        <v>8</v>
      </c>
      <c r="D43" s="40"/>
      <c r="E43" s="40"/>
      <c r="F43" s="40"/>
      <c r="G43" s="41"/>
      <c r="H43" s="41"/>
      <c r="I43" s="42">
        <f>I41+I42</f>
        <v>184613.36648999999</v>
      </c>
      <c r="J43" s="47">
        <f>J41+J42</f>
        <v>0.21</v>
      </c>
      <c r="K43" s="48">
        <f>K41+K42</f>
        <v>0.63</v>
      </c>
      <c r="L43" s="41"/>
      <c r="M43" s="43"/>
      <c r="N43" s="63"/>
      <c r="O43" s="63"/>
      <c r="P43" s="43"/>
    </row>
    <row r="44" spans="2:16" ht="13.5" customHeight="1" x14ac:dyDescent="0.2">
      <c r="B44" s="160"/>
      <c r="C44" s="145" t="s">
        <v>11</v>
      </c>
      <c r="D44" s="9">
        <v>43129</v>
      </c>
      <c r="E44" s="66">
        <v>43132</v>
      </c>
      <c r="F44" s="9">
        <v>43133</v>
      </c>
      <c r="G44" s="9">
        <v>43147</v>
      </c>
      <c r="H44" s="59" t="s">
        <v>24</v>
      </c>
      <c r="I44" s="37">
        <v>61537.788829999998</v>
      </c>
      <c r="J44" s="21">
        <f>K44/3</f>
        <v>6.9999999999999993E-2</v>
      </c>
      <c r="K44" s="21">
        <v>0.21</v>
      </c>
      <c r="L44" s="162"/>
      <c r="M44" s="26">
        <f>K44/P44</f>
        <v>1.1290322580645161E-2</v>
      </c>
      <c r="N44" s="26"/>
      <c r="O44" s="26"/>
      <c r="P44" s="21">
        <v>18.600000000000001</v>
      </c>
    </row>
    <row r="45" spans="2:16" ht="13.5" customHeight="1" x14ac:dyDescent="0.2">
      <c r="B45" s="160"/>
      <c r="C45" s="145" t="s">
        <v>10</v>
      </c>
      <c r="D45" s="9">
        <v>43216</v>
      </c>
      <c r="E45" s="66">
        <v>43216</v>
      </c>
      <c r="F45" s="9">
        <v>43217</v>
      </c>
      <c r="G45" s="9">
        <v>43271</v>
      </c>
      <c r="H45" s="59" t="s">
        <v>22</v>
      </c>
      <c r="I45" s="37">
        <v>96702.239589999997</v>
      </c>
      <c r="J45" s="21">
        <f>K45/3</f>
        <v>0.11</v>
      </c>
      <c r="K45" s="21">
        <v>0.33</v>
      </c>
      <c r="L45" s="162"/>
      <c r="M45" s="26">
        <f>K45/P45</f>
        <v>1.8675721561969439E-2</v>
      </c>
      <c r="N45" s="26"/>
      <c r="O45" s="26"/>
      <c r="P45" s="21">
        <v>17.670000000000002</v>
      </c>
    </row>
    <row r="46" spans="2:16" ht="13.5" customHeight="1" x14ac:dyDescent="0.2">
      <c r="B46" s="39"/>
      <c r="C46" s="44" t="s">
        <v>8</v>
      </c>
      <c r="D46" s="40"/>
      <c r="E46" s="40"/>
      <c r="F46" s="40"/>
      <c r="G46" s="41"/>
      <c r="H46" s="41"/>
      <c r="I46" s="42">
        <f>I44+I45</f>
        <v>158240.02841999999</v>
      </c>
      <c r="J46" s="47">
        <f>J44+J45</f>
        <v>0.18</v>
      </c>
      <c r="K46" s="48">
        <f>K44+K45</f>
        <v>0.54</v>
      </c>
      <c r="L46" s="41"/>
      <c r="M46" s="43"/>
      <c r="N46" s="63"/>
      <c r="O46" s="63"/>
      <c r="P46" s="43"/>
    </row>
    <row r="47" spans="2:16" ht="13.5" customHeight="1" x14ac:dyDescent="0.2">
      <c r="B47" s="160"/>
      <c r="C47" s="165"/>
      <c r="D47" s="158"/>
      <c r="E47" s="158"/>
      <c r="F47" s="158"/>
      <c r="G47" s="9">
        <v>42912</v>
      </c>
      <c r="H47" s="59" t="s">
        <v>21</v>
      </c>
      <c r="I47" s="37">
        <v>90106.352400000003</v>
      </c>
      <c r="J47" s="21">
        <f>K47/3</f>
        <v>0.10333333333333333</v>
      </c>
      <c r="K47" s="21">
        <v>0.31</v>
      </c>
      <c r="L47" s="162"/>
      <c r="M47" s="164"/>
      <c r="N47" s="26"/>
      <c r="O47" s="26"/>
      <c r="P47" s="21">
        <v>19.350000000000001</v>
      </c>
    </row>
    <row r="48" spans="2:16" ht="13.5" customHeight="1" x14ac:dyDescent="0.2">
      <c r="B48" s="160"/>
      <c r="C48" s="165"/>
      <c r="D48" s="158"/>
      <c r="E48" s="158"/>
      <c r="F48" s="158"/>
      <c r="G48" s="9">
        <v>42940</v>
      </c>
      <c r="H48" s="59" t="s">
        <v>21</v>
      </c>
      <c r="I48" s="37">
        <v>60070.901599999997</v>
      </c>
      <c r="J48" s="21">
        <f>K48/3</f>
        <v>6.6666666666666666E-2</v>
      </c>
      <c r="K48" s="21">
        <v>0.2</v>
      </c>
      <c r="L48" s="162"/>
      <c r="M48" s="164"/>
      <c r="N48" s="63"/>
      <c r="O48" s="63"/>
      <c r="P48" s="38"/>
    </row>
    <row r="49" spans="2:16" ht="13.5" customHeight="1" x14ac:dyDescent="0.2">
      <c r="B49" s="39"/>
      <c r="C49" s="44" t="s">
        <v>8</v>
      </c>
      <c r="D49" s="40"/>
      <c r="E49" s="40"/>
      <c r="F49" s="40"/>
      <c r="G49" s="41"/>
      <c r="H49" s="41"/>
      <c r="I49" s="42">
        <f>I47+I48</f>
        <v>150177.25400000002</v>
      </c>
      <c r="J49" s="47">
        <f>J47+J48</f>
        <v>0.16999999999999998</v>
      </c>
      <c r="K49" s="48">
        <f>K47+K48</f>
        <v>0.51</v>
      </c>
      <c r="L49" s="41"/>
      <c r="M49" s="43"/>
      <c r="N49" s="63"/>
      <c r="O49" s="63"/>
      <c r="P49" s="43"/>
    </row>
    <row r="50" spans="2:16" ht="6" customHeight="1" x14ac:dyDescent="0.2">
      <c r="B50" s="155">
        <v>2016</v>
      </c>
      <c r="C50" s="167" t="s">
        <v>10</v>
      </c>
      <c r="D50" s="157">
        <v>42480</v>
      </c>
      <c r="E50" s="157">
        <v>42480</v>
      </c>
      <c r="F50" s="157">
        <v>42482</v>
      </c>
      <c r="G50" s="37"/>
      <c r="H50" s="37"/>
      <c r="I50" s="37"/>
      <c r="J50" s="36"/>
      <c r="K50" s="36"/>
      <c r="L50" s="161">
        <v>209169</v>
      </c>
      <c r="M50" s="163">
        <f>K53/P51</f>
        <v>5.562913907284768E-2</v>
      </c>
      <c r="N50" s="63"/>
      <c r="O50" s="63"/>
      <c r="P50" s="38"/>
    </row>
    <row r="51" spans="2:16" ht="13.5" customHeight="1" x14ac:dyDescent="0.2">
      <c r="B51" s="156"/>
      <c r="C51" s="165"/>
      <c r="D51" s="158"/>
      <c r="E51" s="158"/>
      <c r="F51" s="158"/>
      <c r="G51" s="9">
        <v>42580</v>
      </c>
      <c r="H51" s="59" t="s">
        <v>20</v>
      </c>
      <c r="I51" s="37">
        <v>99984.288</v>
      </c>
      <c r="J51" s="21">
        <f>K51/3</f>
        <v>0.16</v>
      </c>
      <c r="K51" s="21">
        <v>0.48</v>
      </c>
      <c r="L51" s="162"/>
      <c r="M51" s="164"/>
      <c r="N51" s="26"/>
      <c r="O51" s="26"/>
      <c r="P51" s="21">
        <v>15.1</v>
      </c>
    </row>
    <row r="52" spans="2:16" ht="13.5" customHeight="1" x14ac:dyDescent="0.2">
      <c r="B52" s="156"/>
      <c r="C52" s="165"/>
      <c r="D52" s="158"/>
      <c r="E52" s="158"/>
      <c r="F52" s="158"/>
      <c r="G52" s="9">
        <v>42688</v>
      </c>
      <c r="H52" s="59" t="s">
        <v>20</v>
      </c>
      <c r="I52" s="37">
        <v>74988.216</v>
      </c>
      <c r="J52" s="21">
        <f>K52/3</f>
        <v>0.12</v>
      </c>
      <c r="K52" s="21">
        <v>0.36</v>
      </c>
      <c r="L52" s="162"/>
      <c r="M52" s="164"/>
      <c r="N52" s="63"/>
      <c r="O52" s="63"/>
      <c r="P52" s="38"/>
    </row>
    <row r="53" spans="2:16" ht="13.5" customHeight="1" x14ac:dyDescent="0.2">
      <c r="B53" s="39"/>
      <c r="C53" s="44" t="s">
        <v>8</v>
      </c>
      <c r="D53" s="40"/>
      <c r="E53" s="40"/>
      <c r="F53" s="40"/>
      <c r="G53" s="41"/>
      <c r="H53" s="41"/>
      <c r="I53" s="54">
        <f>I51+I52</f>
        <v>174972.50400000002</v>
      </c>
      <c r="J53" s="47">
        <f>J51+J52</f>
        <v>0.28000000000000003</v>
      </c>
      <c r="K53" s="48">
        <f>K51+K52</f>
        <v>0.84</v>
      </c>
      <c r="L53" s="41"/>
      <c r="M53" s="43"/>
      <c r="N53" s="63"/>
      <c r="O53" s="63"/>
      <c r="P53" s="43"/>
    </row>
    <row r="54" spans="2:16" ht="5.25" customHeight="1" x14ac:dyDescent="0.2">
      <c r="B54" s="155">
        <v>2015</v>
      </c>
      <c r="C54" s="35"/>
      <c r="D54" s="36"/>
      <c r="E54" s="65"/>
      <c r="F54" s="36"/>
      <c r="G54" s="37"/>
      <c r="H54" s="37"/>
      <c r="I54" s="37"/>
      <c r="J54" s="36"/>
      <c r="K54" s="36"/>
      <c r="L54" s="161">
        <v>362785</v>
      </c>
      <c r="M54" s="38"/>
      <c r="N54" s="63"/>
      <c r="O54" s="63"/>
      <c r="P54" s="38"/>
    </row>
    <row r="55" spans="2:16" ht="13.5" customHeight="1" x14ac:dyDescent="0.2">
      <c r="B55" s="156"/>
      <c r="C55" s="145" t="s">
        <v>12</v>
      </c>
      <c r="D55" s="9">
        <v>41897</v>
      </c>
      <c r="E55" s="67">
        <v>41914</v>
      </c>
      <c r="F55" s="9">
        <v>41915</v>
      </c>
      <c r="G55" s="9">
        <v>41929</v>
      </c>
      <c r="H55" s="59" t="s">
        <v>29</v>
      </c>
      <c r="I55" s="37">
        <v>99984.288</v>
      </c>
      <c r="J55" s="21">
        <f>K55/3</f>
        <v>0.16</v>
      </c>
      <c r="K55" s="21">
        <v>0.48</v>
      </c>
      <c r="L55" s="162"/>
      <c r="M55" s="26">
        <f>K55/P55</f>
        <v>2.7507163323782235E-2</v>
      </c>
      <c r="N55" s="26"/>
      <c r="O55" s="26"/>
      <c r="P55" s="21">
        <v>17.45</v>
      </c>
    </row>
    <row r="56" spans="2:16" ht="13.5" customHeight="1" x14ac:dyDescent="0.2">
      <c r="B56" s="156"/>
      <c r="C56" s="145" t="s">
        <v>10</v>
      </c>
      <c r="D56" s="9">
        <v>42109</v>
      </c>
      <c r="E56" s="66">
        <v>42109</v>
      </c>
      <c r="F56" s="9">
        <v>42110</v>
      </c>
      <c r="G56" s="9">
        <v>42128</v>
      </c>
      <c r="H56" s="59" t="s">
        <v>19</v>
      </c>
      <c r="I56" s="37">
        <v>249960.72</v>
      </c>
      <c r="J56" s="21">
        <f>K56/3</f>
        <v>0.39999999999999997</v>
      </c>
      <c r="K56" s="21">
        <v>1.2</v>
      </c>
      <c r="L56" s="162"/>
      <c r="M56" s="26">
        <f>K56/P56</f>
        <v>5.8536585365853655E-2</v>
      </c>
      <c r="N56" s="26"/>
      <c r="O56" s="26"/>
      <c r="P56" s="21">
        <v>20.5</v>
      </c>
    </row>
    <row r="57" spans="2:16" ht="13.5" customHeight="1" x14ac:dyDescent="0.2">
      <c r="B57" s="39"/>
      <c r="C57" s="44" t="s">
        <v>8</v>
      </c>
      <c r="D57" s="40"/>
      <c r="E57" s="40"/>
      <c r="F57" s="40"/>
      <c r="G57" s="41"/>
      <c r="H57" s="41"/>
      <c r="I57" s="54">
        <f>I55+I56</f>
        <v>349945.00800000003</v>
      </c>
      <c r="J57" s="47">
        <f>J55+J56</f>
        <v>0.55999999999999994</v>
      </c>
      <c r="K57" s="48">
        <f>K55+K56</f>
        <v>1.68</v>
      </c>
      <c r="L57" s="55"/>
      <c r="M57" s="43"/>
      <c r="N57" s="63"/>
      <c r="O57" s="63"/>
      <c r="P57" s="43"/>
    </row>
    <row r="58" spans="2:16" ht="6.75" customHeight="1" x14ac:dyDescent="0.2">
      <c r="B58" s="155">
        <v>2014</v>
      </c>
      <c r="C58" s="152"/>
      <c r="D58" s="30"/>
      <c r="E58" s="68"/>
      <c r="F58" s="157">
        <v>41746</v>
      </c>
      <c r="G58" s="31"/>
      <c r="H58" s="31"/>
      <c r="I58" s="31"/>
      <c r="J58" s="30"/>
      <c r="K58" s="30"/>
      <c r="L58" s="161">
        <v>289851</v>
      </c>
      <c r="M58" s="32"/>
      <c r="N58" s="62"/>
      <c r="O58" s="62"/>
      <c r="P58" s="23"/>
    </row>
    <row r="59" spans="2:16" ht="13.5" customHeight="1" x14ac:dyDescent="0.2">
      <c r="B59" s="156"/>
      <c r="C59" s="145" t="s">
        <v>12</v>
      </c>
      <c r="D59" s="9">
        <v>41697</v>
      </c>
      <c r="E59" s="69">
        <v>41745</v>
      </c>
      <c r="F59" s="158"/>
      <c r="G59" s="9">
        <v>41761</v>
      </c>
      <c r="H59" s="9" t="s">
        <v>29</v>
      </c>
      <c r="I59" s="37">
        <v>156225.45000000001</v>
      </c>
      <c r="J59" s="22">
        <f>K59/3</f>
        <v>0.25</v>
      </c>
      <c r="K59" s="2">
        <v>0.75</v>
      </c>
      <c r="L59" s="162"/>
      <c r="M59" s="26">
        <f>K59/P59</f>
        <v>4.3453070683661645E-2</v>
      </c>
      <c r="N59" s="26"/>
      <c r="O59" s="26"/>
      <c r="P59" s="23">
        <v>17.260000000000002</v>
      </c>
    </row>
    <row r="60" spans="2:16" ht="12.75" customHeight="1" x14ac:dyDescent="0.2">
      <c r="B60" s="156"/>
      <c r="C60" s="145" t="s">
        <v>10</v>
      </c>
      <c r="D60" s="9">
        <v>41745</v>
      </c>
      <c r="E60" s="69">
        <v>41745</v>
      </c>
      <c r="F60" s="158"/>
      <c r="G60" s="9">
        <v>41761</v>
      </c>
      <c r="H60" s="59" t="s">
        <v>18</v>
      </c>
      <c r="I60" s="37">
        <v>193719.55799999999</v>
      </c>
      <c r="J60" s="22">
        <f>K60/3</f>
        <v>0.31</v>
      </c>
      <c r="K60" s="23">
        <v>0.93</v>
      </c>
      <c r="L60" s="162"/>
      <c r="M60" s="26">
        <f>K60/P60</f>
        <v>5.1098901098901105E-2</v>
      </c>
      <c r="N60" s="26"/>
      <c r="O60" s="26"/>
      <c r="P60" s="23">
        <v>18.2</v>
      </c>
    </row>
    <row r="61" spans="2:16" ht="13.5" customHeight="1" x14ac:dyDescent="0.2">
      <c r="B61" s="55"/>
      <c r="C61" s="44" t="s">
        <v>8</v>
      </c>
      <c r="D61" s="55"/>
      <c r="E61" s="55"/>
      <c r="F61" s="55"/>
      <c r="G61" s="55"/>
      <c r="H61" s="55"/>
      <c r="I61" s="54">
        <f>I59+I60</f>
        <v>349945.00800000003</v>
      </c>
      <c r="J61" s="47">
        <f>J59+J60</f>
        <v>0.56000000000000005</v>
      </c>
      <c r="K61" s="48">
        <f>K59+K60</f>
        <v>1.6800000000000002</v>
      </c>
      <c r="L61" s="55"/>
      <c r="M61" s="55"/>
      <c r="N61" s="64"/>
      <c r="O61" s="64"/>
      <c r="P61" s="55"/>
    </row>
    <row r="62" spans="2:16" ht="13.5" customHeight="1" x14ac:dyDescent="0.2">
      <c r="B62" s="111"/>
      <c r="C62" s="112" t="s">
        <v>40</v>
      </c>
      <c r="D62" s="111"/>
      <c r="E62" s="111"/>
      <c r="F62" s="111"/>
      <c r="G62" s="111"/>
      <c r="H62" s="111"/>
      <c r="I62" s="113">
        <f>SUM(I61,I57,I53,I49,I46,I43,I40,I36,I30,I26,I22,I17,I12)</f>
        <v>3577816.2522600004</v>
      </c>
      <c r="J62" s="114">
        <f>SUM(J61,J57,J53,J49,J46,J43,J40,J36,J30,J26,J22,J17,J12)</f>
        <v>4.3899999999999997</v>
      </c>
      <c r="K62" s="114">
        <f>SUM(K61,K57,K53,K49,K46,K43,K40,K36,K30,K26,K22,K17,K12)</f>
        <v>13.17</v>
      </c>
      <c r="L62" s="111"/>
      <c r="M62" s="111"/>
      <c r="N62" s="64"/>
      <c r="O62" s="64"/>
      <c r="P62" s="111"/>
    </row>
    <row r="63" spans="2:16" ht="15" x14ac:dyDescent="0.2">
      <c r="B63" s="2" t="s">
        <v>28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64"/>
      <c r="O63" s="64"/>
      <c r="P63" s="1"/>
    </row>
    <row r="64" spans="2:16" ht="15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64"/>
      <c r="O64" s="64"/>
      <c r="P64" s="1"/>
    </row>
    <row r="65" spans="2:16" ht="12.7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ht="12.7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ht="12.7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ht="12.7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2">
      <c r="B69" s="1"/>
    </row>
  </sheetData>
  <mergeCells count="46">
    <mergeCell ref="C27:C29"/>
    <mergeCell ref="D27:D29"/>
    <mergeCell ref="F27:F29"/>
    <mergeCell ref="E27:E29"/>
    <mergeCell ref="B47:B48"/>
    <mergeCell ref="B37:B39"/>
    <mergeCell ref="D37:D39"/>
    <mergeCell ref="C37:C39"/>
    <mergeCell ref="M47:M48"/>
    <mergeCell ref="L50:L52"/>
    <mergeCell ref="L54:L56"/>
    <mergeCell ref="M50:M52"/>
    <mergeCell ref="L27:L29"/>
    <mergeCell ref="M27:M29"/>
    <mergeCell ref="L31:L35"/>
    <mergeCell ref="C50:C52"/>
    <mergeCell ref="L47:L48"/>
    <mergeCell ref="E37:E39"/>
    <mergeCell ref="D47:D48"/>
    <mergeCell ref="F47:F48"/>
    <mergeCell ref="E47:E48"/>
    <mergeCell ref="D50:D52"/>
    <mergeCell ref="F50:F52"/>
    <mergeCell ref="E50:E52"/>
    <mergeCell ref="F58:F60"/>
    <mergeCell ref="P31:P35"/>
    <mergeCell ref="B41:B42"/>
    <mergeCell ref="B44:B45"/>
    <mergeCell ref="F37:F39"/>
    <mergeCell ref="L37:L39"/>
    <mergeCell ref="M37:M39"/>
    <mergeCell ref="L41:L42"/>
    <mergeCell ref="L44:L45"/>
    <mergeCell ref="C31:C35"/>
    <mergeCell ref="B31:B35"/>
    <mergeCell ref="F31:F35"/>
    <mergeCell ref="D31:D35"/>
    <mergeCell ref="M31:M35"/>
    <mergeCell ref="L58:L60"/>
    <mergeCell ref="C47:C48"/>
    <mergeCell ref="B20:B21"/>
    <mergeCell ref="B18:B19"/>
    <mergeCell ref="B58:B60"/>
    <mergeCell ref="B54:B56"/>
    <mergeCell ref="B50:B52"/>
    <mergeCell ref="B27:B29"/>
  </mergeCells>
  <phoneticPr fontId="4" type="noConversion"/>
  <hyperlinks>
    <hyperlink ref="C31" r:id="rId1" xr:uid="{00000000-0004-0000-0000-000000000000}"/>
    <hyperlink ref="C37" r:id="rId2" xr:uid="{00000000-0004-0000-0000-000001000000}"/>
    <hyperlink ref="C42" r:id="rId3" xr:uid="{00000000-0004-0000-0000-000002000000}"/>
    <hyperlink ref="C41" r:id="rId4" xr:uid="{00000000-0004-0000-0000-000003000000}"/>
    <hyperlink ref="C45" r:id="rId5" xr:uid="{00000000-0004-0000-0000-000004000000}"/>
    <hyperlink ref="C60" r:id="rId6" xr:uid="{00000000-0004-0000-0000-000005000000}"/>
    <hyperlink ref="C44" r:id="rId7" xr:uid="{00000000-0004-0000-0000-000006000000}"/>
    <hyperlink ref="C50" r:id="rId8" xr:uid="{00000000-0004-0000-0000-000008000000}"/>
    <hyperlink ref="C56" r:id="rId9" xr:uid="{00000000-0004-0000-0000-000009000000}"/>
    <hyperlink ref="C55" r:id="rId10" display="RCA - Dividendos Intercalares" xr:uid="{00000000-0004-0000-0000-00000A000000}"/>
    <hyperlink ref="C59" r:id="rId11" xr:uid="{00000000-0004-0000-0000-00000B000000}"/>
    <hyperlink ref="C27:C29" r:id="rId12" display="AGOE" xr:uid="{00000000-0004-0000-0000-00000C000000}"/>
    <hyperlink ref="C24" r:id="rId13" xr:uid="{18234A79-DA68-4FC3-8FD9-4D75872A131B}"/>
    <hyperlink ref="C21" r:id="rId14" xr:uid="{D5C9F837-B23E-49F8-95CC-1B8809C61C90}"/>
    <hyperlink ref="C20" r:id="rId15" xr:uid="{35625A54-396B-427A-A7FC-C0A17A78649F}"/>
    <hyperlink ref="C19" r:id="rId16" xr:uid="{58CA6047-E59C-466C-B39E-11DBEF1B20A6}"/>
    <hyperlink ref="C18" r:id="rId17" xr:uid="{C95C26F8-7422-4D26-BE51-3A0E3A8730D2}"/>
    <hyperlink ref="C16" r:id="rId18" xr:uid="{5B681B07-31B7-4E56-A2B4-592AB5469096}"/>
    <hyperlink ref="C15" r:id="rId19" xr:uid="{DD9196A0-19E4-41C8-B11C-3FA334BDA011}"/>
    <hyperlink ref="C14" r:id="rId20" xr:uid="{83DABDAA-4CEA-4C9A-9E18-6742378545BD}"/>
    <hyperlink ref="C13" r:id="rId21" xr:uid="{75FB789D-3306-4C96-B8B4-437F2BEC5665}"/>
    <hyperlink ref="C11" r:id="rId22" xr:uid="{C901BE3E-967B-4477-A797-C7680891BCE5}"/>
    <hyperlink ref="C10" r:id="rId23" xr:uid="{0A94DFC1-386B-43AA-804C-1C182814ECF8}"/>
    <hyperlink ref="C9" r:id="rId24" xr:uid="{2398E5FE-1742-4B36-806B-3ECC5669B85D}"/>
    <hyperlink ref="C8" r:id="rId25" xr:uid="{ABFDBCE4-312E-425F-8029-817EF5165F6B}"/>
    <hyperlink ref="C7" r:id="rId26" xr:uid="{6D5B850D-C204-48C2-8276-75239243FB95}"/>
  </hyperlinks>
  <pageMargins left="0.78740157499999996" right="0.78740157499999996" top="0.984251969" bottom="0.984251969" header="0.49212598499999999" footer="0.49212598499999999"/>
  <pageSetup paperSize="9" scale="80" orientation="portrait" r:id="rId27"/>
  <headerFooter alignWithMargins="0"/>
  <customProperties>
    <customPr name="EpmWorksheetKeyString_GUID" r:id="rId28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Alupar</vt:lpstr>
    </vt:vector>
  </TitlesOfParts>
  <Company>AES Eletropaulo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nadia.harada</dc:creator>
  <cp:lastModifiedBy>Rafael de Godoy Pereira</cp:lastModifiedBy>
  <cp:lastPrinted>2010-08-27T14:16:25Z</cp:lastPrinted>
  <dcterms:created xsi:type="dcterms:W3CDTF">2010-08-27T14:15:57Z</dcterms:created>
  <dcterms:modified xsi:type="dcterms:W3CDTF">2026-03-18T19:53:21Z</dcterms:modified>
</cp:coreProperties>
</file>