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A:\RI\Balanços\Balanços_2024\1T24\4. Planilhas para o Site\Dividendos\"/>
    </mc:Choice>
  </mc:AlternateContent>
  <xr:revisionPtr revIDLastSave="0" documentId="13_ncr:1_{1EBEA76F-B7E9-4DDF-AA4A-DC99B438D0C8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Alupar" sheetId="1" r:id="rId1"/>
  </sheets>
  <calcPr calcId="191029"/>
</workbook>
</file>

<file path=xl/calcChain.xml><?xml version="1.0" encoding="utf-8"?>
<calcChain xmlns="http://schemas.openxmlformats.org/spreadsheetml/2006/main">
  <c r="M7" i="1" l="1"/>
  <c r="L8" i="1"/>
  <c r="K8" i="1"/>
  <c r="J8" i="1"/>
  <c r="I8" i="1"/>
  <c r="L13" i="1" l="1"/>
  <c r="K13" i="1"/>
  <c r="J13" i="1"/>
  <c r="I13" i="1"/>
  <c r="J17" i="1"/>
  <c r="I17" i="1"/>
  <c r="F9" i="1" l="1"/>
  <c r="M9" i="1" l="1"/>
  <c r="M10" i="1" l="1"/>
  <c r="F10" i="1"/>
  <c r="F12" i="1" l="1"/>
  <c r="F11" i="1"/>
  <c r="M11" i="1"/>
  <c r="K15" i="1" l="1"/>
  <c r="G15" i="1"/>
  <c r="F15" i="1"/>
  <c r="M12" i="1"/>
  <c r="M15" i="1" l="1"/>
  <c r="K17" i="1"/>
  <c r="M20" i="1"/>
  <c r="M19" i="1"/>
  <c r="K21" i="1"/>
  <c r="M18" i="1" s="1"/>
  <c r="J21" i="1"/>
  <c r="I21" i="1"/>
  <c r="I55" i="1" l="1"/>
  <c r="I51" i="1"/>
  <c r="I47" i="1"/>
  <c r="I43" i="1"/>
  <c r="I39" i="1"/>
  <c r="I35" i="1"/>
  <c r="I31" i="1"/>
  <c r="I27" i="1"/>
  <c r="I56" i="1" l="1"/>
  <c r="J27" i="1"/>
  <c r="K27" i="1"/>
  <c r="M22" i="1" s="1"/>
  <c r="M54" i="1" l="1"/>
  <c r="M53" i="1"/>
  <c r="K55" i="1"/>
  <c r="J53" i="1"/>
  <c r="M50" i="1"/>
  <c r="M49" i="1"/>
  <c r="M34" i="1"/>
  <c r="M33" i="1"/>
  <c r="M38" i="1"/>
  <c r="M37" i="1"/>
  <c r="J50" i="1" l="1"/>
  <c r="J49" i="1"/>
  <c r="K51" i="1"/>
  <c r="K47" i="1"/>
  <c r="M44" i="1" s="1"/>
  <c r="J46" i="1"/>
  <c r="J45" i="1"/>
  <c r="J42" i="1"/>
  <c r="J41" i="1"/>
  <c r="K43" i="1"/>
  <c r="M40" i="1" s="1"/>
  <c r="J38" i="1"/>
  <c r="J37" i="1"/>
  <c r="K39" i="1"/>
  <c r="K35" i="1"/>
  <c r="J35" i="1"/>
  <c r="J47" i="1" l="1"/>
  <c r="J51" i="1"/>
  <c r="J43" i="1"/>
  <c r="J39" i="1"/>
  <c r="K31" i="1"/>
  <c r="M28" i="1" s="1"/>
  <c r="J30" i="1"/>
  <c r="J29" i="1"/>
  <c r="K56" i="1" l="1"/>
  <c r="J31" i="1"/>
  <c r="J54" i="1" l="1"/>
  <c r="J55" i="1" s="1"/>
  <c r="J56" i="1" s="1"/>
</calcChain>
</file>

<file path=xl/sharedStrings.xml><?xml version="1.0" encoding="utf-8"?>
<sst xmlns="http://schemas.openxmlformats.org/spreadsheetml/2006/main" count="75" uniqueCount="44">
  <si>
    <t>Data de Aprovação</t>
  </si>
  <si>
    <t>Data Ex-Dividendos</t>
  </si>
  <si>
    <t>Data de Pagamento</t>
  </si>
  <si>
    <t>Montante 
Total
 (R$ '000)</t>
  </si>
  <si>
    <t>Histórico de Dividendos - Alupar</t>
  </si>
  <si>
    <t>Por Unit
(R$)</t>
  </si>
  <si>
    <t>Por ação
 (R$)</t>
  </si>
  <si>
    <t>Valor da ação na data da aprovação (R$)</t>
  </si>
  <si>
    <t>Total</t>
  </si>
  <si>
    <t>Ato Societário</t>
  </si>
  <si>
    <t>AGOE</t>
  </si>
  <si>
    <t>RCA - Dividendos Intercalares</t>
  </si>
  <si>
    <t>RCA - Dividendos Intermediários</t>
  </si>
  <si>
    <t>Ano Pagamento</t>
  </si>
  <si>
    <t>Reserva de Lucros 2019</t>
  </si>
  <si>
    <t>Lucro Exercício 2020</t>
  </si>
  <si>
    <t>Origem dos 
Recursos</t>
  </si>
  <si>
    <t>Lucro Exercício 2019</t>
  </si>
  <si>
    <t>Lucro Exercício 2013</t>
  </si>
  <si>
    <t>Lucro Exercício 2014</t>
  </si>
  <si>
    <t>Lucro Exercício 2015</t>
  </si>
  <si>
    <t>Lucro Exercício 2016</t>
  </si>
  <si>
    <t>Lucro Exercício 2017</t>
  </si>
  <si>
    <t>Lucro Exercício 2018</t>
  </si>
  <si>
    <t>Lucro 6M2017</t>
  </si>
  <si>
    <t>Lucro 9M2018</t>
  </si>
  <si>
    <r>
      <t xml:space="preserve"> Data Record</t>
    </r>
    <r>
      <rPr>
        <b/>
        <vertAlign val="superscript"/>
        <sz val="10"/>
        <color indexed="9"/>
        <rFont val="Calibri"/>
        <family val="2"/>
        <scheme val="minor"/>
      </rPr>
      <t>1</t>
    </r>
    <r>
      <rPr>
        <b/>
        <sz val="10"/>
        <color indexed="9"/>
        <rFont val="Calibri"/>
        <family val="2"/>
        <scheme val="minor"/>
      </rPr>
      <t xml:space="preserve"> </t>
    </r>
  </si>
  <si>
    <t>Lucro Líquido
 (R$ '000)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</si>
  <si>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Record Date: data base para o direito ao recebimento do dividendo </t>
    </r>
  </si>
  <si>
    <t>Reserva de Lucros</t>
  </si>
  <si>
    <r>
      <t>Yield por unit(</t>
    </r>
    <r>
      <rPr>
        <b/>
        <vertAlign val="superscript"/>
        <sz val="10"/>
        <color indexed="9"/>
        <rFont val="Calibri"/>
        <family val="2"/>
        <scheme val="minor"/>
      </rPr>
      <t>2)</t>
    </r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</si>
  <si>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Considera a cotação das UNITs da Companhia nas datas das respectivas AGOES</t>
    </r>
  </si>
  <si>
    <t>Reserva de Lucros 2020</t>
  </si>
  <si>
    <t>Reserva de Lucros 2021</t>
  </si>
  <si>
    <t>RCA</t>
  </si>
  <si>
    <t>Resultado do Periodo - 1T23</t>
  </si>
  <si>
    <t>Lucro Exercício 2022</t>
  </si>
  <si>
    <t>Resultado do Periodo - 2T23</t>
  </si>
  <si>
    <t>Resultado do Periodo - 3T23</t>
  </si>
  <si>
    <t>Resultado do Periodo - 4T23</t>
  </si>
  <si>
    <t xml:space="preserve">Pagamento Total de Dividendos </t>
  </si>
  <si>
    <t>Até 01/07/2024</t>
  </si>
  <si>
    <t>Resultado do Periodo - 1T24</t>
  </si>
  <si>
    <t>Até 08/07/2024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</si>
</sst>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;@"/>
    <numFmt numFmtId="167" formatCode="0.0%"/>
    <numFmt numFmtId="168" formatCode="_(* #,##0.0_);_(* \(#,##0.0\);_(* &quot;-&quot;??_);_(@_)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9"/>
      <name val="Calibri"/>
      <family val="2"/>
      <scheme val="minor"/>
    </font>
    <font>
      <b/>
      <i/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0"/>
      <name val="Segoe UI"/>
      <family val="2"/>
    </font>
    <font>
      <b/>
      <vertAlign val="superscript"/>
      <sz val="10"/>
      <color indexed="9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ck">
        <color theme="0"/>
      </left>
      <right/>
      <top style="medium">
        <color indexed="64"/>
      </top>
      <bottom/>
      <diagonal/>
    </border>
    <border>
      <left style="thick">
        <color theme="0"/>
      </left>
      <right style="thick">
        <color theme="0"/>
      </right>
      <top style="medium">
        <color indexed="64"/>
      </top>
      <bottom/>
      <diagonal/>
    </border>
    <border>
      <left/>
      <right style="thick">
        <color theme="0"/>
      </right>
      <top style="medium">
        <color indexed="64"/>
      </top>
      <bottom/>
      <diagonal/>
    </border>
    <border>
      <left style="thick">
        <color theme="0" tint="-4.9989318521683403E-2"/>
      </left>
      <right style="thick">
        <color theme="0"/>
      </right>
      <top style="medium">
        <color indexed="64"/>
      </top>
      <bottom/>
      <diagonal/>
    </border>
    <border>
      <left/>
      <right/>
      <top/>
      <bottom style="thin">
        <color theme="1" tint="0.14999847407452621"/>
      </bottom>
      <diagonal/>
    </border>
    <border>
      <left/>
      <right/>
      <top style="thin">
        <color theme="1" tint="0.149998474074526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 tint="0.1499984740745262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3" fillId="0" borderId="0">
      <alignment vertical="top"/>
    </xf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59">
    <xf numFmtId="0" fontId="0" fillId="0" borderId="0" xfId="0"/>
    <xf numFmtId="0" fontId="7" fillId="0" borderId="0" xfId="0" applyFont="1"/>
    <xf numFmtId="0" fontId="7" fillId="0" borderId="0" xfId="0" applyFont="1" applyBorder="1"/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165" fontId="5" fillId="2" borderId="2" xfId="3" applyNumberFormat="1" applyFont="1" applyFill="1" applyBorder="1" applyAlignment="1">
      <alignment horizontal="center" vertical="center" wrapText="1"/>
    </xf>
    <xf numFmtId="165" fontId="5" fillId="2" borderId="3" xfId="3" applyNumberFormat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6" fontId="7" fillId="0" borderId="0" xfId="1" applyNumberFormat="1" applyFont="1" applyFill="1" applyBorder="1" applyAlignment="1">
      <alignment horizontal="center" vertical="center" wrapText="1"/>
    </xf>
    <xf numFmtId="9" fontId="7" fillId="0" borderId="0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3" borderId="0" xfId="0" applyFont="1" applyFill="1" applyBorder="1"/>
    <xf numFmtId="0" fontId="7" fillId="3" borderId="0" xfId="0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left" vertical="center" wrapText="1"/>
    </xf>
    <xf numFmtId="0" fontId="5" fillId="3" borderId="0" xfId="1" applyFont="1" applyFill="1" applyBorder="1" applyAlignment="1">
      <alignment horizontal="center" vertical="center" wrapText="1"/>
    </xf>
    <xf numFmtId="165" fontId="5" fillId="3" borderId="0" xfId="3" applyNumberFormat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164" fontId="7" fillId="0" borderId="0" xfId="3" applyFont="1" applyFill="1" applyBorder="1" applyAlignment="1">
      <alignment horizontal="center" vertical="center" wrapText="1"/>
    </xf>
    <xf numFmtId="2" fontId="7" fillId="0" borderId="0" xfId="1" applyNumberFormat="1" applyFont="1" applyFill="1" applyBorder="1" applyAlignment="1">
      <alignment horizontal="right" vertical="center" wrapText="1"/>
    </xf>
    <xf numFmtId="164" fontId="7" fillId="0" borderId="0" xfId="3" applyFont="1" applyFill="1" applyBorder="1" applyAlignment="1">
      <alignment horizontal="right" vertical="center" wrapText="1"/>
    </xf>
    <xf numFmtId="9" fontId="8" fillId="0" borderId="0" xfId="2" applyNumberFormat="1" applyFont="1" applyFill="1" applyBorder="1" applyAlignment="1">
      <alignment horizontal="center" vertical="center" wrapText="1"/>
    </xf>
    <xf numFmtId="164" fontId="8" fillId="0" borderId="0" xfId="3" applyFont="1" applyFill="1" applyBorder="1" applyAlignment="1">
      <alignment horizontal="center" vertical="center" wrapText="1"/>
    </xf>
    <xf numFmtId="167" fontId="7" fillId="0" borderId="0" xfId="2" applyNumberFormat="1" applyFont="1" applyFill="1" applyBorder="1" applyAlignment="1">
      <alignment horizontal="center" vertical="center" wrapText="1"/>
    </xf>
    <xf numFmtId="165" fontId="7" fillId="0" borderId="0" xfId="3" applyNumberFormat="1" applyFont="1" applyFill="1" applyBorder="1" applyAlignment="1">
      <alignment horizontal="right" vertical="center" wrapText="1"/>
    </xf>
    <xf numFmtId="164" fontId="7" fillId="0" borderId="0" xfId="3" applyNumberFormat="1" applyFont="1" applyFill="1" applyBorder="1" applyAlignment="1">
      <alignment horizontal="right" vertical="center" wrapText="1"/>
    </xf>
    <xf numFmtId="166" fontId="8" fillId="0" borderId="0" xfId="1" applyNumberFormat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horizontal="left" vertical="center" wrapText="1"/>
    </xf>
    <xf numFmtId="0" fontId="5" fillId="4" borderId="0" xfId="1" applyFont="1" applyFill="1" applyBorder="1" applyAlignment="1">
      <alignment horizontal="center" vertical="center" wrapText="1"/>
    </xf>
    <xf numFmtId="165" fontId="5" fillId="4" borderId="0" xfId="3" applyNumberFormat="1" applyFont="1" applyFill="1" applyBorder="1" applyAlignment="1">
      <alignment horizontal="center" vertical="center" wrapText="1"/>
    </xf>
    <xf numFmtId="0" fontId="6" fillId="4" borderId="0" xfId="1" applyFont="1" applyFill="1" applyBorder="1" applyAlignment="1">
      <alignment horizontal="center" vertical="center" wrapText="1"/>
    </xf>
    <xf numFmtId="164" fontId="8" fillId="0" borderId="0" xfId="3" applyNumberFormat="1" applyFont="1" applyFill="1" applyBorder="1" applyAlignment="1">
      <alignment horizontal="center" vertical="center" wrapText="1"/>
    </xf>
    <xf numFmtId="165" fontId="8" fillId="0" borderId="0" xfId="3" applyNumberFormat="1" applyFont="1" applyFill="1" applyBorder="1" applyAlignment="1">
      <alignment horizontal="right" vertical="center" wrapText="1"/>
    </xf>
    <xf numFmtId="0" fontId="12" fillId="0" borderId="0" xfId="6" applyFont="1" applyFill="1" applyBorder="1" applyAlignment="1">
      <alignment horizontal="left" vertical="center" wrapText="1"/>
    </xf>
    <xf numFmtId="0" fontId="9" fillId="4" borderId="0" xfId="1" applyFont="1" applyFill="1" applyBorder="1" applyAlignment="1">
      <alignment horizontal="left" vertical="center" wrapText="1"/>
    </xf>
    <xf numFmtId="0" fontId="9" fillId="4" borderId="0" xfId="1" applyFont="1" applyFill="1" applyBorder="1" applyAlignment="1">
      <alignment horizontal="center" vertical="center" wrapText="1"/>
    </xf>
    <xf numFmtId="165" fontId="9" fillId="4" borderId="0" xfId="3" applyNumberFormat="1" applyFont="1" applyFill="1" applyBorder="1" applyAlignment="1">
      <alignment horizontal="center" vertical="center" wrapText="1"/>
    </xf>
    <xf numFmtId="0" fontId="13" fillId="4" borderId="0" xfId="1" applyFont="1" applyFill="1" applyBorder="1" applyAlignment="1">
      <alignment horizontal="center" vertical="center" wrapText="1"/>
    </xf>
    <xf numFmtId="0" fontId="9" fillId="4" borderId="6" xfId="1" applyFont="1" applyFill="1" applyBorder="1" applyAlignment="1">
      <alignment horizontal="left" vertical="center" wrapText="1"/>
    </xf>
    <xf numFmtId="0" fontId="9" fillId="4" borderId="6" xfId="1" applyFont="1" applyFill="1" applyBorder="1" applyAlignment="1">
      <alignment horizontal="center" vertical="center" wrapText="1"/>
    </xf>
    <xf numFmtId="165" fontId="9" fillId="4" borderId="6" xfId="3" applyNumberFormat="1" applyFont="1" applyFill="1" applyBorder="1" applyAlignment="1">
      <alignment horizontal="center" vertical="center" wrapText="1"/>
    </xf>
    <xf numFmtId="3" fontId="8" fillId="0" borderId="6" xfId="3" applyNumberFormat="1" applyFont="1" applyFill="1" applyBorder="1" applyAlignment="1">
      <alignment horizontal="right" vertical="center" wrapText="1"/>
    </xf>
    <xf numFmtId="0" fontId="13" fillId="4" borderId="6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left" vertical="center" wrapText="1"/>
    </xf>
    <xf numFmtId="166" fontId="8" fillId="0" borderId="6" xfId="1" applyNumberFormat="1" applyFont="1" applyFill="1" applyBorder="1" applyAlignment="1">
      <alignment horizontal="left" vertical="center" wrapText="1"/>
    </xf>
    <xf numFmtId="166" fontId="8" fillId="0" borderId="6" xfId="1" applyNumberFormat="1" applyFont="1" applyFill="1" applyBorder="1" applyAlignment="1">
      <alignment horizontal="center" vertical="center" wrapText="1"/>
    </xf>
    <xf numFmtId="164" fontId="8" fillId="0" borderId="6" xfId="3" applyNumberFormat="1" applyFont="1" applyFill="1" applyBorder="1" applyAlignment="1">
      <alignment horizontal="center" vertical="center" wrapText="1"/>
    </xf>
    <xf numFmtId="164" fontId="8" fillId="0" borderId="6" xfId="3" applyNumberFormat="1" applyFont="1" applyFill="1" applyBorder="1" applyAlignment="1">
      <alignment horizontal="right" vertical="center" wrapText="1"/>
    </xf>
    <xf numFmtId="9" fontId="8" fillId="0" borderId="6" xfId="2" applyNumberFormat="1" applyFont="1" applyFill="1" applyBorder="1" applyAlignment="1">
      <alignment horizontal="center" vertical="center" wrapText="1"/>
    </xf>
    <xf numFmtId="164" fontId="8" fillId="0" borderId="6" xfId="3" applyFont="1" applyFill="1" applyBorder="1" applyAlignment="1">
      <alignment horizontal="center" vertical="center" wrapText="1"/>
    </xf>
    <xf numFmtId="165" fontId="8" fillId="0" borderId="6" xfId="3" applyNumberFormat="1" applyFont="1" applyFill="1" applyBorder="1" applyAlignment="1">
      <alignment horizontal="right" vertical="center" wrapText="1"/>
    </xf>
    <xf numFmtId="3" fontId="8" fillId="0" borderId="6" xfId="3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/>
    </xf>
    <xf numFmtId="165" fontId="8" fillId="0" borderId="6" xfId="3" applyNumberFormat="1" applyFont="1" applyFill="1" applyBorder="1" applyAlignment="1">
      <alignment horizontal="center" vertical="center" wrapText="1"/>
    </xf>
    <xf numFmtId="0" fontId="7" fillId="0" borderId="6" xfId="0" applyFont="1" applyBorder="1"/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66" fontId="7" fillId="0" borderId="0" xfId="1" applyNumberFormat="1" applyFont="1" applyFill="1" applyBorder="1" applyAlignment="1">
      <alignment horizontal="center" vertical="center" wrapText="1"/>
    </xf>
    <xf numFmtId="166" fontId="7" fillId="0" borderId="0" xfId="1" applyNumberFormat="1" applyFont="1" applyFill="1" applyBorder="1" applyAlignment="1">
      <alignment horizontal="center" vertical="center" wrapText="1"/>
    </xf>
    <xf numFmtId="165" fontId="5" fillId="2" borderId="4" xfId="3" applyNumberFormat="1" applyFont="1" applyFill="1" applyBorder="1" applyAlignment="1">
      <alignment horizontal="center" vertical="center" wrapText="1"/>
    </xf>
    <xf numFmtId="165" fontId="5" fillId="0" borderId="0" xfId="3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9" fillId="4" borderId="0" xfId="1" applyFont="1" applyFill="1" applyBorder="1" applyAlignment="1">
      <alignment horizontal="center" vertical="center" wrapText="1"/>
    </xf>
    <xf numFmtId="166" fontId="7" fillId="0" borderId="0" xfId="1" applyNumberFormat="1" applyFont="1" applyFill="1" applyBorder="1" applyAlignment="1">
      <alignment horizontal="center" vertical="center" wrapText="1"/>
    </xf>
    <xf numFmtId="166" fontId="7" fillId="0" borderId="0" xfId="1" applyNumberFormat="1" applyFont="1" applyFill="1" applyBorder="1" applyAlignment="1">
      <alignment horizontal="center" vertical="center" wrapText="1"/>
    </xf>
    <xf numFmtId="166" fontId="7" fillId="0" borderId="7" xfId="1" applyNumberFormat="1" applyFont="1" applyFill="1" applyBorder="1" applyAlignment="1">
      <alignment vertical="center" wrapText="1"/>
    </xf>
    <xf numFmtId="166" fontId="7" fillId="0" borderId="0" xfId="1" applyNumberFormat="1" applyFont="1" applyFill="1" applyBorder="1" applyAlignment="1">
      <alignment vertical="center" wrapText="1"/>
    </xf>
    <xf numFmtId="166" fontId="7" fillId="0" borderId="0" xfId="1" applyNumberFormat="1" applyFont="1" applyFill="1" applyBorder="1" applyAlignment="1">
      <alignment horizontal="center" vertical="center" wrapText="1"/>
    </xf>
    <xf numFmtId="166" fontId="7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center" vertical="center" wrapText="1"/>
    </xf>
    <xf numFmtId="165" fontId="5" fillId="0" borderId="8" xfId="3" applyNumberFormat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165" fontId="8" fillId="0" borderId="0" xfId="3" applyNumberFormat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14" fontId="7" fillId="0" borderId="0" xfId="1" applyNumberFormat="1" applyFont="1" applyFill="1" applyBorder="1" applyAlignment="1">
      <alignment vertical="center" wrapText="1"/>
    </xf>
    <xf numFmtId="165" fontId="8" fillId="0" borderId="8" xfId="3" applyNumberFormat="1" applyFont="1" applyFill="1" applyBorder="1" applyAlignment="1">
      <alignment horizontal="center" vertical="center" wrapText="1"/>
    </xf>
    <xf numFmtId="164" fontId="8" fillId="0" borderId="8" xfId="1" applyNumberFormat="1" applyFont="1" applyFill="1" applyBorder="1" applyAlignment="1">
      <alignment horizontal="center" vertical="center" wrapText="1"/>
    </xf>
    <xf numFmtId="164" fontId="7" fillId="0" borderId="0" xfId="3" applyNumberFormat="1" applyFont="1" applyFill="1" applyBorder="1" applyAlignment="1">
      <alignment horizontal="center" vertical="center" wrapText="1"/>
    </xf>
    <xf numFmtId="0" fontId="11" fillId="0" borderId="0" xfId="6" applyFill="1" applyBorder="1" applyAlignment="1">
      <alignment horizontal="left" vertical="center" wrapText="1"/>
    </xf>
    <xf numFmtId="165" fontId="7" fillId="0" borderId="0" xfId="3" applyNumberFormat="1" applyFont="1" applyFill="1" applyBorder="1" applyAlignment="1">
      <alignment horizontal="center" vertical="center" wrapText="1"/>
    </xf>
    <xf numFmtId="167" fontId="17" fillId="0" borderId="0" xfId="2" applyNumberFormat="1" applyFont="1" applyFill="1" applyBorder="1" applyAlignment="1">
      <alignment horizontal="center" vertical="center" wrapText="1"/>
    </xf>
    <xf numFmtId="0" fontId="11" fillId="0" borderId="0" xfId="6" applyFill="1" applyBorder="1" applyAlignment="1">
      <alignment horizontal="left" vertical="center" wrapText="1"/>
    </xf>
    <xf numFmtId="166" fontId="7" fillId="0" borderId="0" xfId="1" applyNumberFormat="1" applyFont="1" applyFill="1" applyBorder="1" applyAlignment="1">
      <alignment horizontal="center" vertical="center" wrapText="1"/>
    </xf>
    <xf numFmtId="14" fontId="7" fillId="0" borderId="0" xfId="1" applyNumberFormat="1" applyFont="1" applyFill="1" applyBorder="1" applyAlignment="1">
      <alignment horizontal="center" vertical="center" wrapText="1"/>
    </xf>
    <xf numFmtId="166" fontId="7" fillId="0" borderId="0" xfId="1" applyNumberFormat="1" applyFont="1" applyFill="1" applyBorder="1" applyAlignment="1">
      <alignment horizontal="center" vertical="center" wrapText="1"/>
    </xf>
    <xf numFmtId="167" fontId="17" fillId="0" borderId="0" xfId="2" applyNumberFormat="1" applyFont="1" applyFill="1" applyBorder="1" applyAlignment="1">
      <alignment horizontal="center" vertical="center" wrapText="1"/>
    </xf>
    <xf numFmtId="14" fontId="7" fillId="0" borderId="0" xfId="1" applyNumberFormat="1" applyFont="1" applyFill="1" applyBorder="1" applyAlignment="1">
      <alignment horizontal="center" vertical="center" wrapText="1"/>
    </xf>
    <xf numFmtId="167" fontId="17" fillId="0" borderId="0" xfId="2" applyNumberFormat="1" applyFont="1" applyFill="1" applyBorder="1" applyAlignment="1">
      <alignment horizontal="center" vertical="center" wrapText="1"/>
    </xf>
    <xf numFmtId="0" fontId="11" fillId="0" borderId="0" xfId="6" applyFill="1" applyBorder="1" applyAlignment="1">
      <alignment horizontal="left" vertical="center" wrapText="1"/>
    </xf>
    <xf numFmtId="166" fontId="7" fillId="0" borderId="0" xfId="1" applyNumberFormat="1" applyFont="1" applyFill="1" applyBorder="1" applyAlignment="1">
      <alignment horizontal="center" vertical="center" wrapText="1"/>
    </xf>
    <xf numFmtId="14" fontId="7" fillId="0" borderId="0" xfId="1" applyNumberFormat="1" applyFont="1" applyFill="1" applyBorder="1" applyAlignment="1">
      <alignment horizontal="center" vertical="center" wrapText="1"/>
    </xf>
    <xf numFmtId="165" fontId="7" fillId="0" borderId="0" xfId="3" applyNumberFormat="1" applyFont="1" applyFill="1" applyBorder="1" applyAlignment="1">
      <alignment horizontal="center" vertical="center" wrapText="1"/>
    </xf>
    <xf numFmtId="0" fontId="11" fillId="0" borderId="0" xfId="6" applyFill="1" applyBorder="1" applyAlignment="1">
      <alignment horizontal="left" vertical="center" wrapText="1"/>
    </xf>
    <xf numFmtId="166" fontId="7" fillId="0" borderId="0" xfId="1" applyNumberFormat="1" applyFont="1" applyFill="1" applyBorder="1" applyAlignment="1">
      <alignment horizontal="center" vertical="center" wrapText="1"/>
    </xf>
    <xf numFmtId="167" fontId="17" fillId="0" borderId="0" xfId="2" applyNumberFormat="1" applyFont="1" applyFill="1" applyBorder="1" applyAlignment="1">
      <alignment horizontal="center" vertical="center" wrapText="1"/>
    </xf>
    <xf numFmtId="14" fontId="7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14" fontId="18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11" fillId="0" borderId="8" xfId="6" applyFill="1" applyBorder="1" applyAlignment="1">
      <alignment horizontal="left" vertical="center" wrapText="1"/>
    </xf>
    <xf numFmtId="14" fontId="7" fillId="0" borderId="8" xfId="1" applyNumberFormat="1" applyFont="1" applyFill="1" applyBorder="1" applyAlignment="1">
      <alignment vertical="center" wrapText="1"/>
    </xf>
    <xf numFmtId="166" fontId="7" fillId="0" borderId="8" xfId="1" applyNumberFormat="1" applyFont="1" applyFill="1" applyBorder="1" applyAlignment="1">
      <alignment vertical="center" wrapText="1"/>
    </xf>
    <xf numFmtId="14" fontId="7" fillId="0" borderId="8" xfId="1" applyNumberFormat="1" applyFont="1" applyFill="1" applyBorder="1" applyAlignment="1">
      <alignment horizontal="center" vertical="center" wrapText="1"/>
    </xf>
    <xf numFmtId="166" fontId="7" fillId="0" borderId="8" xfId="1" applyNumberFormat="1" applyFont="1" applyFill="1" applyBorder="1" applyAlignment="1">
      <alignment horizontal="center" vertical="center" wrapText="1"/>
    </xf>
    <xf numFmtId="167" fontId="17" fillId="0" borderId="8" xfId="2" applyNumberFormat="1" applyFont="1" applyFill="1" applyBorder="1" applyAlignment="1">
      <alignment horizontal="center" vertical="center" wrapText="1"/>
    </xf>
    <xf numFmtId="164" fontId="7" fillId="0" borderId="8" xfId="3" applyNumberFormat="1" applyFont="1" applyFill="1" applyBorder="1" applyAlignment="1">
      <alignment horizontal="center" vertical="center" wrapText="1"/>
    </xf>
    <xf numFmtId="165" fontId="8" fillId="0" borderId="8" xfId="3" applyNumberFormat="1" applyFont="1" applyFill="1" applyBorder="1" applyAlignment="1">
      <alignment horizontal="right" vertical="center" wrapText="1"/>
    </xf>
    <xf numFmtId="164" fontId="8" fillId="0" borderId="8" xfId="3" applyNumberFormat="1" applyFont="1" applyFill="1" applyBorder="1" applyAlignment="1">
      <alignment horizontal="right" vertical="center" wrapText="1"/>
    </xf>
    <xf numFmtId="0" fontId="7" fillId="0" borderId="9" xfId="0" applyFont="1" applyBorder="1"/>
    <xf numFmtId="0" fontId="8" fillId="0" borderId="9" xfId="1" applyFont="1" applyFill="1" applyBorder="1" applyAlignment="1">
      <alignment horizontal="left" vertical="center" wrapText="1"/>
    </xf>
    <xf numFmtId="165" fontId="8" fillId="0" borderId="9" xfId="3" applyNumberFormat="1" applyFont="1" applyFill="1" applyBorder="1" applyAlignment="1">
      <alignment horizontal="center" vertical="center" wrapText="1"/>
    </xf>
    <xf numFmtId="164" fontId="8" fillId="0" borderId="9" xfId="3" applyNumberFormat="1" applyFont="1" applyFill="1" applyBorder="1" applyAlignment="1">
      <alignment horizontal="center" vertical="center" wrapText="1"/>
    </xf>
    <xf numFmtId="167" fontId="17" fillId="0" borderId="0" xfId="2" applyNumberFormat="1" applyFont="1" applyFill="1" applyBorder="1" applyAlignment="1">
      <alignment horizontal="center" vertical="center" wrapText="1"/>
    </xf>
    <xf numFmtId="0" fontId="11" fillId="0" borderId="0" xfId="6" applyFill="1"/>
    <xf numFmtId="165" fontId="7" fillId="0" borderId="0" xfId="3" applyNumberFormat="1" applyFont="1" applyFill="1" applyBorder="1" applyAlignment="1">
      <alignment horizontal="center" vertical="center" wrapText="1"/>
    </xf>
    <xf numFmtId="0" fontId="18" fillId="0" borderId="8" xfId="1" applyFont="1" applyFill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/>
    <xf numFmtId="0" fontId="9" fillId="0" borderId="8" xfId="1" applyFont="1" applyFill="1" applyBorder="1" applyAlignment="1">
      <alignment horizontal="left" vertical="center" wrapText="1"/>
    </xf>
    <xf numFmtId="14" fontId="9" fillId="0" borderId="8" xfId="1" applyNumberFormat="1" applyFont="1" applyFill="1" applyBorder="1" applyAlignment="1">
      <alignment horizontal="center" vertical="center" wrapText="1"/>
    </xf>
    <xf numFmtId="165" fontId="9" fillId="0" borderId="8" xfId="3" applyNumberFormat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165" fontId="9" fillId="0" borderId="0" xfId="3" applyNumberFormat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14" fontId="9" fillId="0" borderId="0" xfId="1" applyNumberFormat="1" applyFont="1" applyFill="1" applyBorder="1" applyAlignment="1">
      <alignment horizontal="center" vertical="center" wrapText="1"/>
    </xf>
    <xf numFmtId="168" fontId="18" fillId="0" borderId="8" xfId="3" applyNumberFormat="1" applyFont="1" applyFill="1" applyBorder="1" applyAlignment="1">
      <alignment horizontal="center" vertical="center" wrapText="1"/>
    </xf>
    <xf numFmtId="164" fontId="18" fillId="0" borderId="8" xfId="3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9" fillId="4" borderId="7" xfId="1" applyFont="1" applyFill="1" applyBorder="1" applyAlignment="1">
      <alignment horizontal="center" vertical="center" wrapText="1"/>
    </xf>
    <xf numFmtId="0" fontId="9" fillId="4" borderId="0" xfId="1" applyFont="1" applyFill="1" applyBorder="1" applyAlignment="1">
      <alignment horizontal="center" vertical="center" wrapText="1"/>
    </xf>
    <xf numFmtId="166" fontId="7" fillId="0" borderId="7" xfId="1" applyNumberFormat="1" applyFont="1" applyFill="1" applyBorder="1" applyAlignment="1">
      <alignment horizontal="center" vertical="center" wrapText="1"/>
    </xf>
    <xf numFmtId="166" fontId="7" fillId="0" borderId="0" xfId="1" applyNumberFormat="1" applyFont="1" applyFill="1" applyBorder="1" applyAlignment="1">
      <alignment horizontal="center" vertical="center" wrapText="1"/>
    </xf>
    <xf numFmtId="164" fontId="7" fillId="0" borderId="0" xfId="3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7" xfId="3" applyNumberFormat="1" applyFont="1" applyFill="1" applyBorder="1" applyAlignment="1">
      <alignment horizontal="center" vertical="center" wrapText="1"/>
    </xf>
    <xf numFmtId="3" fontId="7" fillId="0" borderId="0" xfId="3" applyNumberFormat="1" applyFont="1" applyFill="1" applyBorder="1" applyAlignment="1">
      <alignment horizontal="center" vertical="center" wrapText="1"/>
    </xf>
    <xf numFmtId="167" fontId="7" fillId="0" borderId="7" xfId="2" applyNumberFormat="1" applyFont="1" applyFill="1" applyBorder="1" applyAlignment="1">
      <alignment horizontal="center" vertical="center" wrapText="1"/>
    </xf>
    <xf numFmtId="167" fontId="7" fillId="0" borderId="0" xfId="2" applyNumberFormat="1" applyFont="1" applyFill="1" applyBorder="1" applyAlignment="1">
      <alignment horizontal="center" vertical="center" wrapText="1"/>
    </xf>
    <xf numFmtId="0" fontId="12" fillId="0" borderId="0" xfId="6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12" fillId="0" borderId="7" xfId="6" applyFont="1" applyFill="1" applyBorder="1" applyAlignment="1">
      <alignment horizontal="left" vertical="center" wrapText="1"/>
    </xf>
    <xf numFmtId="165" fontId="7" fillId="0" borderId="0" xfId="3" applyNumberFormat="1" applyFont="1" applyFill="1" applyBorder="1" applyAlignment="1">
      <alignment horizontal="center" vertical="center" wrapText="1"/>
    </xf>
    <xf numFmtId="167" fontId="17" fillId="0" borderId="0" xfId="2" applyNumberFormat="1" applyFont="1" applyFill="1" applyBorder="1" applyAlignment="1">
      <alignment horizontal="center" vertical="center" wrapText="1"/>
    </xf>
    <xf numFmtId="0" fontId="11" fillId="0" borderId="0" xfId="6" applyFill="1" applyBorder="1" applyAlignment="1">
      <alignment horizontal="left" vertical="center" wrapText="1"/>
    </xf>
    <xf numFmtId="14" fontId="7" fillId="0" borderId="0" xfId="1" applyNumberFormat="1" applyFont="1" applyFill="1" applyBorder="1" applyAlignment="1">
      <alignment horizontal="center" vertical="center" wrapText="1"/>
    </xf>
    <xf numFmtId="165" fontId="18" fillId="0" borderId="8" xfId="3" applyNumberFormat="1" applyFont="1" applyFill="1" applyBorder="1" applyAlignment="1">
      <alignment horizontal="center" vertical="center" wrapText="1"/>
    </xf>
  </cellXfs>
  <cellStyles count="7">
    <cellStyle name="˙˙˙˙˙˙˙˙˙˙˙˙˙˙˙˙˙˙˙˙˙˙˙˙˙˙˙˙˙˙˙˙˙˙˙˙˙˙˙˙˙_x0008_" xfId="1" xr:uid="{00000000-0005-0000-0000-000000000000}"/>
    <cellStyle name="Comma" xfId="4" xr:uid="{00000000-0005-0000-0000-000001000000}"/>
    <cellStyle name="Hiperlink" xfId="6" builtinId="8"/>
    <cellStyle name="Normal" xfId="0" builtinId="0"/>
    <cellStyle name="Percent" xfId="5" xr:uid="{00000000-0005-0000-0000-000004000000}"/>
    <cellStyle name="Porcentagem" xfId="2" builtinId="5"/>
    <cellStyle name="Vírgula" xfId="3" builtin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mille Reckia" id="{4CF6A7ED-5F73-4476-8FF4-622827BD2AE9}" userId="S::emille.reckia@AES.COM::029b8abf-20c5-4903-bd8f-0d3c8fabf920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92" dT="2021-02-05T20:06:21.42" personId="{4CF6A7ED-5F73-4476-8FF4-622827BD2AE9}" id="{93E80E1B-46E0-4303-83B2-C01530D354B6}">
    <text>Lucro Líquido ajustado pelo efeito do GSF no período (linha de custos e resultado financeiro), líquido de impostos</text>
  </threadedComment>
  <threadedComment ref="O93" dT="2021-03-01T13:58:42.11" personId="{4CF6A7ED-5F73-4476-8FF4-622827BD2AE9}" id="{1F10DE61-175A-461D-AE24-5B4E676FF6A1}">
    <text>Lucro Líquido ajustado pelo efeito do GSF no período (linha de custos e resultado financeiro), líquido de impostos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z-filemanager.s3.amazonaws.com/7055e766-fc6d-42b3-9911-c19f8e89875a/atas-de-assembleias-de-acionistas-ago-age-e-agd/3c39707394feecc406856aada493b90730e806f392ff966b329d12e795350dde/ata_da_assembleia_geral_ordinaria_e_extraordinaria_de_25.04.2017." TargetMode="External"/><Relationship Id="rId13" Type="http://schemas.openxmlformats.org/officeDocument/2006/relationships/hyperlink" Target="https://api.mziq.com/mzfilemanager/v2/d/7055e766-fc6d-42b3-9911-c19f8e89875a/d610f62f-bc33-c6a5-7abf-3355bbf52098?origin=1" TargetMode="External"/><Relationship Id="rId18" Type="http://schemas.openxmlformats.org/officeDocument/2006/relationships/hyperlink" Target="https://api.mziq.com/mzfilemanager/v2/d/7055e766-fc6d-42b3-9911-c19f8e89875a/792619eb-44f3-6dbe-a701-b21aaf69236c?origin=1" TargetMode="External"/><Relationship Id="rId3" Type="http://schemas.openxmlformats.org/officeDocument/2006/relationships/hyperlink" Target="https://mz-prod-cvm.s3.amazonaws.com/21490/IPE/2019/dba85120-9ec2-4fde-b06a-72f5871c4cdf/20190429173331242782_683253..pdf" TargetMode="External"/><Relationship Id="rId21" Type="http://schemas.microsoft.com/office/2017/10/relationships/threadedComment" Target="../threadedComments/threadedComment1.xml"/><Relationship Id="rId7" Type="http://schemas.openxmlformats.org/officeDocument/2006/relationships/hyperlink" Target="https://mz-filemanager.s3.amazonaws.com/7055e766-fc6d-42b3-9911-c19f8e89875a/atas-de-reuniao-de-conselho-de-administracao-rca/6cd2bbafa8d302aab0e487704818dd91c3a331331fca6fdac03c6869cff37741/ata_rca_distribuicao_de_dividendos_intercalares.pdf" TargetMode="External"/><Relationship Id="rId12" Type="http://schemas.openxmlformats.org/officeDocument/2006/relationships/hyperlink" Target="https://mz-filemanager.s3.amazonaws.com/7055e766-fc6d-42b3-9911-c19f8e89875a/atas-de-reuniao-de-conselho-de-administracao-rca/1d957e57b5be1405268ba630a0dc6667777692f61e167233b24b486067731acb/ata_rca_distribuicao_de_dividendos.pdf" TargetMode="External"/><Relationship Id="rId17" Type="http://schemas.openxmlformats.org/officeDocument/2006/relationships/hyperlink" Target="https://api.mziq.com/mzfilemanager/v2/d/7055e766-fc6d-42b3-9911-c19f8e89875a/170aa215-f193-0bcd-db0b-3d1a460301d4?origin=1" TargetMode="External"/><Relationship Id="rId2" Type="http://schemas.openxmlformats.org/officeDocument/2006/relationships/hyperlink" Target="https://mz-prod-cvm.s3.amazonaws.com/21490/IPE/2020/dcb9a76d-30e7-48a9-8120-52ab34c68bb3/20200427152617000943_21490_756519.pdf" TargetMode="External"/><Relationship Id="rId16" Type="http://schemas.openxmlformats.org/officeDocument/2006/relationships/hyperlink" Target="https://api.mziq.com/mzfilemanager/v2/d/7055e766-fc6d-42b3-9911-c19f8e89875a/59a95811-4992-176c-41c5-20f0e3a9a1a2?origin=1" TargetMode="External"/><Relationship Id="rId20" Type="http://schemas.openxmlformats.org/officeDocument/2006/relationships/customProperty" Target="../customProperty1.bin"/><Relationship Id="rId1" Type="http://schemas.openxmlformats.org/officeDocument/2006/relationships/hyperlink" Target="https://api.mziq.com/mzfilemanager/v2/d/7055e766-fc6d-42b3-9911-c19f8e89875a/40fe7199-f911-c638-5150-6eff1f8c77d8?origin=1" TargetMode="External"/><Relationship Id="rId6" Type="http://schemas.openxmlformats.org/officeDocument/2006/relationships/hyperlink" Target="https://mz-filemanager.s3.amazonaws.com/7055e766-fc6d-42b3-9911-c19f8e89875a/atas-de-assembleias-de-acionistas-ago-age-e-agd/fb16343b80f0d41809e5cd46b7bbc422e17dc8855e3c763fe0cb4fe0f5dde338/ata_agoe.pdf" TargetMode="External"/><Relationship Id="rId11" Type="http://schemas.openxmlformats.org/officeDocument/2006/relationships/hyperlink" Target="https://mz-filemanager.s3.amazonaws.com/7055e766-fc6d-42b3-9911-c19f8e89875a/atas-de-reuniao-de-conselho-de-administracao-rca/842eed4aa25a2bd69f08151655c5a50e5771e14243dedd6ed94a9485835926a3/ata_rca_distribuicao_de_dividendos_intermediarios.pdf" TargetMode="External"/><Relationship Id="rId5" Type="http://schemas.openxmlformats.org/officeDocument/2006/relationships/hyperlink" Target="https://mz-prod-cvm.s3.amazonaws.com/21490/IPE/2018/487c45a4-4caa-40bf-9098-d5f4662fc3f0/20180426153950896367_613390.pdf" TargetMode="External"/><Relationship Id="rId15" Type="http://schemas.openxmlformats.org/officeDocument/2006/relationships/hyperlink" Target="https://api.mziq.com/mzfilemanager/v2/d/7055e766-fc6d-42b3-9911-c19f8e89875a/9f8a2a9b-a01b-5b59-1315-b95381de7cfd?origin=1" TargetMode="External"/><Relationship Id="rId10" Type="http://schemas.openxmlformats.org/officeDocument/2006/relationships/hyperlink" Target="https://mz-filemanager.s3.amazonaws.com/7055e766-fc6d-42b3-9911-c19f8e89875a/atas-de-assembleias-de-acionistas-ago-age-e-agd/197762a3f1980dad1f357a5426b98da424dc041dc864e869c5edc8bc47541ebd/ata_agoe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mz-prod-cvm.s3.amazonaws.com/21490/IPE/2018/18fcb264-ed85-4ccb-9284-9a5689b1780d/20181203205831661040_654174.12.03_ARCA__Distribuicao_de_dividendos.pdf" TargetMode="External"/><Relationship Id="rId9" Type="http://schemas.openxmlformats.org/officeDocument/2006/relationships/hyperlink" Target="https://mz-filemanager.s3.amazonaws.com/7055e766-fc6d-42b3-9911-c19f8e89875a/atas-de-assembleias-de-acionistas-ago-age-e-agd/01705b0880a4e5cf10e91dff2de601754271c87b31edd1c4857b435e08c0fe52/ata_da_assembleia_geral_ordinaria_e_extraordinaria_de_20.04.2016." TargetMode="External"/><Relationship Id="rId14" Type="http://schemas.openxmlformats.org/officeDocument/2006/relationships/hyperlink" Target="https://api.mziq.com/mzfilemanager/v2/d/7055e766-fc6d-42b3-9911-c19f8e89875a/9cd399e8-c4cb-198a-4719-9ab877b6738c?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P63"/>
  <sheetViews>
    <sheetView showGridLines="0" tabSelected="1" zoomScaleNormal="100" workbookViewId="0">
      <pane ySplit="4" topLeftCell="A5" activePane="bottomLeft" state="frozen"/>
      <selection pane="bottomLeft" activeCell="K8" sqref="K8"/>
    </sheetView>
  </sheetViews>
  <sheetFormatPr defaultColWidth="9.1796875" defaultRowHeight="13" x14ac:dyDescent="0.3"/>
  <cols>
    <col min="1" max="1" width="0.81640625" style="2" customWidth="1"/>
    <col min="2" max="2" width="10.81640625" style="2" customWidth="1"/>
    <col min="3" max="3" width="27.54296875" style="2" customWidth="1"/>
    <col min="4" max="4" width="11.54296875" style="2" bestFit="1" customWidth="1"/>
    <col min="5" max="5" width="12.1796875" style="2" customWidth="1"/>
    <col min="6" max="6" width="13.7265625" style="2" customWidth="1"/>
    <col min="7" max="7" width="12.26953125" style="2" customWidth="1"/>
    <col min="8" max="8" width="27.08984375" style="2" customWidth="1"/>
    <col min="9" max="9" width="13.26953125" style="2" customWidth="1"/>
    <col min="10" max="10" width="13.54296875" style="8" bestFit="1" customWidth="1"/>
    <col min="11" max="11" width="13.54296875" style="2" bestFit="1" customWidth="1"/>
    <col min="12" max="12" width="12.54296875" style="8" customWidth="1"/>
    <col min="13" max="13" width="11.453125" style="12" customWidth="1"/>
    <col min="14" max="14" width="1.54296875" style="59" customWidth="1"/>
    <col min="15" max="15" width="2" style="59" customWidth="1"/>
    <col min="16" max="16" width="14.1796875" style="12" customWidth="1"/>
    <col min="17" max="17" width="20.453125" style="1" bestFit="1" customWidth="1"/>
    <col min="18" max="16384" width="9.1796875" style="1"/>
  </cols>
  <sheetData>
    <row r="1" spans="1:16" ht="50.25" customHeight="1" x14ac:dyDescent="0.3">
      <c r="B1" s="55" t="s">
        <v>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5.25" customHeight="1" x14ac:dyDescent="0.3">
      <c r="B2" s="13"/>
      <c r="C2" s="13"/>
      <c r="D2" s="13"/>
      <c r="E2" s="13"/>
      <c r="F2" s="13"/>
      <c r="G2" s="13"/>
      <c r="H2" s="13"/>
      <c r="I2" s="13"/>
      <c r="J2" s="14"/>
      <c r="K2" s="13"/>
      <c r="L2" s="14"/>
      <c r="M2" s="14"/>
      <c r="N2" s="14"/>
      <c r="O2" s="14"/>
      <c r="P2" s="14"/>
    </row>
    <row r="3" spans="1:16" ht="13.5" thickBot="1" x14ac:dyDescent="0.35">
      <c r="J3" s="12"/>
      <c r="L3" s="12"/>
    </row>
    <row r="4" spans="1:16" ht="42" customHeight="1" x14ac:dyDescent="0.3">
      <c r="B4" s="11" t="s">
        <v>13</v>
      </c>
      <c r="C4" s="3" t="s">
        <v>9</v>
      </c>
      <c r="D4" s="4" t="s">
        <v>0</v>
      </c>
      <c r="E4" s="4" t="s">
        <v>26</v>
      </c>
      <c r="F4" s="19" t="s">
        <v>1</v>
      </c>
      <c r="G4" s="5" t="s">
        <v>2</v>
      </c>
      <c r="H4" s="5" t="s">
        <v>16</v>
      </c>
      <c r="I4" s="6" t="s">
        <v>3</v>
      </c>
      <c r="J4" s="4" t="s">
        <v>6</v>
      </c>
      <c r="K4" s="7" t="s">
        <v>5</v>
      </c>
      <c r="L4" s="6" t="s">
        <v>27</v>
      </c>
      <c r="M4" s="5" t="s">
        <v>30</v>
      </c>
      <c r="N4" s="63"/>
      <c r="O4" s="63"/>
      <c r="P4" s="62" t="s">
        <v>7</v>
      </c>
    </row>
    <row r="5" spans="1:16" ht="6" customHeight="1" x14ac:dyDescent="0.3">
      <c r="B5" s="15"/>
      <c r="C5" s="15"/>
      <c r="D5" s="16"/>
      <c r="E5" s="16"/>
      <c r="F5" s="16"/>
      <c r="G5" s="17"/>
      <c r="H5" s="17"/>
      <c r="I5" s="17"/>
      <c r="J5" s="16"/>
      <c r="K5" s="16"/>
      <c r="L5" s="17"/>
      <c r="M5" s="18"/>
      <c r="N5" s="63"/>
      <c r="O5" s="63"/>
      <c r="P5" s="17"/>
    </row>
    <row r="6" spans="1:16" x14ac:dyDescent="0.3">
      <c r="B6" s="74"/>
      <c r="C6" s="74"/>
      <c r="D6" s="75"/>
      <c r="E6" s="106"/>
      <c r="F6" s="75"/>
      <c r="G6" s="63"/>
      <c r="H6" s="63"/>
      <c r="I6" s="63"/>
      <c r="J6" s="75"/>
      <c r="K6" s="75"/>
      <c r="L6" s="63"/>
      <c r="M6" s="64"/>
      <c r="N6" s="63"/>
      <c r="O6" s="63"/>
      <c r="P6" s="63"/>
    </row>
    <row r="7" spans="1:16" s="126" customFormat="1" ht="25.5" customHeight="1" x14ac:dyDescent="0.3">
      <c r="B7" s="133">
        <v>2024</v>
      </c>
      <c r="C7" s="134" t="s">
        <v>34</v>
      </c>
      <c r="D7" s="135">
        <v>45421</v>
      </c>
      <c r="E7" s="135">
        <v>45428</v>
      </c>
      <c r="F7" s="135">
        <v>45429</v>
      </c>
      <c r="G7" s="132" t="s">
        <v>43</v>
      </c>
      <c r="H7" s="132" t="s">
        <v>42</v>
      </c>
      <c r="I7" s="27">
        <v>66559.271240000002</v>
      </c>
      <c r="J7" s="28">
        <v>7.0000000000000007E-2</v>
      </c>
      <c r="K7" s="28">
        <v>0.21</v>
      </c>
      <c r="L7" s="124">
        <v>254944</v>
      </c>
      <c r="M7" s="122" t="e">
        <f>K7/P7</f>
        <v>#DIV/0!</v>
      </c>
      <c r="N7" s="132"/>
      <c r="O7" s="132"/>
      <c r="P7" s="132"/>
    </row>
    <row r="8" spans="1:16" s="127" customFormat="1" x14ac:dyDescent="0.3">
      <c r="A8" s="126"/>
      <c r="B8" s="125"/>
      <c r="C8" s="128"/>
      <c r="D8" s="129"/>
      <c r="E8" s="129"/>
      <c r="F8" s="129"/>
      <c r="G8" s="130"/>
      <c r="H8" s="130"/>
      <c r="I8" s="136">
        <f>SUM(I7)</f>
        <v>66559.271240000002</v>
      </c>
      <c r="J8" s="137">
        <f>SUM(J7)</f>
        <v>7.0000000000000007E-2</v>
      </c>
      <c r="K8" s="137">
        <f>SUM(K7)</f>
        <v>0.21</v>
      </c>
      <c r="L8" s="158">
        <f>SUM(L7)</f>
        <v>254944</v>
      </c>
      <c r="M8" s="131"/>
      <c r="N8" s="132"/>
      <c r="O8" s="132"/>
      <c r="P8" s="130"/>
    </row>
    <row r="9" spans="1:16" ht="26" x14ac:dyDescent="0.3">
      <c r="B9" s="139">
        <v>2024</v>
      </c>
      <c r="C9" s="123" t="s">
        <v>10</v>
      </c>
      <c r="D9" s="83">
        <v>45401</v>
      </c>
      <c r="E9" s="83">
        <v>45401</v>
      </c>
      <c r="F9" s="71">
        <f>E9+3</f>
        <v>45404</v>
      </c>
      <c r="G9" s="104" t="s">
        <v>41</v>
      </c>
      <c r="H9" s="102" t="s">
        <v>39</v>
      </c>
      <c r="I9" s="27">
        <v>237711.68304</v>
      </c>
      <c r="J9" s="28">
        <v>0.26</v>
      </c>
      <c r="K9" s="28">
        <v>0.78</v>
      </c>
      <c r="L9" s="124">
        <v>141162</v>
      </c>
      <c r="M9" s="103">
        <f>K9/P9</f>
        <v>2.6227303295225289E-2</v>
      </c>
      <c r="N9" s="63"/>
      <c r="O9" s="63"/>
      <c r="P9" s="86">
        <v>29.74</v>
      </c>
    </row>
    <row r="10" spans="1:16" ht="25.5" customHeight="1" x14ac:dyDescent="0.3">
      <c r="B10" s="138"/>
      <c r="C10" s="101" t="s">
        <v>34</v>
      </c>
      <c r="D10" s="83">
        <v>45239</v>
      </c>
      <c r="E10" s="83">
        <v>45246</v>
      </c>
      <c r="F10" s="71">
        <f>E10+1</f>
        <v>45247</v>
      </c>
      <c r="G10" s="99">
        <v>45295</v>
      </c>
      <c r="H10" s="98" t="s">
        <v>38</v>
      </c>
      <c r="I10" s="27">
        <v>36571.028160000002</v>
      </c>
      <c r="J10" s="28">
        <v>0.04</v>
      </c>
      <c r="K10" s="28">
        <v>0.12</v>
      </c>
      <c r="L10" s="100">
        <v>100005</v>
      </c>
      <c r="M10" s="96">
        <f>K10/P10</f>
        <v>4.0816326530612249E-3</v>
      </c>
      <c r="N10" s="63"/>
      <c r="O10" s="63"/>
      <c r="P10" s="86">
        <v>29.4</v>
      </c>
    </row>
    <row r="11" spans="1:16" ht="25.5" customHeight="1" x14ac:dyDescent="0.3">
      <c r="B11" s="138">
        <v>2023</v>
      </c>
      <c r="C11" s="97" t="s">
        <v>34</v>
      </c>
      <c r="D11" s="83">
        <v>45147</v>
      </c>
      <c r="E11" s="83">
        <v>45154</v>
      </c>
      <c r="F11" s="71">
        <f>E11+1</f>
        <v>45155</v>
      </c>
      <c r="G11" s="95">
        <v>45204</v>
      </c>
      <c r="H11" s="93" t="s">
        <v>37</v>
      </c>
      <c r="I11" s="27">
        <v>36571.028160000002</v>
      </c>
      <c r="J11" s="28">
        <v>0.04</v>
      </c>
      <c r="K11" s="28">
        <v>0.12</v>
      </c>
      <c r="L11" s="124">
        <v>222186</v>
      </c>
      <c r="M11" s="94">
        <f>K11/P11</f>
        <v>4.1841004184100415E-3</v>
      </c>
      <c r="N11" s="63"/>
      <c r="O11" s="63"/>
      <c r="P11" s="86">
        <v>28.68</v>
      </c>
    </row>
    <row r="12" spans="1:16" ht="26" x14ac:dyDescent="0.3">
      <c r="B12" s="138"/>
      <c r="C12" s="90" t="s">
        <v>34</v>
      </c>
      <c r="D12" s="83">
        <v>45056</v>
      </c>
      <c r="E12" s="83">
        <v>45061</v>
      </c>
      <c r="F12" s="71">
        <f>E12+1</f>
        <v>45062</v>
      </c>
      <c r="G12" s="92">
        <v>45112</v>
      </c>
      <c r="H12" s="91" t="s">
        <v>35</v>
      </c>
      <c r="I12" s="27">
        <v>36571.028160000002</v>
      </c>
      <c r="J12" s="28">
        <v>0.04</v>
      </c>
      <c r="K12" s="28">
        <v>0.12</v>
      </c>
      <c r="L12" s="88">
        <v>230710</v>
      </c>
      <c r="M12" s="89">
        <f>K12/P12</f>
        <v>4.1623309053069723E-3</v>
      </c>
      <c r="N12" s="63"/>
      <c r="O12" s="63"/>
      <c r="P12" s="86">
        <v>28.83</v>
      </c>
    </row>
    <row r="13" spans="1:16" x14ac:dyDescent="0.3">
      <c r="B13" s="108"/>
      <c r="C13" s="109"/>
      <c r="D13" s="110"/>
      <c r="E13" s="110"/>
      <c r="F13" s="111"/>
      <c r="G13" s="112"/>
      <c r="H13" s="113"/>
      <c r="I13" s="116">
        <f>SUM(I9:I12)</f>
        <v>347424.76751999999</v>
      </c>
      <c r="J13" s="117">
        <f>SUM(J9:J12)</f>
        <v>0.37999999999999995</v>
      </c>
      <c r="K13" s="117">
        <f>SUM(K9:K12)</f>
        <v>1.1400000000000001</v>
      </c>
      <c r="L13" s="116">
        <f>SUM(L9:L12)</f>
        <v>694063</v>
      </c>
      <c r="M13" s="114"/>
      <c r="N13" s="63"/>
      <c r="O13" s="63"/>
      <c r="P13" s="115"/>
    </row>
    <row r="14" spans="1:16" x14ac:dyDescent="0.3">
      <c r="B14" s="107"/>
      <c r="C14" s="74"/>
      <c r="D14" s="75"/>
      <c r="E14" s="75"/>
      <c r="F14" s="75"/>
      <c r="G14" s="63"/>
      <c r="H14" s="91" t="s">
        <v>36</v>
      </c>
      <c r="I14" s="63"/>
      <c r="J14" s="75"/>
      <c r="K14" s="75"/>
      <c r="L14" s="63"/>
      <c r="M14" s="64"/>
      <c r="N14" s="63"/>
      <c r="O14" s="63"/>
      <c r="P14" s="63"/>
    </row>
    <row r="15" spans="1:16" x14ac:dyDescent="0.3">
      <c r="B15" s="105">
        <v>2023</v>
      </c>
      <c r="C15" s="87" t="s">
        <v>10</v>
      </c>
      <c r="D15" s="83">
        <v>45033</v>
      </c>
      <c r="E15" s="83">
        <v>45033</v>
      </c>
      <c r="F15" s="71">
        <f>D15+1</f>
        <v>45034</v>
      </c>
      <c r="G15" s="83">
        <f>E15+29</f>
        <v>45062</v>
      </c>
      <c r="H15" s="91" t="s">
        <v>33</v>
      </c>
      <c r="I15" s="27">
        <v>421973</v>
      </c>
      <c r="J15" s="28">
        <v>0.48</v>
      </c>
      <c r="K15" s="28">
        <f>J15*3</f>
        <v>1.44</v>
      </c>
      <c r="L15" s="88">
        <v>918465</v>
      </c>
      <c r="M15" s="89">
        <f>K15/P15</f>
        <v>4.9467536928890415E-2</v>
      </c>
      <c r="N15" s="63"/>
      <c r="O15" s="63"/>
      <c r="P15" s="86">
        <v>29.11</v>
      </c>
    </row>
    <row r="16" spans="1:16" x14ac:dyDescent="0.3">
      <c r="B16" s="107"/>
      <c r="C16" s="80"/>
      <c r="D16" s="71"/>
      <c r="E16" s="83"/>
      <c r="F16" s="71"/>
      <c r="G16" s="73"/>
      <c r="H16" s="73" t="s">
        <v>32</v>
      </c>
      <c r="I16" s="27"/>
      <c r="J16" s="28"/>
      <c r="K16" s="28"/>
      <c r="L16" s="81"/>
      <c r="M16" s="82"/>
      <c r="N16" s="63"/>
      <c r="O16" s="63"/>
      <c r="P16" s="63"/>
    </row>
    <row r="17" spans="2:16" x14ac:dyDescent="0.3">
      <c r="B17" s="76"/>
      <c r="C17" s="76"/>
      <c r="D17" s="77"/>
      <c r="E17" s="77"/>
      <c r="F17" s="77"/>
      <c r="G17" s="78"/>
      <c r="H17" s="78"/>
      <c r="I17" s="84">
        <f>I15</f>
        <v>421973</v>
      </c>
      <c r="J17" s="85">
        <f>J15</f>
        <v>0.48</v>
      </c>
      <c r="K17" s="85">
        <f>K15</f>
        <v>1.44</v>
      </c>
      <c r="L17" s="78"/>
      <c r="M17" s="79"/>
      <c r="N17" s="64"/>
      <c r="O17" s="64"/>
      <c r="P17" s="79"/>
    </row>
    <row r="18" spans="2:16" x14ac:dyDescent="0.3">
      <c r="B18" s="138">
        <v>2022</v>
      </c>
      <c r="C18" s="156" t="s">
        <v>10</v>
      </c>
      <c r="D18" s="143">
        <v>44662</v>
      </c>
      <c r="E18" s="157">
        <v>44662</v>
      </c>
      <c r="F18" s="143">
        <v>44663</v>
      </c>
      <c r="G18" s="72">
        <v>44712</v>
      </c>
      <c r="H18" s="72" t="s">
        <v>32</v>
      </c>
      <c r="I18" s="27">
        <v>131867</v>
      </c>
      <c r="J18" s="28">
        <v>0.15</v>
      </c>
      <c r="K18" s="28">
        <v>0.45</v>
      </c>
      <c r="L18" s="154">
        <v>1115400</v>
      </c>
      <c r="M18" s="155">
        <f>K21/P19</f>
        <v>4.5793000744601638E-2</v>
      </c>
      <c r="N18" s="63"/>
      <c r="O18" s="63"/>
      <c r="P18" s="63"/>
    </row>
    <row r="19" spans="2:16" x14ac:dyDescent="0.3">
      <c r="B19" s="138"/>
      <c r="C19" s="156"/>
      <c r="D19" s="143"/>
      <c r="E19" s="157"/>
      <c r="F19" s="143"/>
      <c r="G19" s="72">
        <v>44804</v>
      </c>
      <c r="H19" s="72" t="s">
        <v>32</v>
      </c>
      <c r="I19" s="27">
        <v>131867</v>
      </c>
      <c r="J19" s="28">
        <v>0.15</v>
      </c>
      <c r="K19" s="28">
        <v>0.45</v>
      </c>
      <c r="L19" s="154"/>
      <c r="M19" s="155">
        <f t="shared" ref="M19:M20" si="0">K19/P19</f>
        <v>1.6753536857781089E-2</v>
      </c>
      <c r="N19" s="63"/>
      <c r="O19" s="63"/>
      <c r="P19" s="86">
        <v>26.86</v>
      </c>
    </row>
    <row r="20" spans="2:16" x14ac:dyDescent="0.3">
      <c r="B20" s="138"/>
      <c r="C20" s="156"/>
      <c r="D20" s="143"/>
      <c r="E20" s="157"/>
      <c r="F20" s="143"/>
      <c r="G20" s="72">
        <v>44895</v>
      </c>
      <c r="H20" s="72" t="s">
        <v>32</v>
      </c>
      <c r="I20" s="27">
        <v>96702</v>
      </c>
      <c r="J20" s="28">
        <v>0.11</v>
      </c>
      <c r="K20" s="28">
        <v>0.33</v>
      </c>
      <c r="L20" s="154"/>
      <c r="M20" s="155" t="e">
        <f t="shared" si="0"/>
        <v>#DIV/0!</v>
      </c>
      <c r="N20" s="63"/>
      <c r="O20" s="63"/>
      <c r="P20" s="63"/>
    </row>
    <row r="21" spans="2:16" x14ac:dyDescent="0.3">
      <c r="B21" s="76"/>
      <c r="C21" s="76"/>
      <c r="D21" s="77"/>
      <c r="E21" s="77"/>
      <c r="F21" s="77"/>
      <c r="G21" s="78"/>
      <c r="H21" s="78"/>
      <c r="I21" s="84">
        <f>SUM(I18:I20)</f>
        <v>360436</v>
      </c>
      <c r="J21" s="85">
        <f>SUM(J18:J20)</f>
        <v>0.41</v>
      </c>
      <c r="K21" s="85">
        <f>SUM(K18:K20)</f>
        <v>1.23</v>
      </c>
      <c r="L21" s="78"/>
      <c r="M21" s="79"/>
      <c r="N21" s="64"/>
      <c r="O21" s="64"/>
      <c r="P21" s="79"/>
    </row>
    <row r="22" spans="2:16" ht="13.5" customHeight="1" x14ac:dyDescent="0.3">
      <c r="B22" s="152">
        <v>2021</v>
      </c>
      <c r="C22" s="151" t="s">
        <v>10</v>
      </c>
      <c r="D22" s="143">
        <v>44313</v>
      </c>
      <c r="E22" s="68"/>
      <c r="F22" s="143">
        <v>44314</v>
      </c>
      <c r="J22" s="2"/>
      <c r="L22" s="148">
        <v>942086</v>
      </c>
      <c r="M22" s="150">
        <f>K27/P22</f>
        <v>3.160270880361174E-2</v>
      </c>
      <c r="N22" s="26"/>
      <c r="O22" s="26"/>
      <c r="P22" s="144">
        <v>26.58</v>
      </c>
    </row>
    <row r="23" spans="2:16" ht="13.5" customHeight="1" x14ac:dyDescent="0.3">
      <c r="B23" s="152"/>
      <c r="C23" s="151"/>
      <c r="D23" s="143"/>
      <c r="E23" s="68"/>
      <c r="F23" s="143"/>
      <c r="G23" s="9">
        <v>44347</v>
      </c>
      <c r="H23" s="9" t="s">
        <v>14</v>
      </c>
      <c r="I23" s="27">
        <v>87911.126900000003</v>
      </c>
      <c r="J23" s="28">
        <v>0.1</v>
      </c>
      <c r="K23" s="28">
        <v>0.3</v>
      </c>
      <c r="L23" s="148"/>
      <c r="M23" s="150"/>
      <c r="N23" s="26"/>
      <c r="O23" s="26"/>
      <c r="P23" s="144"/>
    </row>
    <row r="24" spans="2:16" ht="13.5" customHeight="1" x14ac:dyDescent="0.3">
      <c r="B24" s="152"/>
      <c r="C24" s="151"/>
      <c r="D24" s="143"/>
      <c r="E24" s="68">
        <v>44313</v>
      </c>
      <c r="F24" s="143"/>
      <c r="G24" s="9">
        <v>44438</v>
      </c>
      <c r="H24" s="9" t="s">
        <v>14</v>
      </c>
      <c r="I24" s="27">
        <v>87911.126900000003</v>
      </c>
      <c r="J24" s="28">
        <v>0.1</v>
      </c>
      <c r="K24" s="28">
        <v>0.3</v>
      </c>
      <c r="L24" s="148"/>
      <c r="M24" s="150"/>
      <c r="N24" s="26"/>
      <c r="O24" s="26"/>
      <c r="P24" s="144"/>
    </row>
    <row r="25" spans="2:16" ht="13.5" customHeight="1" x14ac:dyDescent="0.3">
      <c r="B25" s="152"/>
      <c r="C25" s="151"/>
      <c r="D25" s="143"/>
      <c r="E25" s="68"/>
      <c r="F25" s="143"/>
      <c r="G25" s="9">
        <v>44530</v>
      </c>
      <c r="H25" s="9" t="s">
        <v>14</v>
      </c>
      <c r="I25" s="27">
        <v>44867.009940000004</v>
      </c>
      <c r="J25" s="28">
        <v>5.1036781715967261E-2</v>
      </c>
      <c r="K25" s="28">
        <v>0.15311034514790178</v>
      </c>
      <c r="L25" s="148"/>
      <c r="M25" s="150"/>
      <c r="N25" s="26"/>
      <c r="O25" s="26"/>
      <c r="P25" s="144"/>
    </row>
    <row r="26" spans="2:16" ht="13.5" customHeight="1" x14ac:dyDescent="0.3">
      <c r="B26" s="152"/>
      <c r="C26" s="151"/>
      <c r="D26" s="143"/>
      <c r="E26" s="68"/>
      <c r="F26" s="143"/>
      <c r="G26" s="9">
        <v>44530</v>
      </c>
      <c r="H26" s="9" t="s">
        <v>15</v>
      </c>
      <c r="I26" s="27">
        <v>25461.89158</v>
      </c>
      <c r="J26" s="28">
        <v>2.8963218284032727E-2</v>
      </c>
      <c r="K26" s="28">
        <v>8.688965485209818E-2</v>
      </c>
      <c r="L26" s="148"/>
      <c r="M26" s="150"/>
      <c r="N26" s="26"/>
      <c r="O26" s="26"/>
      <c r="P26" s="144"/>
    </row>
    <row r="27" spans="2:16" ht="13.5" customHeight="1" x14ac:dyDescent="0.3">
      <c r="B27" s="58"/>
      <c r="C27" s="46" t="s">
        <v>8</v>
      </c>
      <c r="D27" s="48"/>
      <c r="E27" s="48"/>
      <c r="F27" s="48"/>
      <c r="G27" s="48"/>
      <c r="H27" s="48"/>
      <c r="I27" s="53">
        <f>I23+I24+I25+I26</f>
        <v>246151.15532000002</v>
      </c>
      <c r="J27" s="50">
        <f>J23+J24+J25+J26</f>
        <v>0.28000000000000003</v>
      </c>
      <c r="K27" s="50">
        <f>K23+K24+K25+K26</f>
        <v>0.84</v>
      </c>
      <c r="L27" s="54"/>
      <c r="M27" s="51"/>
      <c r="N27" s="24"/>
      <c r="O27" s="24"/>
      <c r="P27" s="52"/>
    </row>
    <row r="28" spans="2:16" ht="7.5" customHeight="1" x14ac:dyDescent="0.3">
      <c r="B28" s="145">
        <v>2020</v>
      </c>
      <c r="C28" s="153" t="s">
        <v>10</v>
      </c>
      <c r="D28" s="142">
        <v>43948</v>
      </c>
      <c r="E28" s="142">
        <v>43948</v>
      </c>
      <c r="F28" s="142">
        <v>43949</v>
      </c>
      <c r="G28" s="29"/>
      <c r="H28" s="29"/>
      <c r="I28" s="35"/>
      <c r="J28" s="34"/>
      <c r="K28" s="34"/>
      <c r="L28" s="147">
        <v>890283.90654999996</v>
      </c>
      <c r="M28" s="149">
        <f>K31/P29</f>
        <v>2.9613733905579396E-2</v>
      </c>
      <c r="N28" s="24"/>
      <c r="O28" s="24"/>
      <c r="P28" s="25"/>
    </row>
    <row r="29" spans="2:16" ht="13.5" customHeight="1" x14ac:dyDescent="0.3">
      <c r="B29" s="146"/>
      <c r="C29" s="151"/>
      <c r="D29" s="143"/>
      <c r="E29" s="143"/>
      <c r="F29" s="143"/>
      <c r="G29" s="9">
        <v>43999</v>
      </c>
      <c r="H29" s="9" t="s">
        <v>17</v>
      </c>
      <c r="I29" s="27">
        <v>96702.239589999997</v>
      </c>
      <c r="J29" s="21">
        <f>K29/3</f>
        <v>0.11</v>
      </c>
      <c r="K29" s="21">
        <v>0.33</v>
      </c>
      <c r="L29" s="148"/>
      <c r="M29" s="150"/>
      <c r="N29" s="26"/>
      <c r="O29" s="26"/>
      <c r="P29" s="21">
        <v>23.3</v>
      </c>
    </row>
    <row r="30" spans="2:16" ht="13.5" customHeight="1" x14ac:dyDescent="0.3">
      <c r="B30" s="146"/>
      <c r="C30" s="151"/>
      <c r="D30" s="143"/>
      <c r="E30" s="143"/>
      <c r="F30" s="143"/>
      <c r="G30" s="9">
        <v>44165</v>
      </c>
      <c r="H30" s="60" t="s">
        <v>17</v>
      </c>
      <c r="I30" s="27">
        <v>105493.35228000001</v>
      </c>
      <c r="J30" s="21">
        <f>K30/3</f>
        <v>0.12</v>
      </c>
      <c r="K30" s="21">
        <v>0.36</v>
      </c>
      <c r="L30" s="148"/>
      <c r="M30" s="150"/>
      <c r="N30" s="10"/>
      <c r="O30" s="10"/>
      <c r="P30" s="21"/>
    </row>
    <row r="31" spans="2:16" ht="13.5" customHeight="1" x14ac:dyDescent="0.3">
      <c r="B31" s="46"/>
      <c r="C31" s="47" t="s">
        <v>8</v>
      </c>
      <c r="D31" s="48"/>
      <c r="E31" s="48"/>
      <c r="F31" s="48"/>
      <c r="G31" s="49"/>
      <c r="H31" s="49"/>
      <c r="I31" s="44">
        <f>I29+I30</f>
        <v>202195.59187</v>
      </c>
      <c r="J31" s="49">
        <f>J29+J30</f>
        <v>0.22999999999999998</v>
      </c>
      <c r="K31" s="50">
        <f>K29+K30</f>
        <v>0.69</v>
      </c>
      <c r="L31" s="51"/>
      <c r="M31" s="52"/>
      <c r="N31" s="25"/>
      <c r="O31" s="25"/>
      <c r="P31" s="52"/>
    </row>
    <row r="32" spans="2:16" ht="5.25" customHeight="1" x14ac:dyDescent="0.3">
      <c r="B32" s="145">
        <v>2019</v>
      </c>
      <c r="C32" s="30"/>
      <c r="D32" s="31"/>
      <c r="E32" s="31"/>
      <c r="F32" s="31"/>
      <c r="G32" s="32"/>
      <c r="H32" s="32"/>
      <c r="I32" s="32"/>
      <c r="J32" s="31"/>
      <c r="K32" s="31"/>
      <c r="L32" s="147">
        <v>386750.07053000003</v>
      </c>
      <c r="M32" s="33"/>
      <c r="N32" s="64"/>
      <c r="O32" s="64"/>
      <c r="P32" s="33"/>
    </row>
    <row r="33" spans="2:16" ht="13.5" customHeight="1" x14ac:dyDescent="0.3">
      <c r="B33" s="146"/>
      <c r="C33" s="36" t="s">
        <v>11</v>
      </c>
      <c r="D33" s="9">
        <v>43437</v>
      </c>
      <c r="E33" s="68">
        <v>43440</v>
      </c>
      <c r="F33" s="9">
        <v>43441</v>
      </c>
      <c r="G33" s="9">
        <v>43453</v>
      </c>
      <c r="H33" s="61" t="s">
        <v>25</v>
      </c>
      <c r="I33" s="39">
        <v>52746.676140000003</v>
      </c>
      <c r="J33" s="21">
        <v>0.06</v>
      </c>
      <c r="K33" s="21">
        <v>0.18</v>
      </c>
      <c r="L33" s="148"/>
      <c r="M33" s="26">
        <f>K33/P33</f>
        <v>9.6256684491978616E-3</v>
      </c>
      <c r="N33" s="26"/>
      <c r="O33" s="26"/>
      <c r="P33" s="21">
        <v>18.7</v>
      </c>
    </row>
    <row r="34" spans="2:16" ht="13.5" customHeight="1" x14ac:dyDescent="0.3">
      <c r="B34" s="146"/>
      <c r="C34" s="36" t="s">
        <v>10</v>
      </c>
      <c r="D34" s="9">
        <v>43584</v>
      </c>
      <c r="E34" s="68">
        <v>43584</v>
      </c>
      <c r="F34" s="9">
        <v>43585</v>
      </c>
      <c r="G34" s="9">
        <v>43676</v>
      </c>
      <c r="H34" s="61" t="s">
        <v>23</v>
      </c>
      <c r="I34" s="39">
        <v>131866.69034999999</v>
      </c>
      <c r="J34" s="21">
        <v>0.15</v>
      </c>
      <c r="K34" s="21">
        <v>0.45</v>
      </c>
      <c r="L34" s="148"/>
      <c r="M34" s="26">
        <f>K34/P34</f>
        <v>1.9230769230769232E-2</v>
      </c>
      <c r="N34" s="26"/>
      <c r="O34" s="26"/>
      <c r="P34" s="21">
        <v>23.4</v>
      </c>
    </row>
    <row r="35" spans="2:16" ht="13.5" customHeight="1" x14ac:dyDescent="0.3">
      <c r="B35" s="41"/>
      <c r="C35" s="46" t="s">
        <v>8</v>
      </c>
      <c r="D35" s="42"/>
      <c r="E35" s="42"/>
      <c r="F35" s="42"/>
      <c r="G35" s="43"/>
      <c r="H35" s="43"/>
      <c r="I35" s="44">
        <f>I33+I34</f>
        <v>184613.36648999999</v>
      </c>
      <c r="J35" s="49">
        <f>J33+J34</f>
        <v>0.21</v>
      </c>
      <c r="K35" s="50">
        <f>K33+K34</f>
        <v>0.63</v>
      </c>
      <c r="L35" s="43"/>
      <c r="M35" s="45"/>
      <c r="N35" s="65"/>
      <c r="O35" s="65"/>
      <c r="P35" s="45"/>
    </row>
    <row r="36" spans="2:16" ht="4.5" customHeight="1" x14ac:dyDescent="0.3">
      <c r="B36" s="145">
        <v>2018</v>
      </c>
      <c r="C36" s="37"/>
      <c r="D36" s="38"/>
      <c r="E36" s="67"/>
      <c r="F36" s="38"/>
      <c r="G36" s="39"/>
      <c r="H36" s="39"/>
      <c r="I36" s="39"/>
      <c r="J36" s="38"/>
      <c r="K36" s="38"/>
      <c r="L36" s="147">
        <v>330885.85317999998</v>
      </c>
      <c r="M36" s="40"/>
      <c r="N36" s="65"/>
      <c r="O36" s="65"/>
      <c r="P36" s="40"/>
    </row>
    <row r="37" spans="2:16" ht="13.5" customHeight="1" x14ac:dyDescent="0.3">
      <c r="B37" s="146"/>
      <c r="C37" s="36" t="s">
        <v>11</v>
      </c>
      <c r="D37" s="9">
        <v>43129</v>
      </c>
      <c r="E37" s="68">
        <v>43132</v>
      </c>
      <c r="F37" s="9">
        <v>43133</v>
      </c>
      <c r="G37" s="9">
        <v>43147</v>
      </c>
      <c r="H37" s="61" t="s">
        <v>24</v>
      </c>
      <c r="I37" s="39">
        <v>61537.788829999998</v>
      </c>
      <c r="J37" s="21">
        <f>K37/3</f>
        <v>6.9999999999999993E-2</v>
      </c>
      <c r="K37" s="21">
        <v>0.21</v>
      </c>
      <c r="L37" s="148"/>
      <c r="M37" s="26">
        <f>K37/P37</f>
        <v>1.1290322580645161E-2</v>
      </c>
      <c r="N37" s="26"/>
      <c r="O37" s="26"/>
      <c r="P37" s="21">
        <v>18.600000000000001</v>
      </c>
    </row>
    <row r="38" spans="2:16" ht="13.5" customHeight="1" x14ac:dyDescent="0.3">
      <c r="B38" s="146"/>
      <c r="C38" s="36" t="s">
        <v>10</v>
      </c>
      <c r="D38" s="9">
        <v>43216</v>
      </c>
      <c r="E38" s="68">
        <v>43216</v>
      </c>
      <c r="F38" s="9">
        <v>43217</v>
      </c>
      <c r="G38" s="9">
        <v>43271</v>
      </c>
      <c r="H38" s="61" t="s">
        <v>22</v>
      </c>
      <c r="I38" s="39">
        <v>96702.239589999997</v>
      </c>
      <c r="J38" s="21">
        <f>K38/3</f>
        <v>0.11</v>
      </c>
      <c r="K38" s="21">
        <v>0.33</v>
      </c>
      <c r="L38" s="148"/>
      <c r="M38" s="26">
        <f>K38/P38</f>
        <v>1.8675721561969439E-2</v>
      </c>
      <c r="N38" s="26"/>
      <c r="O38" s="26"/>
      <c r="P38" s="21">
        <v>17.670000000000002</v>
      </c>
    </row>
    <row r="39" spans="2:16" ht="13.5" customHeight="1" x14ac:dyDescent="0.3">
      <c r="B39" s="41"/>
      <c r="C39" s="46" t="s">
        <v>8</v>
      </c>
      <c r="D39" s="42"/>
      <c r="E39" s="42"/>
      <c r="F39" s="42"/>
      <c r="G39" s="43"/>
      <c r="H39" s="43"/>
      <c r="I39" s="44">
        <f>I37+I38</f>
        <v>158240.02841999999</v>
      </c>
      <c r="J39" s="49">
        <f>J37+J38</f>
        <v>0.18</v>
      </c>
      <c r="K39" s="50">
        <f>K37+K38</f>
        <v>0.54</v>
      </c>
      <c r="L39" s="43"/>
      <c r="M39" s="45"/>
      <c r="N39" s="65"/>
      <c r="O39" s="65"/>
      <c r="P39" s="45"/>
    </row>
    <row r="40" spans="2:16" ht="7.5" customHeight="1" x14ac:dyDescent="0.3">
      <c r="B40" s="145">
        <v>2017</v>
      </c>
      <c r="C40" s="153" t="s">
        <v>10</v>
      </c>
      <c r="D40" s="142">
        <v>42850</v>
      </c>
      <c r="E40" s="142">
        <v>42850</v>
      </c>
      <c r="F40" s="142">
        <v>42851</v>
      </c>
      <c r="G40" s="39"/>
      <c r="H40" s="39"/>
      <c r="I40" s="39"/>
      <c r="J40" s="38"/>
      <c r="K40" s="38"/>
      <c r="L40" s="147">
        <v>310812</v>
      </c>
      <c r="M40" s="149">
        <f>K43/P41</f>
        <v>2.6356589147286821E-2</v>
      </c>
      <c r="N40" s="65"/>
      <c r="O40" s="65"/>
      <c r="P40" s="40"/>
    </row>
    <row r="41" spans="2:16" ht="13.5" customHeight="1" x14ac:dyDescent="0.3">
      <c r="B41" s="146"/>
      <c r="C41" s="151"/>
      <c r="D41" s="143"/>
      <c r="E41" s="143"/>
      <c r="F41" s="143"/>
      <c r="G41" s="9">
        <v>42912</v>
      </c>
      <c r="H41" s="61" t="s">
        <v>21</v>
      </c>
      <c r="I41" s="39">
        <v>90106.352400000003</v>
      </c>
      <c r="J41" s="21">
        <f>K41/3</f>
        <v>0.10333333333333333</v>
      </c>
      <c r="K41" s="21">
        <v>0.31</v>
      </c>
      <c r="L41" s="148"/>
      <c r="M41" s="150"/>
      <c r="N41" s="26"/>
      <c r="O41" s="26"/>
      <c r="P41" s="21">
        <v>19.350000000000001</v>
      </c>
    </row>
    <row r="42" spans="2:16" ht="13.5" customHeight="1" x14ac:dyDescent="0.3">
      <c r="B42" s="146"/>
      <c r="C42" s="151"/>
      <c r="D42" s="143"/>
      <c r="E42" s="143"/>
      <c r="F42" s="143"/>
      <c r="G42" s="9">
        <v>42940</v>
      </c>
      <c r="H42" s="61" t="s">
        <v>21</v>
      </c>
      <c r="I42" s="39">
        <v>60070.901599999997</v>
      </c>
      <c r="J42" s="21">
        <f>K42/3</f>
        <v>6.6666666666666666E-2</v>
      </c>
      <c r="K42" s="21">
        <v>0.2</v>
      </c>
      <c r="L42" s="148"/>
      <c r="M42" s="150"/>
      <c r="N42" s="65"/>
      <c r="O42" s="65"/>
      <c r="P42" s="40"/>
    </row>
    <row r="43" spans="2:16" ht="13.5" customHeight="1" x14ac:dyDescent="0.3">
      <c r="B43" s="41"/>
      <c r="C43" s="46" t="s">
        <v>8</v>
      </c>
      <c r="D43" s="42"/>
      <c r="E43" s="42"/>
      <c r="F43" s="42"/>
      <c r="G43" s="43"/>
      <c r="H43" s="43"/>
      <c r="I43" s="44">
        <f>I41+I42</f>
        <v>150177.25400000002</v>
      </c>
      <c r="J43" s="49">
        <f>J41+J42</f>
        <v>0.16999999999999998</v>
      </c>
      <c r="K43" s="50">
        <f>K41+K42</f>
        <v>0.51</v>
      </c>
      <c r="L43" s="43"/>
      <c r="M43" s="45"/>
      <c r="N43" s="65"/>
      <c r="O43" s="65"/>
      <c r="P43" s="45"/>
    </row>
    <row r="44" spans="2:16" ht="6" customHeight="1" x14ac:dyDescent="0.3">
      <c r="B44" s="140">
        <v>2016</v>
      </c>
      <c r="C44" s="153" t="s">
        <v>10</v>
      </c>
      <c r="D44" s="142">
        <v>42480</v>
      </c>
      <c r="E44" s="142">
        <v>42480</v>
      </c>
      <c r="F44" s="142">
        <v>42482</v>
      </c>
      <c r="G44" s="39"/>
      <c r="H44" s="39"/>
      <c r="I44" s="39"/>
      <c r="J44" s="38"/>
      <c r="K44" s="38"/>
      <c r="L44" s="147">
        <v>209169</v>
      </c>
      <c r="M44" s="149">
        <f>K47/P45</f>
        <v>5.562913907284768E-2</v>
      </c>
      <c r="N44" s="65"/>
      <c r="O44" s="65"/>
      <c r="P44" s="40"/>
    </row>
    <row r="45" spans="2:16" ht="13.5" customHeight="1" x14ac:dyDescent="0.3">
      <c r="B45" s="141"/>
      <c r="C45" s="151"/>
      <c r="D45" s="143"/>
      <c r="E45" s="143"/>
      <c r="F45" s="143"/>
      <c r="G45" s="9">
        <v>42580</v>
      </c>
      <c r="H45" s="61" t="s">
        <v>20</v>
      </c>
      <c r="I45" s="39">
        <v>99984.288</v>
      </c>
      <c r="J45" s="21">
        <f>K45/3</f>
        <v>0.16</v>
      </c>
      <c r="K45" s="21">
        <v>0.48</v>
      </c>
      <c r="L45" s="148"/>
      <c r="M45" s="150"/>
      <c r="N45" s="26"/>
      <c r="O45" s="26"/>
      <c r="P45" s="21">
        <v>15.1</v>
      </c>
    </row>
    <row r="46" spans="2:16" ht="13.5" customHeight="1" x14ac:dyDescent="0.3">
      <c r="B46" s="141"/>
      <c r="C46" s="151"/>
      <c r="D46" s="143"/>
      <c r="E46" s="143"/>
      <c r="F46" s="143"/>
      <c r="G46" s="9">
        <v>42688</v>
      </c>
      <c r="H46" s="61" t="s">
        <v>20</v>
      </c>
      <c r="I46" s="39">
        <v>74988.216</v>
      </c>
      <c r="J46" s="21">
        <f>K46/3</f>
        <v>0.12</v>
      </c>
      <c r="K46" s="21">
        <v>0.36</v>
      </c>
      <c r="L46" s="148"/>
      <c r="M46" s="150"/>
      <c r="N46" s="65"/>
      <c r="O46" s="65"/>
      <c r="P46" s="40"/>
    </row>
    <row r="47" spans="2:16" ht="13.5" customHeight="1" x14ac:dyDescent="0.3">
      <c r="B47" s="41"/>
      <c r="C47" s="46" t="s">
        <v>8</v>
      </c>
      <c r="D47" s="42"/>
      <c r="E47" s="42"/>
      <c r="F47" s="42"/>
      <c r="G47" s="43"/>
      <c r="H47" s="43"/>
      <c r="I47" s="56">
        <f>I45+I46</f>
        <v>174972.50400000002</v>
      </c>
      <c r="J47" s="49">
        <f>J45+J46</f>
        <v>0.28000000000000003</v>
      </c>
      <c r="K47" s="50">
        <f>K45+K46</f>
        <v>0.84</v>
      </c>
      <c r="L47" s="43"/>
      <c r="M47" s="45"/>
      <c r="N47" s="65"/>
      <c r="O47" s="65"/>
      <c r="P47" s="45"/>
    </row>
    <row r="48" spans="2:16" ht="5.25" customHeight="1" x14ac:dyDescent="0.3">
      <c r="B48" s="140">
        <v>2015</v>
      </c>
      <c r="C48" s="37"/>
      <c r="D48" s="38"/>
      <c r="E48" s="67"/>
      <c r="F48" s="38"/>
      <c r="G48" s="39"/>
      <c r="H48" s="39"/>
      <c r="I48" s="39"/>
      <c r="J48" s="38"/>
      <c r="K48" s="38"/>
      <c r="L48" s="147">
        <v>362785</v>
      </c>
      <c r="M48" s="40"/>
      <c r="N48" s="65"/>
      <c r="O48" s="65"/>
      <c r="P48" s="40"/>
    </row>
    <row r="49" spans="2:16" ht="13.5" customHeight="1" x14ac:dyDescent="0.3">
      <c r="B49" s="141"/>
      <c r="C49" s="36" t="s">
        <v>12</v>
      </c>
      <c r="D49" s="9">
        <v>41897</v>
      </c>
      <c r="E49" s="69">
        <v>41914</v>
      </c>
      <c r="F49" s="9">
        <v>41915</v>
      </c>
      <c r="G49" s="9">
        <v>41929</v>
      </c>
      <c r="H49" s="61" t="s">
        <v>29</v>
      </c>
      <c r="I49" s="39">
        <v>99984.288</v>
      </c>
      <c r="J49" s="21">
        <f>K49/3</f>
        <v>0.16</v>
      </c>
      <c r="K49" s="21">
        <v>0.48</v>
      </c>
      <c r="L49" s="148"/>
      <c r="M49" s="26">
        <f>K49/P49</f>
        <v>2.7507163323782235E-2</v>
      </c>
      <c r="N49" s="26"/>
      <c r="O49" s="26"/>
      <c r="P49" s="21">
        <v>17.45</v>
      </c>
    </row>
    <row r="50" spans="2:16" ht="13.5" customHeight="1" x14ac:dyDescent="0.3">
      <c r="B50" s="141"/>
      <c r="C50" s="36" t="s">
        <v>10</v>
      </c>
      <c r="D50" s="9">
        <v>42109</v>
      </c>
      <c r="E50" s="68">
        <v>42109</v>
      </c>
      <c r="F50" s="9">
        <v>42110</v>
      </c>
      <c r="G50" s="9">
        <v>42128</v>
      </c>
      <c r="H50" s="61" t="s">
        <v>19</v>
      </c>
      <c r="I50" s="39">
        <v>249960.72</v>
      </c>
      <c r="J50" s="21">
        <f>K50/3</f>
        <v>0.39999999999999997</v>
      </c>
      <c r="K50" s="21">
        <v>1.2</v>
      </c>
      <c r="L50" s="148"/>
      <c r="M50" s="26">
        <f>K50/P50</f>
        <v>5.8536585365853655E-2</v>
      </c>
      <c r="N50" s="26"/>
      <c r="O50" s="26"/>
      <c r="P50" s="21">
        <v>20.5</v>
      </c>
    </row>
    <row r="51" spans="2:16" ht="13.5" customHeight="1" x14ac:dyDescent="0.3">
      <c r="B51" s="41"/>
      <c r="C51" s="46" t="s">
        <v>8</v>
      </c>
      <c r="D51" s="42"/>
      <c r="E51" s="42"/>
      <c r="F51" s="42"/>
      <c r="G51" s="43"/>
      <c r="H51" s="43"/>
      <c r="I51" s="56">
        <f>I49+I50</f>
        <v>349945.00800000003</v>
      </c>
      <c r="J51" s="49">
        <f>J49+J50</f>
        <v>0.55999999999999994</v>
      </c>
      <c r="K51" s="50">
        <f>K49+K50</f>
        <v>1.68</v>
      </c>
      <c r="L51" s="57"/>
      <c r="M51" s="45"/>
      <c r="N51" s="65"/>
      <c r="O51" s="65"/>
      <c r="P51" s="45"/>
    </row>
    <row r="52" spans="2:16" ht="6.75" customHeight="1" x14ac:dyDescent="0.3">
      <c r="B52" s="140">
        <v>2014</v>
      </c>
      <c r="D52" s="31"/>
      <c r="E52" s="70"/>
      <c r="F52" s="142">
        <v>41746</v>
      </c>
      <c r="G52" s="32"/>
      <c r="H52" s="32"/>
      <c r="I52" s="32"/>
      <c r="J52" s="31"/>
      <c r="K52" s="31"/>
      <c r="L52" s="147">
        <v>289851</v>
      </c>
      <c r="M52" s="33"/>
      <c r="N52" s="64"/>
      <c r="O52" s="64"/>
      <c r="P52" s="23"/>
    </row>
    <row r="53" spans="2:16" ht="13.5" customHeight="1" x14ac:dyDescent="0.3">
      <c r="B53" s="141"/>
      <c r="C53" s="36" t="s">
        <v>12</v>
      </c>
      <c r="D53" s="9">
        <v>41697</v>
      </c>
      <c r="E53" s="71">
        <v>41745</v>
      </c>
      <c r="F53" s="143"/>
      <c r="G53" s="9">
        <v>41761</v>
      </c>
      <c r="H53" s="9" t="s">
        <v>29</v>
      </c>
      <c r="I53" s="39">
        <v>156225.45000000001</v>
      </c>
      <c r="J53" s="22">
        <f>K53/3</f>
        <v>0.25</v>
      </c>
      <c r="K53" s="2">
        <v>0.75</v>
      </c>
      <c r="L53" s="148"/>
      <c r="M53" s="26">
        <f>K53/P53</f>
        <v>4.3453070683661645E-2</v>
      </c>
      <c r="N53" s="26"/>
      <c r="O53" s="26"/>
      <c r="P53" s="23">
        <v>17.260000000000002</v>
      </c>
    </row>
    <row r="54" spans="2:16" ht="12.75" customHeight="1" x14ac:dyDescent="0.3">
      <c r="B54" s="141"/>
      <c r="C54" s="36" t="s">
        <v>10</v>
      </c>
      <c r="D54" s="9">
        <v>41745</v>
      </c>
      <c r="E54" s="71">
        <v>41745</v>
      </c>
      <c r="F54" s="143"/>
      <c r="G54" s="9">
        <v>41761</v>
      </c>
      <c r="H54" s="61" t="s">
        <v>18</v>
      </c>
      <c r="I54" s="39">
        <v>193719.55799999999</v>
      </c>
      <c r="J54" s="22">
        <f>K54/3</f>
        <v>0.31</v>
      </c>
      <c r="K54" s="23">
        <v>0.93</v>
      </c>
      <c r="L54" s="148"/>
      <c r="M54" s="26">
        <f>K54/P54</f>
        <v>5.1098901098901105E-2</v>
      </c>
      <c r="N54" s="26"/>
      <c r="O54" s="26"/>
      <c r="P54" s="23">
        <v>18.2</v>
      </c>
    </row>
    <row r="55" spans="2:16" ht="13.5" customHeight="1" x14ac:dyDescent="0.3">
      <c r="B55" s="57"/>
      <c r="C55" s="46" t="s">
        <v>8</v>
      </c>
      <c r="D55" s="57"/>
      <c r="E55" s="57"/>
      <c r="F55" s="57"/>
      <c r="G55" s="57"/>
      <c r="H55" s="57"/>
      <c r="I55" s="56">
        <f>I53+I54</f>
        <v>349945.00800000003</v>
      </c>
      <c r="J55" s="49">
        <f>J53+J54</f>
        <v>0.56000000000000005</v>
      </c>
      <c r="K55" s="50">
        <f>K53+K54</f>
        <v>1.6800000000000002</v>
      </c>
      <c r="L55" s="57"/>
      <c r="M55" s="57"/>
      <c r="N55" s="66"/>
      <c r="O55" s="66"/>
      <c r="P55" s="57"/>
    </row>
    <row r="56" spans="2:16" ht="13.5" customHeight="1" x14ac:dyDescent="0.3">
      <c r="B56" s="118"/>
      <c r="C56" s="119" t="s">
        <v>40</v>
      </c>
      <c r="D56" s="118"/>
      <c r="E56" s="118"/>
      <c r="F56" s="118"/>
      <c r="G56" s="118"/>
      <c r="H56" s="118"/>
      <c r="I56" s="120">
        <f>SUM(I55,I51,I47,I43,I39,I35,I31,I27,I21,I17,I13)</f>
        <v>2946073.6836200003</v>
      </c>
      <c r="J56" s="121">
        <f>SUM(J55,J51,J47,J43,J39,J35,J31,J27,J21,J17,J13)</f>
        <v>3.7399999999999998</v>
      </c>
      <c r="K56" s="121">
        <f>SUM(K55,K51,K47,K43,K39,K35,K31,K27,K21,K17,K13)</f>
        <v>11.22</v>
      </c>
      <c r="L56" s="118"/>
      <c r="M56" s="118"/>
      <c r="N56" s="66"/>
      <c r="O56" s="66"/>
      <c r="P56" s="118"/>
    </row>
    <row r="57" spans="2:16" ht="14.5" x14ac:dyDescent="0.3">
      <c r="B57" s="2" t="s">
        <v>28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66"/>
      <c r="O57" s="66"/>
      <c r="P57" s="1"/>
    </row>
    <row r="58" spans="2:16" ht="14.5" x14ac:dyDescent="0.3">
      <c r="B58" s="1" t="s">
        <v>31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66"/>
      <c r="O58" s="66"/>
      <c r="P58" s="1"/>
    </row>
    <row r="59" spans="2:16" ht="12.75" customHeight="1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ht="12.75" customHeight="1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ht="12.75" customHeight="1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ht="12.75" customHeight="1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x14ac:dyDescent="0.3">
      <c r="B63" s="1"/>
    </row>
  </sheetData>
  <mergeCells count="46">
    <mergeCell ref="C18:C20"/>
    <mergeCell ref="D18:D20"/>
    <mergeCell ref="F18:F20"/>
    <mergeCell ref="E18:E20"/>
    <mergeCell ref="B40:B42"/>
    <mergeCell ref="B28:B30"/>
    <mergeCell ref="D28:D30"/>
    <mergeCell ref="C28:C30"/>
    <mergeCell ref="M40:M42"/>
    <mergeCell ref="L44:L46"/>
    <mergeCell ref="L48:L50"/>
    <mergeCell ref="M44:M46"/>
    <mergeCell ref="L18:L20"/>
    <mergeCell ref="M18:M20"/>
    <mergeCell ref="L22:L26"/>
    <mergeCell ref="C44:C46"/>
    <mergeCell ref="L40:L42"/>
    <mergeCell ref="E28:E30"/>
    <mergeCell ref="D40:D42"/>
    <mergeCell ref="F40:F42"/>
    <mergeCell ref="E40:E42"/>
    <mergeCell ref="D44:D46"/>
    <mergeCell ref="F44:F46"/>
    <mergeCell ref="E44:E46"/>
    <mergeCell ref="F52:F54"/>
    <mergeCell ref="P22:P26"/>
    <mergeCell ref="B32:B34"/>
    <mergeCell ref="B36:B38"/>
    <mergeCell ref="F28:F30"/>
    <mergeCell ref="L28:L30"/>
    <mergeCell ref="M28:M30"/>
    <mergeCell ref="L32:L34"/>
    <mergeCell ref="L36:L38"/>
    <mergeCell ref="C22:C26"/>
    <mergeCell ref="B22:B26"/>
    <mergeCell ref="F22:F26"/>
    <mergeCell ref="D22:D26"/>
    <mergeCell ref="M22:M26"/>
    <mergeCell ref="L52:L54"/>
    <mergeCell ref="C40:C42"/>
    <mergeCell ref="B11:B12"/>
    <mergeCell ref="B9:B10"/>
    <mergeCell ref="B52:B54"/>
    <mergeCell ref="B48:B50"/>
    <mergeCell ref="B44:B46"/>
    <mergeCell ref="B18:B20"/>
  </mergeCells>
  <phoneticPr fontId="4" type="noConversion"/>
  <hyperlinks>
    <hyperlink ref="C22" r:id="rId1" xr:uid="{00000000-0004-0000-0000-000000000000}"/>
    <hyperlink ref="C28" r:id="rId2" xr:uid="{00000000-0004-0000-0000-000001000000}"/>
    <hyperlink ref="C34" r:id="rId3" xr:uid="{00000000-0004-0000-0000-000002000000}"/>
    <hyperlink ref="C33" r:id="rId4" xr:uid="{00000000-0004-0000-0000-000003000000}"/>
    <hyperlink ref="C38" r:id="rId5" xr:uid="{00000000-0004-0000-0000-000004000000}"/>
    <hyperlink ref="C54" r:id="rId6" xr:uid="{00000000-0004-0000-0000-000005000000}"/>
    <hyperlink ref="C37" r:id="rId7" xr:uid="{00000000-0004-0000-0000-000006000000}"/>
    <hyperlink ref="C40" r:id="rId8" xr:uid="{00000000-0004-0000-0000-000007000000}"/>
    <hyperlink ref="C44" r:id="rId9" xr:uid="{00000000-0004-0000-0000-000008000000}"/>
    <hyperlink ref="C50" r:id="rId10" xr:uid="{00000000-0004-0000-0000-000009000000}"/>
    <hyperlink ref="C49" r:id="rId11" display="RCA - Dividendos Intercalares" xr:uid="{00000000-0004-0000-0000-00000A000000}"/>
    <hyperlink ref="C53" r:id="rId12" xr:uid="{00000000-0004-0000-0000-00000B000000}"/>
    <hyperlink ref="C18:C20" r:id="rId13" display="AGOE" xr:uid="{00000000-0004-0000-0000-00000C000000}"/>
    <hyperlink ref="C15" r:id="rId14" xr:uid="{18234A79-DA68-4FC3-8FD9-4D75872A131B}"/>
    <hyperlink ref="C12" r:id="rId15" xr:uid="{D5C9F837-B23E-49F8-95CC-1B8809C61C90}"/>
    <hyperlink ref="C11" r:id="rId16" xr:uid="{35625A54-396B-427A-A7FC-C0A17A78649F}"/>
    <hyperlink ref="C10" r:id="rId17" xr:uid="{58CA6047-E59C-466C-B39E-11DBEF1B20A6}"/>
    <hyperlink ref="C9" r:id="rId18" xr:uid="{C95C26F8-7422-4D26-BE51-3A0E3A8730D2}"/>
  </hyperlinks>
  <pageMargins left="0.78740157499999996" right="0.78740157499999996" top="0.984251969" bottom="0.984251969" header="0.49212598499999999" footer="0.49212598499999999"/>
  <pageSetup paperSize="9" scale="80" orientation="portrait" r:id="rId19"/>
  <headerFooter alignWithMargins="0"/>
  <customProperties>
    <customPr name="EpmWorksheetKeyString_GUID" r:id="rId20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Alupar</vt:lpstr>
    </vt:vector>
  </TitlesOfParts>
  <Company>AES Eletropaulo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nadia.harada</dc:creator>
  <cp:lastModifiedBy>Luis Eduardo Molon</cp:lastModifiedBy>
  <cp:lastPrinted>2010-08-27T14:16:25Z</cp:lastPrinted>
  <dcterms:created xsi:type="dcterms:W3CDTF">2010-08-27T14:15:57Z</dcterms:created>
  <dcterms:modified xsi:type="dcterms:W3CDTF">2024-05-09T21:22:55Z</dcterms:modified>
</cp:coreProperties>
</file>