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3/4T23/Planilha de Resultados/"/>
    </mc:Choice>
  </mc:AlternateContent>
  <xr:revisionPtr revIDLastSave="198" documentId="8_{C90B20D9-8E93-49D5-877C-6BD9ECF8CE2F}" xr6:coauthVersionLast="47" xr6:coauthVersionMax="47" xr10:uidLastSave="{2AC81595-EDF6-4612-9276-E67C84FD870C}"/>
  <bookViews>
    <workbookView xWindow="-120" yWindow="-120" windowWidth="20730" windowHeight="1116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 r:id="rId18"/>
    <externalReference r:id="rId19"/>
    <externalReference r:id="rId20"/>
  </externalReferences>
  <definedNames>
    <definedName name="_xlnm._FilterDatabase" localSheetId="3" hidden="1">'3 - ESG'!$B$4:$E$29</definedName>
    <definedName name="_xlnm.Print_Area" localSheetId="1">'1 - Assumptions'!$A$1:$Q$27</definedName>
    <definedName name="_xlnm.Print_Area" localSheetId="10">'10 - Results by Business'!$A$1:$B$47</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Energy'!$B$1:$L$12</definedName>
    <definedName name="_xlnm.Print_Area" localSheetId="7">'7 - Sales Volume'!$A$1:$B$8</definedName>
    <definedName name="_xlnm.Print_Area" localSheetId="8">'8 - Debt'!$A$1:$D$37</definedName>
    <definedName name="_xlnm.Print_Area" localSheetId="9">'9 - Financial Statements'!$A$1:$B$106</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OFFSET('[1]Base BPC'!$A$1:$AA$1,0,0,COUNTA('[1]Base BPC'!$A:$A))</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3">#REF!</definedName>
    <definedName name="Listaun" localSheetId="4">'4 - Capacity and Utilization'!#REF!</definedName>
    <definedName name="Listaun" localSheetId="5">'5 - Energy'!#REF!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37" i="44" l="1"/>
  <c r="U62" i="44" s="1"/>
  <c r="U65" i="44" s="1"/>
  <c r="U103" i="44" s="1"/>
  <c r="V37" i="44"/>
  <c r="X37" i="44"/>
  <c r="V62" i="44"/>
  <c r="V65" i="44" s="1"/>
  <c r="U86" i="44"/>
  <c r="V86" i="44"/>
  <c r="U101" i="44"/>
  <c r="V101" i="44"/>
  <c r="S103" i="44"/>
  <c r="T103" i="44"/>
  <c r="U107" i="44"/>
  <c r="V107" i="44"/>
  <c r="V108" i="44"/>
  <c r="L16" i="43"/>
  <c r="W8" i="42"/>
  <c r="W9" i="42"/>
  <c r="W12" i="42" s="1"/>
  <c r="W15" i="42" s="1"/>
  <c r="W10" i="42"/>
  <c r="W11" i="42"/>
  <c r="V12" i="42"/>
  <c r="X12" i="42"/>
  <c r="Y12" i="42"/>
  <c r="W13" i="42"/>
  <c r="V14" i="42"/>
  <c r="V15" i="42" s="1"/>
  <c r="X15" i="42"/>
  <c r="Y15" i="42"/>
  <c r="AC7" i="39"/>
  <c r="AD7" i="39"/>
  <c r="AE7" i="39"/>
  <c r="AF7" i="39"/>
  <c r="AG7" i="39"/>
  <c r="AH7" i="39"/>
  <c r="AC8" i="39"/>
  <c r="AD8" i="39"/>
  <c r="AE8" i="39"/>
  <c r="AF8" i="39"/>
  <c r="AG8" i="39"/>
  <c r="AH8" i="39"/>
  <c r="AC9" i="39"/>
  <c r="AD9" i="39"/>
  <c r="AE9" i="39"/>
  <c r="AF9" i="39"/>
  <c r="AG9" i="39"/>
  <c r="AH9" i="39"/>
  <c r="C10" i="39"/>
  <c r="AC10" i="39" s="1"/>
  <c r="D10" i="39"/>
  <c r="E10" i="39"/>
  <c r="F10" i="39"/>
  <c r="G10" i="39"/>
  <c r="AD10" i="39" s="1"/>
  <c r="H10" i="39"/>
  <c r="I10" i="39"/>
  <c r="J10" i="39"/>
  <c r="K10" i="39"/>
  <c r="L10" i="39"/>
  <c r="M10" i="39"/>
  <c r="AE10" i="39" s="1"/>
  <c r="N10" i="39"/>
  <c r="O10" i="39"/>
  <c r="P10" i="39"/>
  <c r="Q10" i="39"/>
  <c r="R10" i="39"/>
  <c r="S10" i="39"/>
  <c r="T10" i="39"/>
  <c r="U10" i="39"/>
  <c r="V10" i="39"/>
  <c r="W10" i="39"/>
  <c r="X10" i="39"/>
  <c r="Y10" i="39"/>
  <c r="AF10" i="39"/>
  <c r="AG10" i="39"/>
  <c r="AH10" i="39"/>
  <c r="P8" i="40"/>
  <c r="P15" i="40"/>
  <c r="P21" i="40"/>
  <c r="P28" i="40"/>
  <c r="L34" i="40"/>
  <c r="P38" i="40"/>
  <c r="P36" i="40"/>
  <c r="C9" i="32"/>
  <c r="D9" i="32"/>
  <c r="E9" i="32"/>
  <c r="F9" i="32"/>
  <c r="F10" i="32" s="1"/>
  <c r="G9" i="32"/>
  <c r="G10" i="32" s="1"/>
  <c r="C24" i="45" s="1"/>
  <c r="H9" i="32"/>
  <c r="I9" i="32"/>
  <c r="J9" i="32"/>
  <c r="J10" i="32" s="1"/>
  <c r="F24" i="45" s="1"/>
  <c r="F21" i="45" s="1"/>
  <c r="K9" i="32"/>
  <c r="L9" i="32"/>
  <c r="M9" i="32"/>
  <c r="N9" i="32"/>
  <c r="N10" i="32" s="1"/>
  <c r="J24" i="45" s="1"/>
  <c r="X19" i="32"/>
  <c r="X27" i="32" s="1"/>
  <c r="AH27" i="32" s="1"/>
  <c r="X9" i="32"/>
  <c r="Y19" i="32"/>
  <c r="Y27" i="32" s="1"/>
  <c r="Y9" i="32"/>
  <c r="Y10" i="32" s="1"/>
  <c r="Z19" i="32"/>
  <c r="Z9" i="32" s="1"/>
  <c r="Z10" i="32" s="1"/>
  <c r="C11" i="32"/>
  <c r="C10" i="32"/>
  <c r="D11" i="32"/>
  <c r="D10" i="32"/>
  <c r="E11" i="32"/>
  <c r="E10" i="32" s="1"/>
  <c r="F11" i="32"/>
  <c r="G11" i="32"/>
  <c r="H11" i="32"/>
  <c r="H10" i="32"/>
  <c r="D24" i="45" s="1"/>
  <c r="D21" i="45" s="1"/>
  <c r="I11" i="32"/>
  <c r="I10" i="32" s="1"/>
  <c r="E24" i="45" s="1"/>
  <c r="E21" i="45" s="1"/>
  <c r="J11" i="32"/>
  <c r="K11" i="32"/>
  <c r="K10" i="32"/>
  <c r="G24" i="45" s="1"/>
  <c r="L11" i="32"/>
  <c r="L10" i="32"/>
  <c r="H24" i="45" s="1"/>
  <c r="H21" i="45" s="1"/>
  <c r="M11" i="32"/>
  <c r="M10" i="32" s="1"/>
  <c r="I24" i="45" s="1"/>
  <c r="N11" i="32"/>
  <c r="Y11" i="32"/>
  <c r="Z11" i="32"/>
  <c r="Y34" i="32"/>
  <c r="Y12" i="32"/>
  <c r="Z34" i="32"/>
  <c r="Z12" i="32"/>
  <c r="AH12" i="32"/>
  <c r="C13" i="32"/>
  <c r="D13" i="32"/>
  <c r="E13" i="32"/>
  <c r="F13" i="32"/>
  <c r="G13" i="32"/>
  <c r="H13" i="32"/>
  <c r="I13" i="32"/>
  <c r="J13" i="32"/>
  <c r="K13" i="32"/>
  <c r="L13" i="32"/>
  <c r="M13" i="32"/>
  <c r="N13" i="32"/>
  <c r="Y13" i="32"/>
  <c r="Z13" i="32"/>
  <c r="AH13" i="32"/>
  <c r="C14" i="32"/>
  <c r="D14" i="32"/>
  <c r="E14" i="32"/>
  <c r="F14" i="32"/>
  <c r="G14" i="32"/>
  <c r="H14" i="32"/>
  <c r="I14" i="32"/>
  <c r="J14" i="32"/>
  <c r="K14" i="32"/>
  <c r="L14" i="32"/>
  <c r="M14" i="32"/>
  <c r="N14" i="32"/>
  <c r="Y14" i="32"/>
  <c r="Z14" i="32"/>
  <c r="AH14" i="32"/>
  <c r="C15" i="32"/>
  <c r="D15" i="32"/>
  <c r="E15" i="32"/>
  <c r="F15" i="32"/>
  <c r="G15" i="32"/>
  <c r="H15" i="32"/>
  <c r="I15" i="32"/>
  <c r="J15" i="32"/>
  <c r="K15" i="32"/>
  <c r="L15" i="32"/>
  <c r="M15" i="32"/>
  <c r="N15" i="32"/>
  <c r="Y15" i="32"/>
  <c r="Z15" i="32"/>
  <c r="AH15" i="32"/>
  <c r="V19" i="32"/>
  <c r="AH20" i="32"/>
  <c r="AH21" i="32"/>
  <c r="AH22" i="32"/>
  <c r="AH23" i="32"/>
  <c r="AH24" i="32"/>
  <c r="AH25" i="32"/>
  <c r="W26" i="32"/>
  <c r="AH26" i="32" s="1"/>
  <c r="AC26" i="32"/>
  <c r="AD26" i="32"/>
  <c r="AE26" i="32"/>
  <c r="AF26" i="32"/>
  <c r="AG26" i="32"/>
  <c r="Z27" i="32"/>
  <c r="AH28" i="32"/>
  <c r="AH29" i="32"/>
  <c r="AH33" i="32"/>
  <c r="C34" i="32"/>
  <c r="D34" i="32"/>
  <c r="E34" i="32"/>
  <c r="F34" i="32"/>
  <c r="G34" i="32"/>
  <c r="H34" i="32"/>
  <c r="I34" i="32"/>
  <c r="J34" i="32"/>
  <c r="K34" i="32"/>
  <c r="L34" i="32"/>
  <c r="M34" i="32"/>
  <c r="N34" i="32"/>
  <c r="O34" i="32"/>
  <c r="P34" i="32"/>
  <c r="Q34" i="32"/>
  <c r="R34" i="32"/>
  <c r="S34" i="32"/>
  <c r="T34" i="32"/>
  <c r="U34" i="32"/>
  <c r="V34" i="32"/>
  <c r="W34" i="32"/>
  <c r="AH34" i="32" s="1"/>
  <c r="AC34" i="32"/>
  <c r="AD34" i="32"/>
  <c r="AE34" i="32"/>
  <c r="AF34" i="32"/>
  <c r="AG34" i="32"/>
  <c r="X35" i="32"/>
  <c r="Y35" i="32"/>
  <c r="Z35" i="32"/>
  <c r="AH35" i="32"/>
  <c r="AH36" i="32"/>
  <c r="AH37" i="32"/>
  <c r="AH41" i="32"/>
  <c r="C42" i="32"/>
  <c r="D42" i="32"/>
  <c r="E42" i="32"/>
  <c r="F42" i="32"/>
  <c r="G42" i="32"/>
  <c r="H42" i="32"/>
  <c r="I42" i="32"/>
  <c r="J42" i="32"/>
  <c r="K42" i="32"/>
  <c r="L42" i="32"/>
  <c r="M42" i="32"/>
  <c r="N42" i="32"/>
  <c r="O42" i="32"/>
  <c r="P42" i="32"/>
  <c r="Q42" i="32"/>
  <c r="R42" i="32"/>
  <c r="S42" i="32"/>
  <c r="T42" i="32"/>
  <c r="U42" i="32"/>
  <c r="V42" i="32"/>
  <c r="W42" i="32"/>
  <c r="AH42" i="32" s="1"/>
  <c r="AC42" i="32"/>
  <c r="AD42" i="32"/>
  <c r="AE42" i="32"/>
  <c r="AF42" i="32"/>
  <c r="AG42" i="32"/>
  <c r="X43" i="32"/>
  <c r="AH43" i="32" s="1"/>
  <c r="Y43" i="32"/>
  <c r="Z43" i="32"/>
  <c r="AH44" i="32"/>
  <c r="AH45" i="32"/>
  <c r="X41" i="31"/>
  <c r="X51" i="31"/>
  <c r="X67" i="31"/>
  <c r="X70" i="31"/>
  <c r="X103" i="31" s="1"/>
  <c r="X86" i="31"/>
  <c r="X96" i="31"/>
  <c r="X12" i="30"/>
  <c r="X19" i="30"/>
  <c r="Z19" i="30"/>
  <c r="W10" i="35"/>
  <c r="W13" i="35"/>
  <c r="W17" i="35"/>
  <c r="X10" i="35"/>
  <c r="X13" i="35"/>
  <c r="X17" i="35"/>
  <c r="AO17" i="35" s="1"/>
  <c r="X9" i="35"/>
  <c r="AO15" i="35" s="1"/>
  <c r="Y10" i="35"/>
  <c r="Y13" i="35"/>
  <c r="Y17" i="35"/>
  <c r="AO11" i="35"/>
  <c r="AO14" i="35"/>
  <c r="AO19" i="35"/>
  <c r="W24" i="35"/>
  <c r="X24" i="35"/>
  <c r="Y24" i="35"/>
  <c r="AN24" i="35"/>
  <c r="AO24" i="35"/>
  <c r="AP24" i="35"/>
  <c r="AN25" i="35"/>
  <c r="AO25" i="35"/>
  <c r="AP25" i="35"/>
  <c r="AN26" i="35"/>
  <c r="AO26" i="35"/>
  <c r="AP26" i="35"/>
  <c r="AN27" i="35"/>
  <c r="AO27" i="35"/>
  <c r="AP27" i="35"/>
  <c r="C10" i="45"/>
  <c r="C13" i="45" s="1"/>
  <c r="C15" i="45" s="1"/>
  <c r="D10" i="45"/>
  <c r="E10" i="45"/>
  <c r="F10" i="45"/>
  <c r="G10" i="45"/>
  <c r="H10" i="45"/>
  <c r="I10" i="45"/>
  <c r="I13" i="45" s="1"/>
  <c r="I15" i="45" s="1"/>
  <c r="J10" i="45"/>
  <c r="J13" i="45" s="1"/>
  <c r="J15" i="45" s="1"/>
  <c r="K10" i="45"/>
  <c r="K13" i="45" s="1"/>
  <c r="K15" i="45" s="1"/>
  <c r="L10" i="45"/>
  <c r="M10" i="45"/>
  <c r="N10" i="45"/>
  <c r="O10" i="45"/>
  <c r="P10" i="45"/>
  <c r="Q10" i="45"/>
  <c r="Q13" i="45" s="1"/>
  <c r="Q15" i="45" s="1"/>
  <c r="R10" i="45"/>
  <c r="R13" i="45" s="1"/>
  <c r="R15" i="45" s="1"/>
  <c r="S10" i="45"/>
  <c r="S13" i="45" s="1"/>
  <c r="S15" i="45" s="1"/>
  <c r="T10" i="45"/>
  <c r="U10" i="45"/>
  <c r="D13" i="45"/>
  <c r="E13" i="45"/>
  <c r="F13" i="45"/>
  <c r="F15" i="45" s="1"/>
  <c r="G13" i="45"/>
  <c r="G15" i="45" s="1"/>
  <c r="H13" i="45"/>
  <c r="L13" i="45"/>
  <c r="L15" i="45" s="1"/>
  <c r="M13" i="45"/>
  <c r="N13" i="45"/>
  <c r="O13" i="45"/>
  <c r="P13" i="45"/>
  <c r="T13" i="45"/>
  <c r="U13" i="45"/>
  <c r="X13" i="45"/>
  <c r="Y13" i="45"/>
  <c r="Z13" i="45"/>
  <c r="AA13" i="45"/>
  <c r="AB13" i="45"/>
  <c r="D15" i="45"/>
  <c r="D23" i="45" s="1"/>
  <c r="E15" i="45"/>
  <c r="E23" i="45" s="1"/>
  <c r="H15" i="45"/>
  <c r="H23" i="45" s="1"/>
  <c r="M15" i="45"/>
  <c r="M23" i="45" s="1"/>
  <c r="N15" i="45"/>
  <c r="O15" i="45"/>
  <c r="P15" i="45"/>
  <c r="P21" i="45" s="1"/>
  <c r="T15" i="45"/>
  <c r="U15" i="45"/>
  <c r="U23" i="45" s="1"/>
  <c r="X15" i="45"/>
  <c r="Y15" i="45"/>
  <c r="Y21" i="45" s="1"/>
  <c r="Z15" i="45"/>
  <c r="AA15" i="45"/>
  <c r="AB15" i="45"/>
  <c r="K24" i="45"/>
  <c r="L24" i="45"/>
  <c r="M24" i="45"/>
  <c r="M21" i="45"/>
  <c r="N24" i="45"/>
  <c r="N21" i="45" s="1"/>
  <c r="O24" i="45"/>
  <c r="P24" i="45"/>
  <c r="Q24" i="45"/>
  <c r="R24" i="45"/>
  <c r="S24" i="45"/>
  <c r="U21" i="45"/>
  <c r="X24" i="45"/>
  <c r="X21" i="45" s="1"/>
  <c r="Y24" i="45"/>
  <c r="Z24" i="45"/>
  <c r="AA24" i="45"/>
  <c r="AA21" i="45"/>
  <c r="AB24" i="45"/>
  <c r="AB21" i="45" s="1"/>
  <c r="AB23" i="45" s="1"/>
  <c r="AA23" i="45"/>
  <c r="F28" i="50"/>
  <c r="E31" i="50"/>
  <c r="F31" i="50"/>
  <c r="E40" i="50"/>
  <c r="E41" i="50"/>
  <c r="E42" i="50"/>
  <c r="D25" i="49"/>
  <c r="E25" i="49"/>
  <c r="F25" i="49"/>
  <c r="G25" i="49"/>
  <c r="H25" i="49"/>
  <c r="I25" i="49"/>
  <c r="J25" i="49"/>
  <c r="K25" i="49"/>
  <c r="L25" i="49"/>
  <c r="M25" i="49"/>
  <c r="N25" i="49"/>
  <c r="O25" i="49"/>
  <c r="P25" i="49"/>
  <c r="Q25" i="49"/>
  <c r="D26" i="49"/>
  <c r="E26" i="49"/>
  <c r="F26" i="49"/>
  <c r="G26" i="49"/>
  <c r="H26" i="49"/>
  <c r="I26" i="49"/>
  <c r="J26" i="49"/>
  <c r="K26" i="49"/>
  <c r="L26" i="49"/>
  <c r="M26" i="49"/>
  <c r="N26" i="49"/>
  <c r="O26" i="49"/>
  <c r="P26" i="49"/>
  <c r="Q26" i="49"/>
  <c r="D27" i="49"/>
  <c r="E27" i="49"/>
  <c r="F27" i="49"/>
  <c r="G27" i="49"/>
  <c r="H27" i="49"/>
  <c r="I27" i="49"/>
  <c r="J27" i="49"/>
  <c r="K27" i="49"/>
  <c r="L27" i="49"/>
  <c r="M27" i="49"/>
  <c r="N27" i="49"/>
  <c r="O27" i="49"/>
  <c r="P27" i="49"/>
  <c r="Q27" i="49"/>
  <c r="D28" i="49"/>
  <c r="E28" i="49"/>
  <c r="F28" i="49"/>
  <c r="G28" i="49"/>
  <c r="H28" i="49"/>
  <c r="I28" i="49"/>
  <c r="J28" i="49"/>
  <c r="K28" i="49"/>
  <c r="L28" i="49"/>
  <c r="M28" i="49"/>
  <c r="N28" i="49"/>
  <c r="O28" i="49"/>
  <c r="P28" i="49"/>
  <c r="Q28" i="49"/>
  <c r="D29" i="49"/>
  <c r="E29" i="49"/>
  <c r="F29" i="49"/>
  <c r="G29" i="49"/>
  <c r="H29" i="49"/>
  <c r="I29" i="49"/>
  <c r="J29" i="49"/>
  <c r="K29" i="49"/>
  <c r="L29" i="49"/>
  <c r="M29" i="49"/>
  <c r="N29" i="49"/>
  <c r="O29" i="49"/>
  <c r="P29" i="49"/>
  <c r="Q29" i="49"/>
  <c r="R6" i="51"/>
  <c r="R7" i="51"/>
  <c r="R8" i="51"/>
  <c r="R9" i="51"/>
  <c r="R11" i="51"/>
  <c r="R12" i="51"/>
  <c r="R13" i="51"/>
  <c r="R15" i="51"/>
  <c r="R16" i="51"/>
  <c r="R17" i="51"/>
  <c r="L18" i="51"/>
  <c r="R18" i="51" s="1"/>
  <c r="R19" i="51"/>
  <c r="Q20" i="51"/>
  <c r="R20" i="51"/>
  <c r="R21" i="51"/>
  <c r="L22" i="51"/>
  <c r="Q22" i="51"/>
  <c r="R22" i="51"/>
  <c r="R23" i="51"/>
  <c r="R24" i="51"/>
  <c r="R26" i="51"/>
  <c r="R27" i="51"/>
  <c r="R28" i="51"/>
  <c r="R29" i="51"/>
  <c r="J21" i="45" l="1"/>
  <c r="J23" i="45" s="1"/>
  <c r="Q21" i="45"/>
  <c r="Q23" i="45" s="1"/>
  <c r="X23" i="45"/>
  <c r="F23" i="45"/>
  <c r="I21" i="45"/>
  <c r="I23" i="45" s="1"/>
  <c r="R21" i="45"/>
  <c r="R23" i="45" s="1"/>
  <c r="G21" i="45"/>
  <c r="G23" i="45" s="1"/>
  <c r="AH9" i="32"/>
  <c r="N23" i="45"/>
  <c r="L21" i="45"/>
  <c r="L23" i="45" s="1"/>
  <c r="S21" i="45"/>
  <c r="S23" i="45" s="1"/>
  <c r="K21" i="45"/>
  <c r="K23" i="45" s="1"/>
  <c r="C23" i="45"/>
  <c r="C21" i="45"/>
  <c r="P23" i="45"/>
  <c r="AO13" i="35"/>
  <c r="O21" i="45"/>
  <c r="O23" i="45" s="1"/>
  <c r="AO12" i="35"/>
  <c r="Y9" i="35"/>
  <c r="AP13" i="35" s="1"/>
  <c r="W9" i="35"/>
  <c r="AN13" i="35" s="1"/>
  <c r="Y23" i="45"/>
  <c r="Z21" i="45"/>
  <c r="Z23" i="45" s="1"/>
  <c r="AH19" i="32"/>
  <c r="AO16" i="35"/>
  <c r="AO18" i="35"/>
  <c r="AO10" i="35"/>
  <c r="X10" i="32"/>
  <c r="AP10" i="35" l="1"/>
  <c r="AN18" i="35"/>
  <c r="AN17" i="35"/>
  <c r="AN16" i="35"/>
  <c r="AN11" i="35"/>
  <c r="AN14" i="35"/>
  <c r="AN12" i="35"/>
  <c r="AN19" i="35"/>
  <c r="AN15" i="35"/>
  <c r="T24" i="45"/>
  <c r="T21" i="45" s="1"/>
  <c r="T23" i="45" s="1"/>
  <c r="AH10" i="32"/>
  <c r="AP12" i="35"/>
  <c r="AP15" i="35"/>
  <c r="AP11" i="35"/>
  <c r="AP19" i="35"/>
  <c r="AP14" i="35"/>
  <c r="AP18" i="35"/>
  <c r="AP17" i="35"/>
  <c r="AP16" i="35"/>
  <c r="AN10" i="35"/>
</calcChain>
</file>

<file path=xl/sharedStrings.xml><?xml version="1.0" encoding="utf-8"?>
<sst xmlns="http://schemas.openxmlformats.org/spreadsheetml/2006/main" count="1119" uniqueCount="510">
  <si>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</si>
  <si>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</si>
  <si>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</si>
  <si>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</si>
  <si>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</si>
  <si>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</si>
  <si>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</si>
  <si>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</si>
  <si>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</si>
  <si>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</si>
  <si>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</si>
  <si>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</si>
  <si>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</si>
  <si>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</si>
  <si>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</si>
  <si>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</si>
  <si>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</si>
  <si>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</si>
  <si>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</si>
  <si>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</si>
  <si>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</si>
  <si>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</si>
  <si>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</si>
  <si>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</si>
  <si>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</si>
  <si>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</si>
  <si>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</si>
  <si>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CAPEX¹</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</si>
  <si>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</si>
  <si>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</si>
  <si>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</si>
  <si>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</si>
  <si>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</si>
  <si>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</si>
  <si>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</si>
  <si>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</si>
  <si>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</si>
  <si>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</si>
  <si>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</si>
  <si>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</si>
  <si>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</si>
  <si>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</si>
  <si>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</si>
  <si>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</si>
  <si>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</si>
  <si>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</si>
  <si>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</si>
  <si>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</si>
  <si>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</si>
  <si>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</si>
  <si>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</si>
  <si>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</si>
  <si>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</si>
  <si>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</si>
  <si>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</si>
  <si>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</si>
  <si>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</si>
  <si>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</si>
  <si>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</si>
  <si>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</si>
  <si>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</si>
  <si>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</si>
  <si>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</si>
  <si>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</si>
  <si>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</si>
  <si>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</si>
  <si>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</si>
  <si>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dec-33</t>
  </si>
  <si>
    <t xml:space="preserve"> Ourinhos </t>
  </si>
  <si>
    <t xml:space="preserve"> Rio Verdinho </t>
  </si>
  <si>
    <t>dec-37</t>
  </si>
  <si>
    <t xml:space="preserve"> Salto Pilão </t>
  </si>
  <si>
    <t>apr-37</t>
  </si>
  <si>
    <t xml:space="preserve"> Canoas I </t>
  </si>
  <si>
    <t xml:space="preserve"> Canoas II </t>
  </si>
  <si>
    <t xml:space="preserve"> Machadinho </t>
  </si>
  <si>
    <t xml:space="preserve"> Campos Novos </t>
  </si>
  <si>
    <t>may-35</t>
  </si>
  <si>
    <t xml:space="preserve"> Barra Grande </t>
  </si>
  <si>
    <t>may-36</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</si>
  <si>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</si>
  <si>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</si>
  <si>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</si>
  <si>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</si>
  <si>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</si>
  <si>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</si>
  <si>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</si>
  <si>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</si>
  <si>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</si>
  <si>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</si>
  <si>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</si>
  <si>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</si>
  <si>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</si>
  <si>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</si>
  <si>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</si>
  <si>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</si>
  <si>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</si>
  <si>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</si>
  <si>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</si>
  <si>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</si>
  <si>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</si>
  <si>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</si>
  <si>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</si>
  <si>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</si>
  <si>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</si>
  <si>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</si>
  <si>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</si>
  <si>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</si>
  <si>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</si>
  <si>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</si>
  <si>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</si>
  <si>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</si>
  <si>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</si>
  <si>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</si>
  <si>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</si>
  <si>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</si>
  <si>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</si>
  <si>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</si>
  <si>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</si>
  <si>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</si>
  <si>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</si>
  <si>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</si>
  <si>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</si>
  <si>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</si>
  <si>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</si>
  <si>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</si>
  <si>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</si>
  <si>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</si>
  <si>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</si>
  <si>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</si>
  <si>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</si>
  <si>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</si>
  <si>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</si>
  <si>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</si>
  <si>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</si>
  <si>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</si>
  <si>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</si>
  <si>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</si>
  <si>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</si>
  <si>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</si>
  <si>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</si>
  <si>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</si>
  <si>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</si>
  <si>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</si>
  <si>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</si>
  <si>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</si>
  <si>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</si>
  <si>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</si>
  <si>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</si>
  <si>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</si>
  <si>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</si>
  <si>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</si>
  <si>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</si>
  <si>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</si>
  <si>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</si>
  <si>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</si>
  <si>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attibutable to controlling shareholders</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</si>
  <si>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</si>
  <si>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</si>
  <si>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</si>
  <si>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</si>
  <si>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</si>
  <si>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</si>
  <si>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</si>
  <si>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</si>
  <si>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</si>
  <si>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</si>
  <si>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</si>
  <si>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</si>
  <si>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</si>
  <si>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</si>
  <si>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</si>
  <si>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</si>
  <si>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</si>
  <si>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</si>
  <si>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</si>
  <si>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</si>
  <si>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</si>
  <si>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</si>
  <si>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</si>
  <si>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</si>
  <si>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</si>
  <si>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</si>
  <si>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</si>
  <si>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</si>
  <si>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</si>
  <si>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</si>
  <si>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</si>
  <si>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</si>
  <si>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</si>
  <si>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</si>
  <si>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</si>
  <si>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</si>
  <si>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</si>
  <si>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</si>
  <si>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</si>
  <si>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</si>
  <si>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</si>
  <si>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</si>
  <si>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</si>
  <si>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</si>
  <si>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</si>
  <si>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</si>
  <si>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</si>
  <si>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</si>
  <si>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</si>
  <si>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</si>
  <si>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</si>
  <si>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</si>
  <si>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</si>
  <si>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</si>
  <si>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</si>
  <si>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</si>
  <si>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</si>
  <si>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</si>
  <si>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</si>
  <si>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</si>
  <si>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</si>
  <si>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</si>
  <si>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</si>
  <si>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Nickel</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</si>
  <si>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</si>
  <si>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</si>
  <si>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</si>
  <si>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</si>
  <si>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</si>
  <si>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</si>
  <si>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</si>
  <si>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</si>
  <si>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</si>
  <si>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</si>
  <si>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</si>
  <si>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</si>
  <si>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</si>
  <si>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</si>
  <si>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</si>
  <si>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</si>
  <si>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</si>
  <si>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</si>
  <si>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</si>
  <si>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</si>
  <si>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</si>
  <si>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</si>
  <si>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</si>
  <si>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</si>
  <si>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</si>
  <si>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</si>
  <si>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</si>
  <si>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</si>
  <si>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</si>
  <si>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</si>
  <si>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</si>
  <si>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</si>
  <si>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</si>
  <si>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</si>
  <si>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</si>
  <si>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</si>
  <si>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</si>
  <si>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</si>
  <si>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</si>
  <si>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</si>
  <si>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</si>
  <si>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</si>
  <si>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</si>
  <si>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</si>
  <si>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</si>
  <si>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</si>
  <si>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</si>
  <si>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</si>
  <si>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</si>
  <si>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</si>
  <si>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</si>
  <si>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</si>
  <si>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</si>
  <si>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</si>
  <si>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</si>
  <si>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</si>
  <si>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</si>
  <si>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Financial²</t>
  </si>
  <si>
    <t>Dividend payment</t>
  </si>
  <si>
    <t>Investments³</t>
  </si>
  <si>
    <t>Public Offering of Shares</t>
  </si>
  <si>
    <t>¹ CAPEX accrual basis</t>
  </si>
  <si>
    <t>² Interest on investment, debt and hedge</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</si>
  <si>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</si>
  <si>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</si>
  <si>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</si>
  <si>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</si>
  <si>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</si>
  <si>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</si>
  <si>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</si>
  <si>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</si>
  <si>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 xml:space="preserve">Financial investments </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</si>
  <si>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</si>
  <si>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</si>
  <si>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</si>
  <si>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</si>
  <si>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</si>
  <si>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</si>
  <si>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</si>
  <si>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</si>
  <si>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</si>
  <si>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</si>
  <si>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</si>
  <si>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</si>
  <si>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</si>
  <si>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</si>
  <si>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</si>
  <si>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</si>
  <si>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</si>
  <si>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</si>
  <si>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</si>
  <si>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</si>
  <si>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</si>
  <si>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</si>
  <si>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</si>
  <si>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</si>
  <si>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</si>
  <si>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</si>
  <si>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</si>
  <si>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</si>
  <si>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</si>
  <si>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</si>
  <si>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</si>
  <si>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</si>
  <si>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</si>
  <si>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</si>
  <si>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</si>
  <si>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</si>
  <si>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</si>
  <si>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</si>
  <si>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</si>
  <si>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</si>
  <si>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</si>
  <si>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</si>
  <si>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</si>
  <si>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</si>
  <si>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</si>
  <si>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</si>
  <si>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</si>
  <si>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</si>
  <si>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</si>
  <si>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</si>
  <si>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</si>
  <si>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</si>
  <si>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</si>
  <si>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</si>
  <si>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</si>
  <si>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</si>
  <si>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</si>
  <si>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</si>
  <si>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</si>
  <si>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</si>
  <si>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</si>
  <si>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</si>
  <si>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</si>
  <si>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</si>
  <si>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</si>
  <si>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</si>
  <si>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</si>
  <si>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</si>
  <si>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</si>
  <si>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Price of sold energy (R$/MWh)</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</si>
  <si>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</si>
  <si>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</si>
  <si>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</si>
  <si>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</si>
  <si>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</si>
  <si>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</si>
  <si>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</si>
  <si>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</si>
  <si>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</si>
  <si>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</si>
  <si>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</si>
  <si>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</si>
  <si>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</si>
  <si>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</si>
  <si>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</si>
  <si>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Capacity</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</si>
  <si>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</si>
  <si>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</si>
  <si>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</si>
  <si>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</si>
  <si>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</si>
  <si>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</si>
  <si>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</si>
  <si>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</si>
  <si>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</si>
  <si>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</si>
  <si>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</si>
  <si>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</si>
  <si>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</si>
  <si>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</si>
  <si>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</si>
  <si>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</si>
  <si>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Net revenue¹ (R$ million)</t>
  </si>
  <si>
    <t>Reported net revenue¹ (R$ million)</t>
  </si>
  <si>
    <t>¹ after eliminations</t>
  </si>
  <si>
    <t xml:space="preserve">            -  </t>
  </si>
  <si>
    <t>2Q23</t>
  </si>
  <si>
    <t>PE/PI</t>
  </si>
  <si>
    <t>Ventos de Santo Anselmo/Ventos de Santo Isidoro</t>
  </si>
  <si>
    <t>Energy asset</t>
  </si>
  <si>
    <t>Wind complexes</t>
  </si>
  <si>
    <t>CBA has 23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</si>
  <si>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Liabilities related to assets held for sale</t>
  </si>
  <si>
    <t>PR</t>
  </si>
  <si>
    <t>³ Acquisition, sale of assets and dividend received</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</si>
  <si>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</si>
  <si>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</si>
  <si>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</si>
  <si>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</si>
  <si>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</si>
  <si>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</si>
  <si>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</si>
  <si>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</si>
  <si>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</si>
  <si>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</si>
  <si>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</si>
  <si>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</si>
  <si>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</si>
  <si>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</si>
  <si>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</si>
  <si>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</si>
  <si>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</si>
  <si>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</si>
  <si>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</si>
  <si>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</si>
  <si>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</si>
  <si>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</si>
  <si>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</si>
  <si>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</si>
  <si>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</si>
  <si>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</si>
  <si>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</si>
  <si>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</si>
  <si>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</si>
  <si>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</si>
  <si>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</si>
  <si>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</si>
  <si>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</si>
  <si>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</si>
  <si>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</si>
  <si>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</si>
  <si>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</si>
  <si>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</si>
  <si>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</si>
  <si>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</si>
  <si>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</si>
  <si>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</si>
  <si>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</si>
  <si>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</si>
  <si>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</si>
  <si>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</si>
  <si>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</si>
  <si>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</si>
  <si>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r>
      <t>Number of major accidents in operations</t>
    </r>
    <r>
      <rPr>
        <vertAlign val="superscript"/>
        <sz val="11"/>
        <color theme="1"/>
        <rFont val="Votorantim Sans Black"/>
      </rPr>
      <t>3</t>
    </r>
  </si>
  <si>
    <r>
      <t>Accident frequency rate</t>
    </r>
    <r>
      <rPr>
        <vertAlign val="superscript"/>
        <sz val="11"/>
        <color theme="1"/>
        <rFont val="Votorantim Sans Black"/>
      </rPr>
      <t>4</t>
    </r>
  </si>
  <si>
    <t>% of suppliers assessed on ESG criteria</t>
  </si>
  <si>
    <t>% spend with local suppliers</t>
  </si>
  <si>
    <t>% of local suppliers</t>
  </si>
  <si>
    <t>Number of customers using Alennium</t>
  </si>
  <si>
    <r>
      <t>% of employees with ESG goals</t>
    </r>
    <r>
      <rPr>
        <vertAlign val="superscript"/>
        <sz val="11"/>
        <color theme="1"/>
        <rFont val="Votorantim Sans Black"/>
      </rPr>
      <t>7</t>
    </r>
  </si>
  <si>
    <t>% of ESG-linked fundraisings and investments</t>
  </si>
  <si>
    <t>% of renewable sources in production processes</t>
  </si>
  <si>
    <t>Installed capacity of hydroelectric plants</t>
  </si>
  <si>
    <t>Installed wind farm capacity</t>
  </si>
  <si>
    <r>
      <t>% of aluminum recycling with industrial scrap and obsolescence at Metalex</t>
    </r>
    <r>
      <rPr>
        <vertAlign val="superscript"/>
        <sz val="11"/>
        <color theme="1"/>
        <rFont val="Votorantim Sans Black"/>
      </rPr>
      <t>2</t>
    </r>
  </si>
  <si>
    <r>
      <t>% of aluminum recycling with industrial scrap and obsolescence in billet production at the Aluminum Plant</t>
    </r>
    <r>
      <rPr>
        <vertAlign val="superscript"/>
        <sz val="11"/>
        <color theme="1"/>
        <rFont val="Votorantim Sans Black"/>
      </rPr>
      <t>2</t>
    </r>
  </si>
  <si>
    <r>
      <t>% of aluminum recycling with industrial scrap and obsolescence in ingots production at Alux</t>
    </r>
    <r>
      <rPr>
        <vertAlign val="superscript"/>
        <sz val="11"/>
        <color theme="1"/>
        <rFont val="Votorantim Sans Black"/>
      </rPr>
      <t>2</t>
    </r>
  </si>
  <si>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</si>
  <si>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</si>
  <si>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</si>
  <si>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</si>
  <si>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</si>
  <si>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r>
      <t>Third-party-audited
Compliance Program</t>
    </r>
    <r>
      <rPr>
        <vertAlign val="superscript"/>
        <sz val="11"/>
        <color theme="1"/>
        <rFont val="Votorantim Sans Black"/>
      </rPr>
      <t>6</t>
    </r>
    <r>
      <rPr>
        <sz val="11"/>
        <color theme="1"/>
        <rFont val="Votorantim Sans Black"/>
      </rPr>
      <t xml:space="preserve"> </t>
    </r>
  </si>
  <si>
    <r>
      <t>GHG emission from Metalex billet</t>
    </r>
    <r>
      <rPr>
        <vertAlign val="superscript"/>
        <sz val="11"/>
        <color theme="1"/>
        <rFont val="Votorantim Sans Black"/>
      </rPr>
      <t>2</t>
    </r>
  </si>
  <si>
    <r>
      <t>SLA in social programs</t>
    </r>
    <r>
      <rPr>
        <vertAlign val="superscript"/>
        <sz val="11"/>
        <color theme="1"/>
        <rFont val="Votorantim Sans Black"/>
      </rPr>
      <t>5</t>
    </r>
  </si>
  <si>
    <t>Water consumption per metric ton of molten aluminum</t>
  </si>
  <si>
    <r>
      <t>GHG emissions from melted procusts</t>
    </r>
    <r>
      <rPr>
        <vertAlign val="superscript"/>
        <sz val="11"/>
        <color theme="1"/>
        <rFont val="Votorantim Sans Black"/>
      </rPr>
      <t>1;2</t>
    </r>
  </si>
  <si>
    <r>
      <t>% reduction of emissions from cast products (base year 2019)</t>
    </r>
    <r>
      <rPr>
        <vertAlign val="superscript"/>
        <sz val="11"/>
        <color theme="1"/>
        <rFont val="Votorantim Sans Black"/>
      </rPr>
      <t>1;2</t>
    </r>
  </si>
  <si>
    <t>n#</t>
  </si>
  <si>
    <r>
      <rPr>
        <b/>
        <vertAlign val="superscript"/>
        <sz val="9"/>
        <rFont val="Verdana"/>
        <family val="2"/>
      </rPr>
      <t xml:space="preserve">7 </t>
    </r>
    <r>
      <rPr>
        <b/>
        <sz val="9"/>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</si>
  <si>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rPr>
        <b/>
        <vertAlign val="superscript"/>
        <sz val="9"/>
        <color theme="1"/>
        <rFont val="Verdana"/>
        <family val="2"/>
      </rPr>
      <t>6</t>
    </r>
    <r>
      <rPr>
        <b/>
        <sz val="9"/>
        <color theme="1"/>
        <rFont val="Verdana"/>
        <family val="2"/>
      </rPr>
      <t xml:space="preserve"> Evaluation conducted every 3 years.</t>
    </r>
  </si>
  <si>
    <r>
      <rPr>
        <b/>
        <vertAlign val="superscript"/>
        <sz val="9"/>
        <color theme="1"/>
        <rFont val="Verdana"/>
        <family val="2"/>
      </rPr>
      <t xml:space="preserve">5 </t>
    </r>
    <r>
      <rPr>
        <b/>
        <sz val="9"/>
        <color theme="1"/>
        <rFont val="Verdana"/>
        <family val="2"/>
      </rPr>
      <t>The SLA is a cumulative index that measures the achievement of the expected results for the projects being executed in the period.</t>
    </r>
  </si>
  <si>
    <r>
      <rPr>
        <b/>
        <vertAlign val="superscript"/>
        <sz val="9"/>
        <color theme="1"/>
        <rFont val="Verdana"/>
        <family val="2"/>
      </rPr>
      <t>4</t>
    </r>
    <r>
      <rPr>
        <b/>
        <sz val="9"/>
        <color theme="1"/>
        <rFont val="Verdana"/>
        <family val="2"/>
      </rPr>
      <t xml:space="preserve"> Base 1 million HHT. It includes own employees and third parties.</t>
    </r>
  </si>
  <si>
    <t>³ Considers a fatal accident or an injury that generates permanent disability (levels v and vi).</t>
  </si>
  <si>
    <t>² 2023 third-party audit data, subject to change.</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</si>
  <si>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</si>
  <si>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</si>
  <si>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</si>
  <si>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6.  Power Balance</t>
  </si>
  <si>
    <t>7.  Sales Volume</t>
  </si>
  <si>
    <t>8.  Debt</t>
  </si>
  <si>
    <t xml:space="preserve">9.  Financial Statements </t>
  </si>
  <si>
    <t>10.  Results by Business</t>
  </si>
  <si>
    <t>11.  Cost Breakdown</t>
  </si>
  <si>
    <t>12. CAPEX</t>
  </si>
  <si>
    <t>13. Financial Cycle</t>
  </si>
  <si>
    <t>14. Free Cash Flow</t>
  </si>
  <si>
    <t>15. Cash Flow</t>
  </si>
  <si>
    <r>
      <t xml:space="preserve">3.  ESG </t>
    </r>
    <r>
      <rPr>
        <b/>
        <sz val="11"/>
        <color rgb="FFC00000"/>
        <rFont val="Votorantim Sans Black"/>
      </rPr>
      <t>(New)</t>
    </r>
  </si>
  <si>
    <t>jun/46²</t>
  </si>
  <si>
    <t>nov/21⁴</t>
  </si>
  <si>
    <t>feb/24⁴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</si>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</sst>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s>
  <fonts count="89">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i/>
      <sz val="9"/>
      <color rgb="FF0070C0"/>
      <name val="Votorantim Sans Black"/>
    </font>
    <font>
      <b/>
      <sz val="10"/>
      <name val="Arial"/>
      <family val="2"/>
    </font>
    <font>
      <b/>
      <sz val="11"/>
      <color rgb="FF66FFFF"/>
      <name val="Votorantim Sans Black"/>
    </font>
    <font>
      <sz val="10"/>
      <color rgb="FF00B050"/>
      <name val="Arial"/>
      <family val="2"/>
    </font>
    <font>
      <sz val="10"/>
      <color rgb="FFFF0000"/>
      <name val="Votorantim Sans Black"/>
    </font>
    <font>
      <sz val="10"/>
      <color rgb="FFFF0000"/>
      <name val="Arial"/>
      <family val="2"/>
    </font>
    <font>
      <i/>
      <sz val="9"/>
      <name val="Votorantim Sans Black"/>
    </font>
    <font>
      <i/>
      <sz val="11"/>
      <color rgb="FF0070C0"/>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vertAlign val="superscript"/>
      <sz val="9"/>
      <color theme="1"/>
      <name val="Verdana"/>
      <family val="2"/>
    </font>
    <font>
      <b/>
      <sz val="9"/>
      <name val="Verdana"/>
      <family val="2"/>
    </font>
    <font>
      <b/>
      <vertAlign val="superscript"/>
      <sz val="9"/>
      <name val="Verdana"/>
      <family val="2"/>
    </font>
    <font>
      <b/>
      <sz val="10"/>
      <color theme="1"/>
      <name val="Verdana"/>
      <family val="2"/>
    </font>
    <font>
      <b/>
      <sz val="11"/>
      <color rgb="FFC00000"/>
      <name val="Votorantim Sans Black"/>
    </font>
    <font>
      <vertAlign val="superscript"/>
      <sz val="11"/>
      <name val="Votorantim Sans Black"/>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28">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540">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30" fillId="0" borderId="8" xfId="20" applyNumberFormat="1" applyFont="1" applyFill="1" applyBorder="1" applyAlignment="1">
      <alignment vertical="center"/>
    </xf>
    <xf numFmtId="165" fontId="27" fillId="0" borderId="0" xfId="20" applyNumberFormat="1" applyFont="1" applyFill="1" applyBorder="1" applyAlignment="1">
      <alignment horizontal="center" vertical="center"/>
    </xf>
    <xf numFmtId="165" fontId="30" fillId="0" borderId="0" xfId="20" applyNumberFormat="1" applyFont="1" applyFill="1" applyBorder="1" applyAlignment="1">
      <alignment horizontal="center" vertical="center"/>
    </xf>
    <xf numFmtId="165" fontId="27" fillId="0" borderId="5" xfId="20" applyNumberFormat="1" applyFont="1" applyFill="1" applyBorder="1" applyAlignment="1">
      <alignment horizontal="center" vertical="center"/>
    </xf>
    <xf numFmtId="165" fontId="27" fillId="0" borderId="6" xfId="20" applyNumberFormat="1" applyFont="1" applyFill="1" applyBorder="1" applyAlignment="1">
      <alignment horizontal="center" vertical="center"/>
    </xf>
    <xf numFmtId="165" fontId="30" fillId="0" borderId="4" xfId="20" applyNumberFormat="1" applyFont="1" applyFill="1" applyBorder="1" applyAlignment="1">
      <alignment horizontal="center" vertical="center"/>
    </xf>
    <xf numFmtId="165" fontId="30" fillId="0" borderId="9" xfId="20" applyNumberFormat="1" applyFont="1" applyFill="1" applyBorder="1" applyAlignment="1">
      <alignment horizontal="center" vertical="center"/>
    </xf>
    <xf numFmtId="165" fontId="27" fillId="0" borderId="10" xfId="20" applyNumberFormat="1" applyFont="1" applyFill="1" applyBorder="1" applyAlignment="1">
      <alignment horizontal="center"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1" fontId="48" fillId="0" borderId="8" xfId="0" applyNumberFormat="1"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9" fontId="48" fillId="4" borderId="4"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1" fontId="27" fillId="0" borderId="0" xfId="0" applyNumberFormat="1" applyFont="1"/>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5" fontId="27" fillId="0" borderId="0" xfId="23" quotePrefix="1"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0" fontId="67" fillId="0" borderId="0" xfId="0" applyFont="1"/>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8"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9"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0" fontId="70" fillId="0" borderId="0" xfId="22" applyFont="1"/>
    <xf numFmtId="9" fontId="71" fillId="3" borderId="0" xfId="8" applyFont="1" applyFill="1"/>
    <xf numFmtId="165" fontId="30" fillId="7" borderId="16" xfId="13" applyNumberFormat="1" applyFont="1" applyFill="1" applyBorder="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72" fillId="0" borderId="0" xfId="22" applyFont="1"/>
    <xf numFmtId="0" fontId="71" fillId="3" borderId="0" xfId="22" applyFont="1" applyFill="1"/>
    <xf numFmtId="0" fontId="0" fillId="4" borderId="0" xfId="22" applyFont="1" applyFill="1"/>
    <xf numFmtId="165" fontId="0" fillId="4" borderId="0" xfId="22" applyNumberFormat="1" applyFont="1" applyFill="1"/>
    <xf numFmtId="165" fontId="72"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3" fillId="4" borderId="0" xfId="0" applyFont="1" applyFill="1"/>
    <xf numFmtId="165" fontId="74" fillId="0" borderId="7" xfId="23" applyNumberFormat="1" applyFont="1" applyFill="1" applyBorder="1" applyAlignment="1">
      <alignment vertical="center"/>
    </xf>
    <xf numFmtId="0" fontId="74" fillId="0" borderId="7" xfId="22" applyFont="1" applyBorder="1" applyAlignment="1">
      <alignment horizontal="left" indent="1"/>
    </xf>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6" fillId="0" borderId="0" xfId="0" applyFont="1"/>
    <xf numFmtId="0" fontId="77" fillId="3" borderId="0" xfId="0" applyFont="1" applyFill="1"/>
    <xf numFmtId="37" fontId="13" fillId="6" borderId="16" xfId="22" applyNumberFormat="1" applyFont="1" applyFill="1" applyBorder="1"/>
    <xf numFmtId="2" fontId="58" fillId="3" borderId="0" xfId="0" applyNumberFormat="1" applyFont="1" applyFill="1" applyAlignment="1">
      <alignment vertical="center"/>
    </xf>
    <xf numFmtId="0" fontId="79" fillId="0" borderId="0" xfId="26" applyFont="1" applyAlignment="1">
      <alignment vertical="center"/>
    </xf>
    <xf numFmtId="0" fontId="78"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9" fillId="0" borderId="0" xfId="26" applyFont="1" applyAlignment="1">
      <alignment vertical="center" wrapText="1"/>
    </xf>
    <xf numFmtId="0" fontId="79" fillId="0" borderId="0" xfId="26" applyFont="1" applyAlignment="1">
      <alignment horizontal="left" vertical="center" wrapText="1"/>
    </xf>
    <xf numFmtId="0" fontId="79" fillId="0" borderId="0" xfId="26" applyFont="1" applyAlignment="1">
      <alignment horizontal="center" vertical="center" wrapText="1"/>
    </xf>
    <xf numFmtId="0" fontId="86"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8"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48" fillId="4" borderId="30" xfId="26" applyFont="1" applyFill="1" applyBorder="1" applyAlignment="1">
      <alignment horizontal="left" vertical="center" wrapText="1"/>
    </xf>
    <xf numFmtId="0" fontId="50" fillId="4" borderId="29" xfId="26" applyFont="1" applyFill="1" applyBorder="1" applyAlignment="1">
      <alignment horizontal="left" vertical="center" wrapText="1"/>
    </xf>
    <xf numFmtId="0" fontId="50" fillId="4" borderId="30"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84" fillId="0" borderId="0" xfId="26" applyFont="1" applyAlignment="1">
      <alignment horizontal="left" vertical="center" wrapText="1"/>
    </xf>
    <xf numFmtId="0" fontId="82" fillId="0" borderId="0" xfId="26" applyFont="1" applyAlignment="1">
      <alignment horizontal="left"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27" fillId="0" borderId="0" xfId="0" applyFont="1" applyAlignment="1">
      <alignment horizontal="left" vertical="center"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28">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jpeg"/><Relationship Id="rId3" Type="http://schemas.openxmlformats.org/officeDocument/2006/relationships/image" Target="../media/image10.png"/><Relationship Id="rId21" Type="http://schemas.openxmlformats.org/officeDocument/2006/relationships/image" Target="../media/image28.jpeg"/><Relationship Id="rId7" Type="http://schemas.openxmlformats.org/officeDocument/2006/relationships/image" Target="../media/image14.jpeg"/><Relationship Id="rId12" Type="http://schemas.openxmlformats.org/officeDocument/2006/relationships/image" Target="../media/image19.png"/><Relationship Id="rId17" Type="http://schemas.openxmlformats.org/officeDocument/2006/relationships/image" Target="../media/image24.jpeg"/><Relationship Id="rId25" Type="http://schemas.openxmlformats.org/officeDocument/2006/relationships/image" Target="../media/image4.emf"/><Relationship Id="rId2" Type="http://schemas.openxmlformats.org/officeDocument/2006/relationships/image" Target="../media/image9.png"/><Relationship Id="rId16" Type="http://schemas.openxmlformats.org/officeDocument/2006/relationships/image" Target="../media/image23.jpeg"/><Relationship Id="rId20" Type="http://schemas.openxmlformats.org/officeDocument/2006/relationships/image" Target="../media/image27.jpe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jpeg"/><Relationship Id="rId24" Type="http://schemas.openxmlformats.org/officeDocument/2006/relationships/image" Target="../media/image29.jpeg"/><Relationship Id="rId5" Type="http://schemas.openxmlformats.org/officeDocument/2006/relationships/image" Target="../media/image12.png"/><Relationship Id="rId15" Type="http://schemas.openxmlformats.org/officeDocument/2006/relationships/image" Target="../media/image22.jpeg"/><Relationship Id="rId23" Type="http://schemas.openxmlformats.org/officeDocument/2006/relationships/hyperlink" Target="#Cover!A1"/><Relationship Id="rId10" Type="http://schemas.openxmlformats.org/officeDocument/2006/relationships/image" Target="../media/image17.png"/><Relationship Id="rId19" Type="http://schemas.openxmlformats.org/officeDocument/2006/relationships/image" Target="../media/image26.jpeg"/><Relationship Id="rId4" Type="http://schemas.openxmlformats.org/officeDocument/2006/relationships/image" Target="../media/image11.jpe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 </a:t>
          </a: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4Q23</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2"/>
          <a:ext cx="1023056" cy="480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26</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26</xdr:col>
      <xdr:colOff>204610</xdr:colOff>
      <xdr:row>0</xdr:row>
      <xdr:rowOff>74436</xdr:rowOff>
    </xdr:from>
    <xdr:to>
      <xdr:col>27</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2348985" y="74436"/>
          <a:ext cx="1072003" cy="762970"/>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26</xdr:col>
      <xdr:colOff>115358</xdr:colOff>
      <xdr:row>0</xdr:row>
      <xdr:rowOff>56797</xdr:rowOff>
    </xdr:from>
    <xdr:to>
      <xdr:col>27</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0545233" y="56797"/>
          <a:ext cx="788194"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18</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209550</xdr:colOff>
      <xdr:row>0</xdr:row>
      <xdr:rowOff>95250</xdr:rowOff>
    </xdr:from>
    <xdr:to>
      <xdr:col>19</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14116050" y="95250"/>
          <a:ext cx="750094"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26</xdr:col>
      <xdr:colOff>123825</xdr:colOff>
      <xdr:row>0</xdr:row>
      <xdr:rowOff>38100</xdr:rowOff>
    </xdr:from>
    <xdr:to>
      <xdr:col>27</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18638044" y="38100"/>
          <a:ext cx="778669" cy="623888"/>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26</xdr:col>
      <xdr:colOff>123825</xdr:colOff>
      <xdr:row>0</xdr:row>
      <xdr:rowOff>38100</xdr:rowOff>
    </xdr:from>
    <xdr:to>
      <xdr:col>27</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16971169"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14</xdr:col>
      <xdr:colOff>123825</xdr:colOff>
      <xdr:row>0</xdr:row>
      <xdr:rowOff>38100</xdr:rowOff>
    </xdr:from>
    <xdr:to>
      <xdr:col>15</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91249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26</xdr:col>
      <xdr:colOff>123825</xdr:colOff>
      <xdr:row>0</xdr:row>
      <xdr:rowOff>38100</xdr:rowOff>
    </xdr:from>
    <xdr:to>
      <xdr:col>27</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1327606" y="38100"/>
          <a:ext cx="832644"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110939</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048625" y="57150"/>
          <a:ext cx="876300" cy="609600"/>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048625" y="19050"/>
          <a:ext cx="876300" cy="619125"/>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17</xdr:col>
      <xdr:colOff>1166811</xdr:colOff>
      <xdr:row>2</xdr:row>
      <xdr:rowOff>148431</xdr:rowOff>
    </xdr:to>
    <xdr:sp macro="" textlink="">
      <xdr:nvSpPr>
        <xdr:cNvPr id="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18276093"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47625</xdr:colOff>
      <xdr:row>0</xdr:row>
      <xdr:rowOff>0</xdr:rowOff>
    </xdr:from>
    <xdr:to>
      <xdr:col>19</xdr:col>
      <xdr:colOff>303665</xdr:colOff>
      <xdr:row>2</xdr:row>
      <xdr:rowOff>130287</xdr:rowOff>
    </xdr:to>
    <xdr:grpSp>
      <xdr:nvGrpSpPr>
        <xdr:cNvPr id="5"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18502313" y="0"/>
          <a:ext cx="839446" cy="701787"/>
          <a:chOff x="11133666" y="131229"/>
          <a:chExt cx="928738" cy="609603"/>
        </a:xfrm>
      </xdr:grpSpPr>
      <xdr:sp macro="" textlink="">
        <xdr:nvSpPr>
          <xdr:cNvPr id="6"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11906</xdr:colOff>
      <xdr:row>5</xdr:row>
      <xdr:rowOff>0</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0"/>
          <a:ext cx="12537281" cy="833438"/>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108858</xdr:colOff>
      <xdr:row>0</xdr:row>
      <xdr:rowOff>45357</xdr:rowOff>
    </xdr:from>
    <xdr:to>
      <xdr:col>18</xdr:col>
      <xdr:colOff>333149</xdr:colOff>
      <xdr:row>4</xdr:row>
      <xdr:rowOff>131989</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4301108" y="45357"/>
          <a:ext cx="831510" cy="753382"/>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69</xdr:row>
      <xdr:rowOff>67159</xdr:rowOff>
    </xdr:from>
    <xdr:to>
      <xdr:col>8</xdr:col>
      <xdr:colOff>917222</xdr:colOff>
      <xdr:row>75</xdr:row>
      <xdr:rowOff>136880</xdr:rowOff>
    </xdr:to>
    <xdr:sp macro="" textlink="">
      <xdr:nvSpPr>
        <xdr:cNvPr id="3" name="Retângulo 82">
          <a:extLst>
            <a:ext uri="{FF2B5EF4-FFF2-40B4-BE49-F238E27FC236}">
              <a16:creationId xmlns:a16="http://schemas.microsoft.com/office/drawing/2014/main" id="{2D1D9224-B90A-46B3-B117-D39EE9BCE889}"/>
            </a:ext>
          </a:extLst>
        </xdr:cNvPr>
        <xdr:cNvSpPr/>
      </xdr:nvSpPr>
      <xdr:spPr>
        <a:xfrm>
          <a:off x="3561274" y="11887684"/>
          <a:ext cx="6528523" cy="104127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68</xdr:row>
      <xdr:rowOff>109477</xdr:rowOff>
    </xdr:from>
    <xdr:to>
      <xdr:col>3</xdr:col>
      <xdr:colOff>643841</xdr:colOff>
      <xdr:row>74</xdr:row>
      <xdr:rowOff>2556</xdr:rowOff>
    </xdr:to>
    <xdr:sp macro="" textlink="">
      <xdr:nvSpPr>
        <xdr:cNvPr id="4" name="Freeform 101">
          <a:extLst>
            <a:ext uri="{FF2B5EF4-FFF2-40B4-BE49-F238E27FC236}">
              <a16:creationId xmlns:a16="http://schemas.microsoft.com/office/drawing/2014/main" id="{51D53628-5BC6-445A-9A96-14019E3A9A97}"/>
            </a:ext>
          </a:extLst>
        </xdr:cNvPr>
        <xdr:cNvSpPr>
          <a:spLocks noChangeAspect="1"/>
        </xdr:cNvSpPr>
      </xdr:nvSpPr>
      <xdr:spPr bwMode="gray">
        <a:xfrm>
          <a:off x="2162958" y="11768077"/>
          <a:ext cx="928808" cy="864629"/>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46</xdr:row>
      <xdr:rowOff>34071</xdr:rowOff>
    </xdr:from>
    <xdr:to>
      <xdr:col>2</xdr:col>
      <xdr:colOff>509498</xdr:colOff>
      <xdr:row>56</xdr:row>
      <xdr:rowOff>102943</xdr:rowOff>
    </xdr:to>
    <xdr:sp macro="" textlink="">
      <xdr:nvSpPr>
        <xdr:cNvPr id="5" name="Freeform 82">
          <a:extLst>
            <a:ext uri="{FF2B5EF4-FFF2-40B4-BE49-F238E27FC236}">
              <a16:creationId xmlns:a16="http://schemas.microsoft.com/office/drawing/2014/main" id="{1F601BF8-B318-4827-BAE1-E517965C7ED8}"/>
            </a:ext>
          </a:extLst>
        </xdr:cNvPr>
        <xdr:cNvSpPr>
          <a:spLocks noChangeAspect="1"/>
        </xdr:cNvSpPr>
      </xdr:nvSpPr>
      <xdr:spPr bwMode="gray">
        <a:xfrm>
          <a:off x="0" y="8130321"/>
          <a:ext cx="2319248" cy="1688122"/>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7</xdr:col>
      <xdr:colOff>1209468</xdr:colOff>
      <xdr:row>58</xdr:row>
      <xdr:rowOff>96202</xdr:rowOff>
    </xdr:from>
    <xdr:to>
      <xdr:col>9</xdr:col>
      <xdr:colOff>447493</xdr:colOff>
      <xdr:row>63</xdr:row>
      <xdr:rowOff>31769</xdr:rowOff>
    </xdr:to>
    <xdr:pic>
      <xdr:nvPicPr>
        <xdr:cNvPr id="6" name="Imagem 85">
          <a:extLst>
            <a:ext uri="{FF2B5EF4-FFF2-40B4-BE49-F238E27FC236}">
              <a16:creationId xmlns:a16="http://schemas.microsoft.com/office/drawing/2014/main" id="{B9B02B67-EB9C-4424-9D8A-BF4C9A4819EE}"/>
            </a:ext>
          </a:extLst>
        </xdr:cNvPr>
        <xdr:cNvPicPr>
          <a:picLocks/>
        </xdr:cNvPicPr>
      </xdr:nvPicPr>
      <xdr:blipFill>
        <a:blip xmlns:r="http://schemas.openxmlformats.org/officeDocument/2006/relationships" r:embed="rId1"/>
        <a:stretch>
          <a:fillRect/>
        </a:stretch>
      </xdr:blipFill>
      <xdr:spPr>
        <a:xfrm>
          <a:off x="8115093" y="10135552"/>
          <a:ext cx="1054125" cy="729316"/>
        </a:xfrm>
        <a:prstGeom prst="rect">
          <a:avLst/>
        </a:prstGeom>
      </xdr:spPr>
    </xdr:pic>
    <xdr:clientData/>
  </xdr:twoCellAnchor>
  <xdr:twoCellAnchor editAs="oneCell">
    <xdr:from>
      <xdr:col>6</xdr:col>
      <xdr:colOff>263407</xdr:colOff>
      <xdr:row>58</xdr:row>
      <xdr:rowOff>86066</xdr:rowOff>
    </xdr:from>
    <xdr:to>
      <xdr:col>7</xdr:col>
      <xdr:colOff>2138430</xdr:colOff>
      <xdr:row>63</xdr:row>
      <xdr:rowOff>31769</xdr:rowOff>
    </xdr:to>
    <xdr:pic>
      <xdr:nvPicPr>
        <xdr:cNvPr id="7" name="Imagem 86">
          <a:extLst>
            <a:ext uri="{FF2B5EF4-FFF2-40B4-BE49-F238E27FC236}">
              <a16:creationId xmlns:a16="http://schemas.microsoft.com/office/drawing/2014/main" id="{13330AB0-DBD0-48F4-A2B9-55C77C1DE012}"/>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054607" y="10125416"/>
          <a:ext cx="1022536" cy="739452"/>
        </a:xfrm>
        <a:prstGeom prst="rect">
          <a:avLst/>
        </a:prstGeom>
      </xdr:spPr>
    </xdr:pic>
    <xdr:clientData/>
  </xdr:twoCellAnchor>
  <xdr:twoCellAnchor editAs="oneCell">
    <xdr:from>
      <xdr:col>5</xdr:col>
      <xdr:colOff>849154</xdr:colOff>
      <xdr:row>64</xdr:row>
      <xdr:rowOff>15519</xdr:rowOff>
    </xdr:from>
    <xdr:to>
      <xdr:col>7</xdr:col>
      <xdr:colOff>220690</xdr:colOff>
      <xdr:row>68</xdr:row>
      <xdr:rowOff>71735</xdr:rowOff>
    </xdr:to>
    <xdr:pic>
      <xdr:nvPicPr>
        <xdr:cNvPr id="8" name="Imagem 87">
          <a:extLst>
            <a:ext uri="{FF2B5EF4-FFF2-40B4-BE49-F238E27FC236}">
              <a16:creationId xmlns:a16="http://schemas.microsoft.com/office/drawing/2014/main" id="{97432342-A24D-479C-ABAD-FEEF594E2F6B}"/>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525929" y="11026419"/>
          <a:ext cx="1022536" cy="691216"/>
        </a:xfrm>
        <a:prstGeom prst="rect">
          <a:avLst/>
        </a:prstGeom>
      </xdr:spPr>
    </xdr:pic>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44</xdr:row>
      <xdr:rowOff>0</xdr:rowOff>
    </xdr:from>
    <xdr:to>
      <xdr:col>1</xdr:col>
      <xdr:colOff>1147343</xdr:colOff>
      <xdr:row>49</xdr:row>
      <xdr:rowOff>18329</xdr:rowOff>
    </xdr:to>
    <xdr:sp macro="" textlink="">
      <xdr:nvSpPr>
        <xdr:cNvPr id="10" name="Freeform 83">
          <a:extLst>
            <a:ext uri="{FF2B5EF4-FFF2-40B4-BE49-F238E27FC236}">
              <a16:creationId xmlns:a16="http://schemas.microsoft.com/office/drawing/2014/main" id="{89356701-4A77-4027-8EDB-0A1C1EFA15D8}"/>
            </a:ext>
          </a:extLst>
        </xdr:cNvPr>
        <xdr:cNvSpPr>
          <a:spLocks noChangeAspect="1"/>
        </xdr:cNvSpPr>
      </xdr:nvSpPr>
      <xdr:spPr bwMode="gray">
        <a:xfrm>
          <a:off x="517289" y="7772400"/>
          <a:ext cx="772929" cy="827954"/>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44</xdr:row>
      <xdr:rowOff>128461</xdr:rowOff>
    </xdr:from>
    <xdr:to>
      <xdr:col>3</xdr:col>
      <xdr:colOff>649959</xdr:colOff>
      <xdr:row>48</xdr:row>
      <xdr:rowOff>151809</xdr:rowOff>
    </xdr:to>
    <xdr:sp macro="" textlink="">
      <xdr:nvSpPr>
        <xdr:cNvPr id="11" name="Freeform 85">
          <a:extLst>
            <a:ext uri="{FF2B5EF4-FFF2-40B4-BE49-F238E27FC236}">
              <a16:creationId xmlns:a16="http://schemas.microsoft.com/office/drawing/2014/main" id="{834BD871-C5B6-4C2D-B007-C70EB0080D56}"/>
            </a:ext>
          </a:extLst>
        </xdr:cNvPr>
        <xdr:cNvSpPr>
          <a:spLocks noChangeAspect="1"/>
        </xdr:cNvSpPr>
      </xdr:nvSpPr>
      <xdr:spPr bwMode="gray">
        <a:xfrm>
          <a:off x="2450781" y="7900861"/>
          <a:ext cx="647103" cy="671048"/>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53</xdr:row>
      <xdr:rowOff>143919</xdr:rowOff>
    </xdr:from>
    <xdr:to>
      <xdr:col>3</xdr:col>
      <xdr:colOff>624494</xdr:colOff>
      <xdr:row>61</xdr:row>
      <xdr:rowOff>149996</xdr:rowOff>
    </xdr:to>
    <xdr:sp macro="" textlink="">
      <xdr:nvSpPr>
        <xdr:cNvPr id="12" name="Freeform 86">
          <a:extLst>
            <a:ext uri="{FF2B5EF4-FFF2-40B4-BE49-F238E27FC236}">
              <a16:creationId xmlns:a16="http://schemas.microsoft.com/office/drawing/2014/main" id="{C9864474-A8C3-4A82-868F-6FFBE64FD21A}"/>
            </a:ext>
          </a:extLst>
        </xdr:cNvPr>
        <xdr:cNvSpPr>
          <a:spLocks noChangeAspect="1"/>
        </xdr:cNvSpPr>
      </xdr:nvSpPr>
      <xdr:spPr bwMode="gray">
        <a:xfrm>
          <a:off x="1589814" y="9373644"/>
          <a:ext cx="1482605" cy="1301477"/>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48</xdr:row>
      <xdr:rowOff>157803</xdr:rowOff>
    </xdr:from>
    <xdr:to>
      <xdr:col>4</xdr:col>
      <xdr:colOff>525296</xdr:colOff>
      <xdr:row>56</xdr:row>
      <xdr:rowOff>12617</xdr:rowOff>
    </xdr:to>
    <xdr:sp macro="" textlink="">
      <xdr:nvSpPr>
        <xdr:cNvPr id="13" name="Freeform 87">
          <a:extLst>
            <a:ext uri="{FF2B5EF4-FFF2-40B4-BE49-F238E27FC236}">
              <a16:creationId xmlns:a16="http://schemas.microsoft.com/office/drawing/2014/main" id="{537AD4B1-4B98-4FEA-953A-B1C796B5CBB3}"/>
            </a:ext>
          </a:extLst>
        </xdr:cNvPr>
        <xdr:cNvSpPr>
          <a:spLocks noChangeAspect="1"/>
        </xdr:cNvSpPr>
      </xdr:nvSpPr>
      <xdr:spPr bwMode="gray">
        <a:xfrm>
          <a:off x="3301600" y="8577903"/>
          <a:ext cx="786046" cy="1150214"/>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50</xdr:row>
      <xdr:rowOff>53927</xdr:rowOff>
    </xdr:from>
    <xdr:to>
      <xdr:col>4</xdr:col>
      <xdr:colOff>712535</xdr:colOff>
      <xdr:row>56</xdr:row>
      <xdr:rowOff>84045</xdr:rowOff>
    </xdr:to>
    <xdr:sp macro="" textlink="">
      <xdr:nvSpPr>
        <xdr:cNvPr id="14" name="Freeform 88">
          <a:extLst>
            <a:ext uri="{FF2B5EF4-FFF2-40B4-BE49-F238E27FC236}">
              <a16:creationId xmlns:a16="http://schemas.microsoft.com/office/drawing/2014/main" id="{2022AA59-0326-46CD-B495-DDA491D023CB}"/>
            </a:ext>
          </a:extLst>
        </xdr:cNvPr>
        <xdr:cNvSpPr>
          <a:spLocks noChangeAspect="1"/>
        </xdr:cNvSpPr>
      </xdr:nvSpPr>
      <xdr:spPr bwMode="gray">
        <a:xfrm>
          <a:off x="3562124" y="8797877"/>
          <a:ext cx="712761" cy="1001668"/>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51</xdr:row>
      <xdr:rowOff>137147</xdr:rowOff>
    </xdr:from>
    <xdr:to>
      <xdr:col>5</xdr:col>
      <xdr:colOff>213391</xdr:colOff>
      <xdr:row>53</xdr:row>
      <xdr:rowOff>104703</xdr:rowOff>
    </xdr:to>
    <xdr:sp macro="" textlink="">
      <xdr:nvSpPr>
        <xdr:cNvPr id="15" name="Freeform 89">
          <a:extLst>
            <a:ext uri="{FF2B5EF4-FFF2-40B4-BE49-F238E27FC236}">
              <a16:creationId xmlns:a16="http://schemas.microsoft.com/office/drawing/2014/main" id="{78F78379-1BA0-42B6-AC63-6A71988C854D}"/>
            </a:ext>
          </a:extLst>
        </xdr:cNvPr>
        <xdr:cNvSpPr>
          <a:spLocks noChangeAspect="1"/>
        </xdr:cNvSpPr>
      </xdr:nvSpPr>
      <xdr:spPr bwMode="gray">
        <a:xfrm>
          <a:off x="4495080" y="9043022"/>
          <a:ext cx="395086" cy="291406"/>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50</xdr:row>
      <xdr:rowOff>53927</xdr:rowOff>
    </xdr:from>
    <xdr:to>
      <xdr:col>4</xdr:col>
      <xdr:colOff>1110982</xdr:colOff>
      <xdr:row>54</xdr:row>
      <xdr:rowOff>53464</xdr:rowOff>
    </xdr:to>
    <xdr:sp macro="" textlink="">
      <xdr:nvSpPr>
        <xdr:cNvPr id="16" name="Freeform 90">
          <a:extLst>
            <a:ext uri="{FF2B5EF4-FFF2-40B4-BE49-F238E27FC236}">
              <a16:creationId xmlns:a16="http://schemas.microsoft.com/office/drawing/2014/main" id="{1D28BD1D-1A98-437A-AC4F-983A689202BE}"/>
            </a:ext>
          </a:extLst>
        </xdr:cNvPr>
        <xdr:cNvSpPr>
          <a:spLocks noChangeAspect="1"/>
        </xdr:cNvSpPr>
      </xdr:nvSpPr>
      <xdr:spPr bwMode="gray">
        <a:xfrm>
          <a:off x="4171527" y="8797877"/>
          <a:ext cx="501805" cy="647237"/>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55</xdr:row>
      <xdr:rowOff>40043</xdr:rowOff>
    </xdr:from>
    <xdr:to>
      <xdr:col>5</xdr:col>
      <xdr:colOff>204404</xdr:colOff>
      <xdr:row>57</xdr:row>
      <xdr:rowOff>31409</xdr:rowOff>
    </xdr:to>
    <xdr:sp macro="" textlink="">
      <xdr:nvSpPr>
        <xdr:cNvPr id="17" name="Freeform 91">
          <a:extLst>
            <a:ext uri="{FF2B5EF4-FFF2-40B4-BE49-F238E27FC236}">
              <a16:creationId xmlns:a16="http://schemas.microsoft.com/office/drawing/2014/main" id="{81FD3771-5621-4592-AD29-CD0008A1EF5A}"/>
            </a:ext>
          </a:extLst>
        </xdr:cNvPr>
        <xdr:cNvSpPr>
          <a:spLocks noChangeAspect="1"/>
        </xdr:cNvSpPr>
      </xdr:nvSpPr>
      <xdr:spPr bwMode="gray">
        <a:xfrm>
          <a:off x="4538521" y="9593618"/>
          <a:ext cx="342658" cy="315216"/>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54</xdr:row>
      <xdr:rowOff>140301</xdr:rowOff>
    </xdr:from>
    <xdr:to>
      <xdr:col>4</xdr:col>
      <xdr:colOff>1078028</xdr:colOff>
      <xdr:row>62</xdr:row>
      <xdr:rowOff>74946</xdr:rowOff>
    </xdr:to>
    <xdr:sp macro="" textlink="">
      <xdr:nvSpPr>
        <xdr:cNvPr id="18" name="Freeform 92">
          <a:extLst>
            <a:ext uri="{FF2B5EF4-FFF2-40B4-BE49-F238E27FC236}">
              <a16:creationId xmlns:a16="http://schemas.microsoft.com/office/drawing/2014/main" id="{77290654-FFEC-4363-87B1-70D4CA291691}"/>
            </a:ext>
          </a:extLst>
        </xdr:cNvPr>
        <xdr:cNvSpPr>
          <a:spLocks noChangeAspect="1"/>
        </xdr:cNvSpPr>
      </xdr:nvSpPr>
      <xdr:spPr bwMode="gray">
        <a:xfrm>
          <a:off x="3539770" y="9531951"/>
          <a:ext cx="1100608" cy="1230045"/>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62</xdr:row>
      <xdr:rowOff>10519</xdr:rowOff>
    </xdr:from>
    <xdr:to>
      <xdr:col>4</xdr:col>
      <xdr:colOff>729011</xdr:colOff>
      <xdr:row>64</xdr:row>
      <xdr:rowOff>97125</xdr:rowOff>
    </xdr:to>
    <xdr:sp macro="" textlink="">
      <xdr:nvSpPr>
        <xdr:cNvPr id="19" name="Freeform 93">
          <a:extLst>
            <a:ext uri="{FF2B5EF4-FFF2-40B4-BE49-F238E27FC236}">
              <a16:creationId xmlns:a16="http://schemas.microsoft.com/office/drawing/2014/main" id="{38CB7733-F379-4C5D-AC71-F4C17B5F234E}"/>
            </a:ext>
          </a:extLst>
        </xdr:cNvPr>
        <xdr:cNvSpPr>
          <a:spLocks noChangeAspect="1"/>
        </xdr:cNvSpPr>
      </xdr:nvSpPr>
      <xdr:spPr bwMode="gray">
        <a:xfrm>
          <a:off x="4002262" y="10697569"/>
          <a:ext cx="289099" cy="410456"/>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64</xdr:row>
      <xdr:rowOff>42502</xdr:rowOff>
    </xdr:from>
    <xdr:to>
      <xdr:col>4</xdr:col>
      <xdr:colOff>550759</xdr:colOff>
      <xdr:row>65</xdr:row>
      <xdr:rowOff>141128</xdr:rowOff>
    </xdr:to>
    <xdr:sp macro="" textlink="">
      <xdr:nvSpPr>
        <xdr:cNvPr id="20" name="Freeform 94">
          <a:extLst>
            <a:ext uri="{FF2B5EF4-FFF2-40B4-BE49-F238E27FC236}">
              <a16:creationId xmlns:a16="http://schemas.microsoft.com/office/drawing/2014/main" id="{5694B181-BD81-434B-818B-4AAF65E0AFCD}"/>
            </a:ext>
          </a:extLst>
        </xdr:cNvPr>
        <xdr:cNvSpPr>
          <a:spLocks noChangeAspect="1"/>
        </xdr:cNvSpPr>
      </xdr:nvSpPr>
      <xdr:spPr bwMode="gray">
        <a:xfrm>
          <a:off x="3636769" y="11053402"/>
          <a:ext cx="476340" cy="260551"/>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65</xdr:row>
      <xdr:rowOff>31616</xdr:rowOff>
    </xdr:from>
    <xdr:to>
      <xdr:col>4</xdr:col>
      <xdr:colOff>703159</xdr:colOff>
      <xdr:row>66</xdr:row>
      <xdr:rowOff>130242</xdr:rowOff>
    </xdr:to>
    <xdr:sp macro="" textlink="">
      <xdr:nvSpPr>
        <xdr:cNvPr id="21" name="Freeform 95">
          <a:extLst>
            <a:ext uri="{FF2B5EF4-FFF2-40B4-BE49-F238E27FC236}">
              <a16:creationId xmlns:a16="http://schemas.microsoft.com/office/drawing/2014/main" id="{A40BDC70-7E98-4181-A8B9-68B8283ADDF4}"/>
            </a:ext>
          </a:extLst>
        </xdr:cNvPr>
        <xdr:cNvSpPr>
          <a:spLocks noChangeAspect="1"/>
        </xdr:cNvSpPr>
      </xdr:nvSpPr>
      <xdr:spPr bwMode="gray">
        <a:xfrm>
          <a:off x="3789169" y="11204441"/>
          <a:ext cx="476340" cy="260551"/>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59</xdr:row>
      <xdr:rowOff>15768</xdr:rowOff>
    </xdr:from>
    <xdr:to>
      <xdr:col>4</xdr:col>
      <xdr:colOff>712534</xdr:colOff>
      <xdr:row>65</xdr:row>
      <xdr:rowOff>108913</xdr:rowOff>
    </xdr:to>
    <xdr:sp macro="" textlink="">
      <xdr:nvSpPr>
        <xdr:cNvPr id="22" name="Freeform 96">
          <a:extLst>
            <a:ext uri="{FF2B5EF4-FFF2-40B4-BE49-F238E27FC236}">
              <a16:creationId xmlns:a16="http://schemas.microsoft.com/office/drawing/2014/main" id="{76BEC2E3-FC00-4A00-9BC3-4206370E0FA4}"/>
            </a:ext>
          </a:extLst>
        </xdr:cNvPr>
        <xdr:cNvSpPr>
          <a:spLocks noChangeAspect="1"/>
        </xdr:cNvSpPr>
      </xdr:nvSpPr>
      <xdr:spPr bwMode="gray">
        <a:xfrm>
          <a:off x="2936106" y="10217043"/>
          <a:ext cx="1338778" cy="1064695"/>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61</xdr:row>
      <xdr:rowOff>46350</xdr:rowOff>
    </xdr:from>
    <xdr:to>
      <xdr:col>3</xdr:col>
      <xdr:colOff>504660</xdr:colOff>
      <xdr:row>66</xdr:row>
      <xdr:rowOff>120704</xdr:rowOff>
    </xdr:to>
    <xdr:sp macro="" textlink="">
      <xdr:nvSpPr>
        <xdr:cNvPr id="23" name="Freeform 97">
          <a:extLst>
            <a:ext uri="{FF2B5EF4-FFF2-40B4-BE49-F238E27FC236}">
              <a16:creationId xmlns:a16="http://schemas.microsoft.com/office/drawing/2014/main" id="{3EED7C64-E5BA-423A-AE66-B369FF1A93D6}"/>
            </a:ext>
          </a:extLst>
        </xdr:cNvPr>
        <xdr:cNvSpPr>
          <a:spLocks noChangeAspect="1"/>
        </xdr:cNvSpPr>
      </xdr:nvSpPr>
      <xdr:spPr bwMode="gray">
        <a:xfrm>
          <a:off x="2101920" y="10571475"/>
          <a:ext cx="850665" cy="883979"/>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63</xdr:row>
      <xdr:rowOff>30714</xdr:rowOff>
    </xdr:from>
    <xdr:to>
      <xdr:col>4</xdr:col>
      <xdr:colOff>116362</xdr:colOff>
      <xdr:row>67</xdr:row>
      <xdr:rowOff>84874</xdr:rowOff>
    </xdr:to>
    <xdr:sp macro="" textlink="">
      <xdr:nvSpPr>
        <xdr:cNvPr id="24" name="Freeform 98">
          <a:extLst>
            <a:ext uri="{FF2B5EF4-FFF2-40B4-BE49-F238E27FC236}">
              <a16:creationId xmlns:a16="http://schemas.microsoft.com/office/drawing/2014/main" id="{AA61962A-1AB0-4611-B507-FDBE3FC6E218}"/>
            </a:ext>
          </a:extLst>
        </xdr:cNvPr>
        <xdr:cNvSpPr>
          <a:spLocks noChangeAspect="1"/>
        </xdr:cNvSpPr>
      </xdr:nvSpPr>
      <xdr:spPr bwMode="gray">
        <a:xfrm>
          <a:off x="2688950" y="10879689"/>
          <a:ext cx="989762" cy="701860"/>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65</xdr:row>
      <xdr:rowOff>54290</xdr:rowOff>
    </xdr:from>
    <xdr:to>
      <xdr:col>3</xdr:col>
      <xdr:colOff>828211</xdr:colOff>
      <xdr:row>68</xdr:row>
      <xdr:rowOff>105065</xdr:rowOff>
    </xdr:to>
    <xdr:sp macro="" textlink="">
      <xdr:nvSpPr>
        <xdr:cNvPr id="25" name="Freeform 99">
          <a:extLst>
            <a:ext uri="{FF2B5EF4-FFF2-40B4-BE49-F238E27FC236}">
              <a16:creationId xmlns:a16="http://schemas.microsoft.com/office/drawing/2014/main" id="{CFA35D23-DFF0-4EAE-A05F-4C2565AA5FAD}"/>
            </a:ext>
          </a:extLst>
        </xdr:cNvPr>
        <xdr:cNvSpPr>
          <a:spLocks noChangeAspect="1"/>
        </xdr:cNvSpPr>
      </xdr:nvSpPr>
      <xdr:spPr bwMode="gray">
        <a:xfrm>
          <a:off x="2501709" y="11227115"/>
          <a:ext cx="774427" cy="536550"/>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68</xdr:row>
      <xdr:rowOff>16828</xdr:rowOff>
    </xdr:from>
    <xdr:to>
      <xdr:col>3</xdr:col>
      <xdr:colOff>768295</xdr:colOff>
      <xdr:row>70</xdr:row>
      <xdr:rowOff>103434</xdr:rowOff>
    </xdr:to>
    <xdr:sp macro="" textlink="">
      <xdr:nvSpPr>
        <xdr:cNvPr id="26" name="Freeform 100">
          <a:extLst>
            <a:ext uri="{FF2B5EF4-FFF2-40B4-BE49-F238E27FC236}">
              <a16:creationId xmlns:a16="http://schemas.microsoft.com/office/drawing/2014/main" id="{8207D328-4168-44F3-BB03-8FFD65347D77}"/>
            </a:ext>
          </a:extLst>
        </xdr:cNvPr>
        <xdr:cNvSpPr>
          <a:spLocks noChangeAspect="1"/>
        </xdr:cNvSpPr>
      </xdr:nvSpPr>
      <xdr:spPr bwMode="gray">
        <a:xfrm>
          <a:off x="2612557" y="11675428"/>
          <a:ext cx="603663" cy="410456"/>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53</xdr:row>
      <xdr:rowOff>136916</xdr:rowOff>
    </xdr:from>
    <xdr:to>
      <xdr:col>5</xdr:col>
      <xdr:colOff>238856</xdr:colOff>
      <xdr:row>55</xdr:row>
      <xdr:rowOff>104471</xdr:rowOff>
    </xdr:to>
    <xdr:sp macro="" textlink="">
      <xdr:nvSpPr>
        <xdr:cNvPr id="27" name="Freeform 102">
          <a:extLst>
            <a:ext uri="{FF2B5EF4-FFF2-40B4-BE49-F238E27FC236}">
              <a16:creationId xmlns:a16="http://schemas.microsoft.com/office/drawing/2014/main" id="{F1B95578-D1C5-4ABA-840B-7F5856DF0911}"/>
            </a:ext>
          </a:extLst>
        </xdr:cNvPr>
        <xdr:cNvSpPr>
          <a:spLocks noChangeAspect="1"/>
        </xdr:cNvSpPr>
      </xdr:nvSpPr>
      <xdr:spPr bwMode="gray">
        <a:xfrm>
          <a:off x="4146064" y="9366641"/>
          <a:ext cx="769567" cy="291405"/>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52</xdr:row>
      <xdr:rowOff>157341</xdr:rowOff>
    </xdr:from>
    <xdr:to>
      <xdr:col>5</xdr:col>
      <xdr:colOff>238856</xdr:colOff>
      <xdr:row>54</xdr:row>
      <xdr:rowOff>131899</xdr:rowOff>
    </xdr:to>
    <xdr:sp macro="" textlink="">
      <xdr:nvSpPr>
        <xdr:cNvPr id="28" name="Freeform 103">
          <a:extLst>
            <a:ext uri="{FF2B5EF4-FFF2-40B4-BE49-F238E27FC236}">
              <a16:creationId xmlns:a16="http://schemas.microsoft.com/office/drawing/2014/main" id="{7652C481-1061-45D6-AC8A-310D566191FB}"/>
            </a:ext>
          </a:extLst>
        </xdr:cNvPr>
        <xdr:cNvSpPr>
          <a:spLocks noChangeAspect="1"/>
        </xdr:cNvSpPr>
      </xdr:nvSpPr>
      <xdr:spPr bwMode="gray">
        <a:xfrm>
          <a:off x="4486093" y="9225141"/>
          <a:ext cx="429538" cy="298408"/>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45</xdr:row>
      <xdr:rowOff>154651</xdr:rowOff>
    </xdr:from>
    <xdr:to>
      <xdr:col>3</xdr:col>
      <xdr:colOff>1150264</xdr:colOff>
      <xdr:row>55</xdr:row>
      <xdr:rowOff>111475</xdr:rowOff>
    </xdr:to>
    <xdr:sp macro="" textlink="">
      <xdr:nvSpPr>
        <xdr:cNvPr id="29" name="Freeform 104">
          <a:extLst>
            <a:ext uri="{FF2B5EF4-FFF2-40B4-BE49-F238E27FC236}">
              <a16:creationId xmlns:a16="http://schemas.microsoft.com/office/drawing/2014/main" id="{A4DE25F0-FCF5-4366-97CD-8074F916AB27}"/>
            </a:ext>
          </a:extLst>
        </xdr:cNvPr>
        <xdr:cNvSpPr>
          <a:spLocks noChangeAspect="1"/>
        </xdr:cNvSpPr>
      </xdr:nvSpPr>
      <xdr:spPr bwMode="gray">
        <a:xfrm>
          <a:off x="1956621" y="8088976"/>
          <a:ext cx="1603468" cy="1576074"/>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57</xdr:row>
      <xdr:rowOff>128049</xdr:rowOff>
    </xdr:from>
    <xdr:to>
      <xdr:col>3</xdr:col>
      <xdr:colOff>1142774</xdr:colOff>
      <xdr:row>63</xdr:row>
      <xdr:rowOff>6902</xdr:rowOff>
    </xdr:to>
    <xdr:sp macro="" textlink="">
      <xdr:nvSpPr>
        <xdr:cNvPr id="30" name="Freeform 105">
          <a:extLst>
            <a:ext uri="{FF2B5EF4-FFF2-40B4-BE49-F238E27FC236}">
              <a16:creationId xmlns:a16="http://schemas.microsoft.com/office/drawing/2014/main" id="{D1EB57F2-1620-4097-81F8-F165E0474F72}"/>
            </a:ext>
          </a:extLst>
        </xdr:cNvPr>
        <xdr:cNvSpPr>
          <a:spLocks noChangeAspect="1"/>
        </xdr:cNvSpPr>
      </xdr:nvSpPr>
      <xdr:spPr bwMode="gray">
        <a:xfrm>
          <a:off x="2681459" y="10005474"/>
          <a:ext cx="880665" cy="850403"/>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51</xdr:row>
      <xdr:rowOff>160957</xdr:rowOff>
    </xdr:from>
    <xdr:to>
      <xdr:col>3</xdr:col>
      <xdr:colOff>1150265</xdr:colOff>
      <xdr:row>58</xdr:row>
      <xdr:rowOff>75410</xdr:rowOff>
    </xdr:to>
    <xdr:sp macro="" textlink="">
      <xdr:nvSpPr>
        <xdr:cNvPr id="31" name="Freeform 106">
          <a:extLst>
            <a:ext uri="{FF2B5EF4-FFF2-40B4-BE49-F238E27FC236}">
              <a16:creationId xmlns:a16="http://schemas.microsoft.com/office/drawing/2014/main" id="{C531C1AC-5F2A-499D-8706-2795A495549C}"/>
            </a:ext>
          </a:extLst>
        </xdr:cNvPr>
        <xdr:cNvSpPr>
          <a:spLocks noChangeAspect="1"/>
        </xdr:cNvSpPr>
      </xdr:nvSpPr>
      <xdr:spPr bwMode="gray">
        <a:xfrm>
          <a:off x="2996023" y="9066832"/>
          <a:ext cx="564067" cy="1047928"/>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56</xdr:row>
      <xdr:rowOff>21020</xdr:rowOff>
    </xdr:from>
    <xdr:to>
      <xdr:col>4</xdr:col>
      <xdr:colOff>1145436</xdr:colOff>
      <xdr:row>57</xdr:row>
      <xdr:rowOff>39813</xdr:rowOff>
    </xdr:to>
    <xdr:sp macro="" textlink="">
      <xdr:nvSpPr>
        <xdr:cNvPr id="32" name="Freeform 108">
          <a:extLst>
            <a:ext uri="{FF2B5EF4-FFF2-40B4-BE49-F238E27FC236}">
              <a16:creationId xmlns:a16="http://schemas.microsoft.com/office/drawing/2014/main" id="{198793CA-40BF-4B61-84DC-62D6C0C046B0}"/>
            </a:ext>
          </a:extLst>
        </xdr:cNvPr>
        <xdr:cNvSpPr>
          <a:spLocks noChangeAspect="1"/>
        </xdr:cNvSpPr>
      </xdr:nvSpPr>
      <xdr:spPr bwMode="gray">
        <a:xfrm>
          <a:off x="4529533" y="9736520"/>
          <a:ext cx="149678" cy="180718"/>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62</xdr:row>
      <xdr:rowOff>162919</xdr:rowOff>
    </xdr:from>
    <xdr:to>
      <xdr:col>4</xdr:col>
      <xdr:colOff>881411</xdr:colOff>
      <xdr:row>65</xdr:row>
      <xdr:rowOff>86239</xdr:rowOff>
    </xdr:to>
    <xdr:sp macro="" textlink="">
      <xdr:nvSpPr>
        <xdr:cNvPr id="33" name="Freeform 109">
          <a:extLst>
            <a:ext uri="{FF2B5EF4-FFF2-40B4-BE49-F238E27FC236}">
              <a16:creationId xmlns:a16="http://schemas.microsoft.com/office/drawing/2014/main" id="{74D92F0C-47A9-4936-A77A-F0F5015751A8}"/>
            </a:ext>
          </a:extLst>
        </xdr:cNvPr>
        <xdr:cNvSpPr>
          <a:spLocks noChangeAspect="1"/>
        </xdr:cNvSpPr>
      </xdr:nvSpPr>
      <xdr:spPr bwMode="gray">
        <a:xfrm>
          <a:off x="4154662" y="10849969"/>
          <a:ext cx="289099" cy="409095"/>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60</xdr:row>
      <xdr:rowOff>38987</xdr:rowOff>
    </xdr:from>
    <xdr:to>
      <xdr:col>3</xdr:col>
      <xdr:colOff>938631</xdr:colOff>
      <xdr:row>60</xdr:row>
      <xdr:rowOff>111814</xdr:rowOff>
    </xdr:to>
    <xdr:sp macro="" textlink="">
      <xdr:nvSpPr>
        <xdr:cNvPr id="34" name="Retângulo 113">
          <a:extLst>
            <a:ext uri="{FF2B5EF4-FFF2-40B4-BE49-F238E27FC236}">
              <a16:creationId xmlns:a16="http://schemas.microsoft.com/office/drawing/2014/main" id="{3E01AEF4-6780-4138-B15D-5946C0433F4C}"/>
            </a:ext>
          </a:extLst>
        </xdr:cNvPr>
        <xdr:cNvSpPr/>
      </xdr:nvSpPr>
      <xdr:spPr bwMode="auto">
        <a:xfrm>
          <a:off x="3264737" y="10402187"/>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49</xdr:row>
      <xdr:rowOff>154363</xdr:rowOff>
    </xdr:from>
    <xdr:to>
      <xdr:col>3</xdr:col>
      <xdr:colOff>1098476</xdr:colOff>
      <xdr:row>52</xdr:row>
      <xdr:rowOff>33837</xdr:rowOff>
    </xdr:to>
    <xdr:sp macro="" textlink="">
      <xdr:nvSpPr>
        <xdr:cNvPr id="157" name="CaixaDeTexto 43">
          <a:extLst>
            <a:ext uri="{FF2B5EF4-FFF2-40B4-BE49-F238E27FC236}">
              <a16:creationId xmlns:a16="http://schemas.microsoft.com/office/drawing/2014/main" id="{95312DF3-53B8-444B-99DF-2E3B9AC7B6AC}"/>
            </a:ext>
          </a:extLst>
        </xdr:cNvPr>
        <xdr:cNvSpPr txBox="1"/>
      </xdr:nvSpPr>
      <xdr:spPr>
        <a:xfrm>
          <a:off x="2464362" y="8736388"/>
          <a:ext cx="1082039" cy="36524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Salto do Rio Verdinho</a:t>
          </a:r>
        </a:p>
      </xdr:txBody>
    </xdr:sp>
    <xdr:clientData/>
  </xdr:twoCellAnchor>
  <xdr:twoCellAnchor editAs="oneCell">
    <xdr:from>
      <xdr:col>3</xdr:col>
      <xdr:colOff>99886</xdr:colOff>
      <xdr:row>52</xdr:row>
      <xdr:rowOff>7878</xdr:rowOff>
    </xdr:from>
    <xdr:to>
      <xdr:col>4</xdr:col>
      <xdr:colOff>512822</xdr:colOff>
      <xdr:row>56</xdr:row>
      <xdr:rowOff>92669</xdr:rowOff>
    </xdr:to>
    <xdr:pic>
      <xdr:nvPicPr>
        <xdr:cNvPr id="36" name="Imagem 115">
          <a:extLst>
            <a:ext uri="{FF2B5EF4-FFF2-40B4-BE49-F238E27FC236}">
              <a16:creationId xmlns:a16="http://schemas.microsoft.com/office/drawing/2014/main" id="{A8286E70-7900-4F99-8704-C432124D1A4D}"/>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47811" y="9075678"/>
          <a:ext cx="1022536" cy="719791"/>
        </a:xfrm>
        <a:prstGeom prst="rect">
          <a:avLst/>
        </a:prstGeom>
      </xdr:spPr>
    </xdr:pic>
    <xdr:clientData/>
  </xdr:twoCellAnchor>
  <xdr:twoCellAnchor>
    <xdr:from>
      <xdr:col>3</xdr:col>
      <xdr:colOff>99232</xdr:colOff>
      <xdr:row>55</xdr:row>
      <xdr:rowOff>29289</xdr:rowOff>
    </xdr:from>
    <xdr:to>
      <xdr:col>3</xdr:col>
      <xdr:colOff>711232</xdr:colOff>
      <xdr:row>56</xdr:row>
      <xdr:rowOff>36427</xdr:rowOff>
    </xdr:to>
    <xdr:sp macro="" textlink="">
      <xdr:nvSpPr>
        <xdr:cNvPr id="37" name="Retângulo 116">
          <a:extLst>
            <a:ext uri="{FF2B5EF4-FFF2-40B4-BE49-F238E27FC236}">
              <a16:creationId xmlns:a16="http://schemas.microsoft.com/office/drawing/2014/main" id="{8F04F821-C8AB-4DF1-8AD7-7F9852ECF963}"/>
            </a:ext>
          </a:extLst>
        </xdr:cNvPr>
        <xdr:cNvSpPr/>
      </xdr:nvSpPr>
      <xdr:spPr>
        <a:xfrm>
          <a:off x="2547157" y="9582864"/>
          <a:ext cx="612000" cy="16906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43</xdr:row>
      <xdr:rowOff>21325</xdr:rowOff>
    </xdr:from>
    <xdr:to>
      <xdr:col>4</xdr:col>
      <xdr:colOff>985071</xdr:colOff>
      <xdr:row>44</xdr:row>
      <xdr:rowOff>87843</xdr:rowOff>
    </xdr:to>
    <xdr:sp macro="" textlink="">
      <xdr:nvSpPr>
        <xdr:cNvPr id="149" name="Retângulo 117">
          <a:extLst>
            <a:ext uri="{FF2B5EF4-FFF2-40B4-BE49-F238E27FC236}">
              <a16:creationId xmlns:a16="http://schemas.microsoft.com/office/drawing/2014/main" id="{4EF69EFA-64DC-46D4-BB59-9102D172D974}"/>
            </a:ext>
          </a:extLst>
        </xdr:cNvPr>
        <xdr:cNvSpPr/>
      </xdr:nvSpPr>
      <xdr:spPr>
        <a:xfrm>
          <a:off x="3673371" y="8010419"/>
          <a:ext cx="88357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Sobragi</a:t>
          </a:r>
        </a:p>
      </xdr:txBody>
    </xdr:sp>
    <xdr:clientData/>
  </xdr:twoCellAnchor>
  <xdr:twoCellAnchor editAs="oneCell">
    <xdr:from>
      <xdr:col>4</xdr:col>
      <xdr:colOff>178850</xdr:colOff>
      <xdr:row>44</xdr:row>
      <xdr:rowOff>68350</xdr:rowOff>
    </xdr:from>
    <xdr:to>
      <xdr:col>5</xdr:col>
      <xdr:colOff>591786</xdr:colOff>
      <xdr:row>48</xdr:row>
      <xdr:rowOff>153141</xdr:rowOff>
    </xdr:to>
    <xdr:pic>
      <xdr:nvPicPr>
        <xdr:cNvPr id="39" name="Imagem 118">
          <a:extLst>
            <a:ext uri="{FF2B5EF4-FFF2-40B4-BE49-F238E27FC236}">
              <a16:creationId xmlns:a16="http://schemas.microsoft.com/office/drawing/2014/main" id="{7189CBA2-1C1F-46F9-900D-D697C9BC5B00}"/>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1200" y="7840750"/>
          <a:ext cx="1022536" cy="719791"/>
        </a:xfrm>
        <a:prstGeom prst="rect">
          <a:avLst/>
        </a:prstGeom>
      </xdr:spPr>
    </xdr:pic>
    <xdr:clientData/>
  </xdr:twoCellAnchor>
  <xdr:twoCellAnchor>
    <xdr:from>
      <xdr:col>4</xdr:col>
      <xdr:colOff>570433</xdr:colOff>
      <xdr:row>47</xdr:row>
      <xdr:rowOff>89763</xdr:rowOff>
    </xdr:from>
    <xdr:to>
      <xdr:col>5</xdr:col>
      <xdr:colOff>71183</xdr:colOff>
      <xdr:row>48</xdr:row>
      <xdr:rowOff>96901</xdr:rowOff>
    </xdr:to>
    <xdr:sp macro="" textlink="">
      <xdr:nvSpPr>
        <xdr:cNvPr id="40" name="Retângulo 119">
          <a:extLst>
            <a:ext uri="{FF2B5EF4-FFF2-40B4-BE49-F238E27FC236}">
              <a16:creationId xmlns:a16="http://schemas.microsoft.com/office/drawing/2014/main" id="{652ABC02-3392-4365-A92E-422E4AFD9C87}"/>
            </a:ext>
          </a:extLst>
        </xdr:cNvPr>
        <xdr:cNvSpPr/>
      </xdr:nvSpPr>
      <xdr:spPr>
        <a:xfrm>
          <a:off x="4132783" y="8347938"/>
          <a:ext cx="615175" cy="16906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596582</xdr:colOff>
      <xdr:row>51</xdr:row>
      <xdr:rowOff>18064</xdr:rowOff>
    </xdr:from>
    <xdr:to>
      <xdr:col>1</xdr:col>
      <xdr:colOff>1443607</xdr:colOff>
      <xdr:row>52</xdr:row>
      <xdr:rowOff>89011</xdr:rowOff>
    </xdr:to>
    <xdr:sp macro="" textlink="">
      <xdr:nvSpPr>
        <xdr:cNvPr id="163" name="Retângulo 120">
          <a:extLst>
            <a:ext uri="{FF2B5EF4-FFF2-40B4-BE49-F238E27FC236}">
              <a16:creationId xmlns:a16="http://schemas.microsoft.com/office/drawing/2014/main" id="{97FC384F-F8FE-4B2A-88F9-6BCB26EBEC07}"/>
            </a:ext>
          </a:extLst>
        </xdr:cNvPr>
        <xdr:cNvSpPr/>
      </xdr:nvSpPr>
      <xdr:spPr>
        <a:xfrm>
          <a:off x="739457" y="9316845"/>
          <a:ext cx="847025" cy="23763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Piraju</a:t>
          </a:r>
        </a:p>
      </xdr:txBody>
    </xdr:sp>
    <xdr:clientData/>
  </xdr:twoCellAnchor>
  <xdr:twoCellAnchor editAs="oneCell">
    <xdr:from>
      <xdr:col>1</xdr:col>
      <xdr:colOff>659879</xdr:colOff>
      <xdr:row>57</xdr:row>
      <xdr:rowOff>112737</xdr:rowOff>
    </xdr:from>
    <xdr:to>
      <xdr:col>2</xdr:col>
      <xdr:colOff>625670</xdr:colOff>
      <xdr:row>62</xdr:row>
      <xdr:rowOff>30840</xdr:rowOff>
    </xdr:to>
    <xdr:pic>
      <xdr:nvPicPr>
        <xdr:cNvPr id="42" name="Imagem 121">
          <a:extLst>
            <a:ext uri="{FF2B5EF4-FFF2-40B4-BE49-F238E27FC236}">
              <a16:creationId xmlns:a16="http://schemas.microsoft.com/office/drawing/2014/main" id="{5DD332CC-8AD1-4BE5-B0CB-1691DA4956BF}"/>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802754" y="10411643"/>
          <a:ext cx="1632666" cy="751541"/>
        </a:xfrm>
        <a:prstGeom prst="rect">
          <a:avLst/>
        </a:prstGeom>
      </xdr:spPr>
    </xdr:pic>
    <xdr:clientData/>
  </xdr:twoCellAnchor>
  <xdr:twoCellAnchor>
    <xdr:from>
      <xdr:col>1</xdr:col>
      <xdr:colOff>582356</xdr:colOff>
      <xdr:row>56</xdr:row>
      <xdr:rowOff>77549</xdr:rowOff>
    </xdr:from>
    <xdr:to>
      <xdr:col>1</xdr:col>
      <xdr:colOff>1613725</xdr:colOff>
      <xdr:row>57</xdr:row>
      <xdr:rowOff>148498</xdr:rowOff>
    </xdr:to>
    <xdr:sp macro="" textlink="">
      <xdr:nvSpPr>
        <xdr:cNvPr id="168" name="Retângulo 122">
          <a:extLst>
            <a:ext uri="{FF2B5EF4-FFF2-40B4-BE49-F238E27FC236}">
              <a16:creationId xmlns:a16="http://schemas.microsoft.com/office/drawing/2014/main" id="{76608942-AF79-4496-B4A9-AF8202183118}"/>
            </a:ext>
          </a:extLst>
        </xdr:cNvPr>
        <xdr:cNvSpPr/>
      </xdr:nvSpPr>
      <xdr:spPr>
        <a:xfrm>
          <a:off x="725231" y="10209768"/>
          <a:ext cx="1031369" cy="23763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Ourinhos</a:t>
          </a:r>
        </a:p>
      </xdr:txBody>
    </xdr:sp>
    <xdr:clientData/>
  </xdr:twoCellAnchor>
  <xdr:twoCellAnchor>
    <xdr:from>
      <xdr:col>1</xdr:col>
      <xdr:colOff>670123</xdr:colOff>
      <xdr:row>60</xdr:row>
      <xdr:rowOff>130703</xdr:rowOff>
    </xdr:from>
    <xdr:to>
      <xdr:col>1</xdr:col>
      <xdr:colOff>1343355</xdr:colOff>
      <xdr:row>61</xdr:row>
      <xdr:rowOff>137840</xdr:rowOff>
    </xdr:to>
    <xdr:sp macro="" textlink="">
      <xdr:nvSpPr>
        <xdr:cNvPr id="44" name="Retângulo 123">
          <a:extLst>
            <a:ext uri="{FF2B5EF4-FFF2-40B4-BE49-F238E27FC236}">
              <a16:creationId xmlns:a16="http://schemas.microsoft.com/office/drawing/2014/main" id="{9AA5F1AA-D700-47FA-A916-F1E6CAB1CBC1}"/>
            </a:ext>
          </a:extLst>
        </xdr:cNvPr>
        <xdr:cNvSpPr/>
      </xdr:nvSpPr>
      <xdr:spPr>
        <a:xfrm>
          <a:off x="812998" y="10929672"/>
          <a:ext cx="673232"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64</xdr:row>
      <xdr:rowOff>15519</xdr:rowOff>
    </xdr:from>
    <xdr:to>
      <xdr:col>6</xdr:col>
      <xdr:colOff>411259</xdr:colOff>
      <xdr:row>68</xdr:row>
      <xdr:rowOff>71735</xdr:rowOff>
    </xdr:to>
    <xdr:pic>
      <xdr:nvPicPr>
        <xdr:cNvPr id="45" name="Imagem 124" descr="FranÃ§a (UHE)">
          <a:extLst>
            <a:ext uri="{FF2B5EF4-FFF2-40B4-BE49-F238E27FC236}">
              <a16:creationId xmlns:a16="http://schemas.microsoft.com/office/drawing/2014/main" id="{AD3D5852-5446-43BE-A260-29FF2CFCD2D9}"/>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32223" y="11026419"/>
          <a:ext cx="1022536" cy="691216"/>
        </a:xfrm>
        <a:prstGeom prst="rect">
          <a:avLst/>
        </a:prstGeom>
        <a:noFill/>
        <a:ln>
          <a:noFill/>
        </a:ln>
      </xdr:spPr>
    </xdr:pic>
    <xdr:clientData/>
  </xdr:twoCellAnchor>
  <xdr:twoCellAnchor>
    <xdr:from>
      <xdr:col>4</xdr:col>
      <xdr:colOff>906126</xdr:colOff>
      <xdr:row>62</xdr:row>
      <xdr:rowOff>162059</xdr:rowOff>
    </xdr:from>
    <xdr:to>
      <xdr:col>5</xdr:col>
      <xdr:colOff>566589</xdr:colOff>
      <xdr:row>64</xdr:row>
      <xdr:rowOff>66320</xdr:rowOff>
    </xdr:to>
    <xdr:sp macro="" textlink="">
      <xdr:nvSpPr>
        <xdr:cNvPr id="206" name="Retângulo 125">
          <a:extLst>
            <a:ext uri="{FF2B5EF4-FFF2-40B4-BE49-F238E27FC236}">
              <a16:creationId xmlns:a16="http://schemas.microsoft.com/office/drawing/2014/main" id="{FFD74EB1-8D92-439F-8859-C5BA9F16AE26}"/>
            </a:ext>
          </a:extLst>
        </xdr:cNvPr>
        <xdr:cNvSpPr/>
      </xdr:nvSpPr>
      <xdr:spPr>
        <a:xfrm>
          <a:off x="4468476" y="10849109"/>
          <a:ext cx="77488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França</a:t>
          </a:r>
        </a:p>
      </xdr:txBody>
    </xdr:sp>
    <xdr:clientData/>
  </xdr:twoCellAnchor>
  <xdr:twoCellAnchor>
    <xdr:from>
      <xdr:col>4</xdr:col>
      <xdr:colOff>969873</xdr:colOff>
      <xdr:row>67</xdr:row>
      <xdr:rowOff>8355</xdr:rowOff>
    </xdr:from>
    <xdr:to>
      <xdr:col>5</xdr:col>
      <xdr:colOff>483659</xdr:colOff>
      <xdr:row>68</xdr:row>
      <xdr:rowOff>40813</xdr:rowOff>
    </xdr:to>
    <xdr:sp macro="" textlink="">
      <xdr:nvSpPr>
        <xdr:cNvPr id="47" name="Retângulo 126">
          <a:extLst>
            <a:ext uri="{FF2B5EF4-FFF2-40B4-BE49-F238E27FC236}">
              <a16:creationId xmlns:a16="http://schemas.microsoft.com/office/drawing/2014/main" id="{6BB50B07-6C9D-4AFE-8841-1E23C2F85921}"/>
            </a:ext>
          </a:extLst>
        </xdr:cNvPr>
        <xdr:cNvSpPr/>
      </xdr:nvSpPr>
      <xdr:spPr>
        <a:xfrm>
          <a:off x="4532223" y="11505030"/>
          <a:ext cx="628211" cy="19438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5</xdr:col>
      <xdr:colOff>774536</xdr:colOff>
      <xdr:row>62</xdr:row>
      <xdr:rowOff>162059</xdr:rowOff>
    </xdr:from>
    <xdr:to>
      <xdr:col>6</xdr:col>
      <xdr:colOff>489500</xdr:colOff>
      <xdr:row>64</xdr:row>
      <xdr:rowOff>66320</xdr:rowOff>
    </xdr:to>
    <xdr:sp macro="" textlink="">
      <xdr:nvSpPr>
        <xdr:cNvPr id="215" name="Retângulo 127">
          <a:extLst>
            <a:ext uri="{FF2B5EF4-FFF2-40B4-BE49-F238E27FC236}">
              <a16:creationId xmlns:a16="http://schemas.microsoft.com/office/drawing/2014/main" id="{C0D7779D-7C9E-4ABA-B5B8-9D91708A8536}"/>
            </a:ext>
          </a:extLst>
        </xdr:cNvPr>
        <xdr:cNvSpPr/>
      </xdr:nvSpPr>
      <xdr:spPr>
        <a:xfrm>
          <a:off x="5451311" y="10849109"/>
          <a:ext cx="829389"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Fumaça</a:t>
          </a:r>
        </a:p>
      </xdr:txBody>
    </xdr:sp>
    <xdr:clientData/>
  </xdr:twoCellAnchor>
  <xdr:twoCellAnchor>
    <xdr:from>
      <xdr:col>5</xdr:col>
      <xdr:colOff>849154</xdr:colOff>
      <xdr:row>67</xdr:row>
      <xdr:rowOff>36932</xdr:rowOff>
    </xdr:from>
    <xdr:to>
      <xdr:col>6</xdr:col>
      <xdr:colOff>362939</xdr:colOff>
      <xdr:row>68</xdr:row>
      <xdr:rowOff>44069</xdr:rowOff>
    </xdr:to>
    <xdr:sp macro="" textlink="">
      <xdr:nvSpPr>
        <xdr:cNvPr id="49" name="Retângulo 128">
          <a:extLst>
            <a:ext uri="{FF2B5EF4-FFF2-40B4-BE49-F238E27FC236}">
              <a16:creationId xmlns:a16="http://schemas.microsoft.com/office/drawing/2014/main" id="{6F46A0A9-9FD4-47CF-9A90-D8200DB5AEC0}"/>
            </a:ext>
          </a:extLst>
        </xdr:cNvPr>
        <xdr:cNvSpPr/>
      </xdr:nvSpPr>
      <xdr:spPr>
        <a:xfrm>
          <a:off x="5525929" y="11533607"/>
          <a:ext cx="62821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752852</xdr:colOff>
      <xdr:row>64</xdr:row>
      <xdr:rowOff>15519</xdr:rowOff>
    </xdr:from>
    <xdr:to>
      <xdr:col>8</xdr:col>
      <xdr:colOff>219638</xdr:colOff>
      <xdr:row>68</xdr:row>
      <xdr:rowOff>71735</xdr:rowOff>
    </xdr:to>
    <xdr:pic>
      <xdr:nvPicPr>
        <xdr:cNvPr id="50" name="Imagem 129">
          <a:extLst>
            <a:ext uri="{FF2B5EF4-FFF2-40B4-BE49-F238E27FC236}">
              <a16:creationId xmlns:a16="http://schemas.microsoft.com/office/drawing/2014/main" id="{9874834D-0A08-4917-AE5D-0F21E4F78B13}"/>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544052" y="11026419"/>
          <a:ext cx="1022536" cy="691216"/>
        </a:xfrm>
        <a:prstGeom prst="rect">
          <a:avLst/>
        </a:prstGeom>
      </xdr:spPr>
    </xdr:pic>
    <xdr:clientData/>
  </xdr:twoCellAnchor>
  <xdr:twoCellAnchor>
    <xdr:from>
      <xdr:col>6</xdr:col>
      <xdr:colOff>660220</xdr:colOff>
      <xdr:row>62</xdr:row>
      <xdr:rowOff>162059</xdr:rowOff>
    </xdr:from>
    <xdr:to>
      <xdr:col>7</xdr:col>
      <xdr:colOff>254959</xdr:colOff>
      <xdr:row>64</xdr:row>
      <xdr:rowOff>66320</xdr:rowOff>
    </xdr:to>
    <xdr:sp macro="" textlink="">
      <xdr:nvSpPr>
        <xdr:cNvPr id="225" name="Retângulo 130">
          <a:extLst>
            <a:ext uri="{FF2B5EF4-FFF2-40B4-BE49-F238E27FC236}">
              <a16:creationId xmlns:a16="http://schemas.microsoft.com/office/drawing/2014/main" id="{70BAAF6B-E557-4D76-9858-9F8C2B24C872}"/>
            </a:ext>
          </a:extLst>
        </xdr:cNvPr>
        <xdr:cNvSpPr/>
      </xdr:nvSpPr>
      <xdr:spPr>
        <a:xfrm>
          <a:off x="6451420" y="10849109"/>
          <a:ext cx="709164"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Barra</a:t>
          </a:r>
        </a:p>
      </xdr:txBody>
    </xdr:sp>
    <xdr:clientData/>
  </xdr:twoCellAnchor>
  <xdr:twoCellAnchor>
    <xdr:from>
      <xdr:col>6</xdr:col>
      <xdr:colOff>752852</xdr:colOff>
      <xdr:row>67</xdr:row>
      <xdr:rowOff>36932</xdr:rowOff>
    </xdr:from>
    <xdr:to>
      <xdr:col>7</xdr:col>
      <xdr:colOff>266638</xdr:colOff>
      <xdr:row>68</xdr:row>
      <xdr:rowOff>44069</xdr:rowOff>
    </xdr:to>
    <xdr:sp macro="" textlink="">
      <xdr:nvSpPr>
        <xdr:cNvPr id="52" name="Retângulo 131">
          <a:extLst>
            <a:ext uri="{FF2B5EF4-FFF2-40B4-BE49-F238E27FC236}">
              <a16:creationId xmlns:a16="http://schemas.microsoft.com/office/drawing/2014/main" id="{DAB7BCD5-EE65-4289-AF50-ED26B2683D8B}"/>
            </a:ext>
          </a:extLst>
        </xdr:cNvPr>
        <xdr:cNvSpPr/>
      </xdr:nvSpPr>
      <xdr:spPr>
        <a:xfrm>
          <a:off x="6544052" y="11533607"/>
          <a:ext cx="628211"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641817</xdr:colOff>
      <xdr:row>64</xdr:row>
      <xdr:rowOff>15519</xdr:rowOff>
    </xdr:from>
    <xdr:to>
      <xdr:col>9</xdr:col>
      <xdr:colOff>413403</xdr:colOff>
      <xdr:row>68</xdr:row>
      <xdr:rowOff>71735</xdr:rowOff>
    </xdr:to>
    <xdr:pic>
      <xdr:nvPicPr>
        <xdr:cNvPr id="53" name="Imagem 132">
          <a:extLst>
            <a:ext uri="{FF2B5EF4-FFF2-40B4-BE49-F238E27FC236}">
              <a16:creationId xmlns:a16="http://schemas.microsoft.com/office/drawing/2014/main" id="{C5FC236E-E0C6-40BF-A255-4BDDBD722B8D}"/>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547442" y="11026419"/>
          <a:ext cx="1022536" cy="691216"/>
        </a:xfrm>
        <a:prstGeom prst="rect">
          <a:avLst/>
        </a:prstGeom>
      </xdr:spPr>
    </xdr:pic>
    <xdr:clientData/>
  </xdr:twoCellAnchor>
  <xdr:twoCellAnchor>
    <xdr:from>
      <xdr:col>7</xdr:col>
      <xdr:colOff>576113</xdr:colOff>
      <xdr:row>62</xdr:row>
      <xdr:rowOff>162059</xdr:rowOff>
    </xdr:from>
    <xdr:to>
      <xdr:col>7</xdr:col>
      <xdr:colOff>1648843</xdr:colOff>
      <xdr:row>64</xdr:row>
      <xdr:rowOff>66320</xdr:rowOff>
    </xdr:to>
    <xdr:sp macro="" textlink="">
      <xdr:nvSpPr>
        <xdr:cNvPr id="234" name="Retângulo 133">
          <a:extLst>
            <a:ext uri="{FF2B5EF4-FFF2-40B4-BE49-F238E27FC236}">
              <a16:creationId xmlns:a16="http://schemas.microsoft.com/office/drawing/2014/main" id="{5E420A11-AF28-4E97-B268-5DD394E27AB3}"/>
            </a:ext>
          </a:extLst>
        </xdr:cNvPr>
        <xdr:cNvSpPr/>
      </xdr:nvSpPr>
      <xdr:spPr>
        <a:xfrm>
          <a:off x="7481738" y="10849109"/>
          <a:ext cx="107273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Porto Raso</a:t>
          </a:r>
        </a:p>
      </xdr:txBody>
    </xdr:sp>
    <xdr:clientData/>
  </xdr:twoCellAnchor>
  <xdr:twoCellAnchor>
    <xdr:from>
      <xdr:col>7</xdr:col>
      <xdr:colOff>641817</xdr:colOff>
      <xdr:row>67</xdr:row>
      <xdr:rowOff>36932</xdr:rowOff>
    </xdr:from>
    <xdr:to>
      <xdr:col>7</xdr:col>
      <xdr:colOff>1325817</xdr:colOff>
      <xdr:row>68</xdr:row>
      <xdr:rowOff>44069</xdr:rowOff>
    </xdr:to>
    <xdr:sp macro="" textlink="">
      <xdr:nvSpPr>
        <xdr:cNvPr id="55" name="Retângulo 134">
          <a:extLst>
            <a:ext uri="{FF2B5EF4-FFF2-40B4-BE49-F238E27FC236}">
              <a16:creationId xmlns:a16="http://schemas.microsoft.com/office/drawing/2014/main" id="{7F43E5B2-99A2-46B6-AC59-B181CF681C5E}"/>
            </a:ext>
          </a:extLst>
        </xdr:cNvPr>
        <xdr:cNvSpPr/>
      </xdr:nvSpPr>
      <xdr:spPr>
        <a:xfrm>
          <a:off x="7547442" y="11533607"/>
          <a:ext cx="684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1700599</xdr:colOff>
      <xdr:row>64</xdr:row>
      <xdr:rowOff>15519</xdr:rowOff>
    </xdr:from>
    <xdr:to>
      <xdr:col>9</xdr:col>
      <xdr:colOff>390567</xdr:colOff>
      <xdr:row>68</xdr:row>
      <xdr:rowOff>71735</xdr:rowOff>
    </xdr:to>
    <xdr:pic>
      <xdr:nvPicPr>
        <xdr:cNvPr id="56" name="Imagem 135">
          <a:extLst>
            <a:ext uri="{FF2B5EF4-FFF2-40B4-BE49-F238E27FC236}">
              <a16:creationId xmlns:a16="http://schemas.microsoft.com/office/drawing/2014/main" id="{34F9CC84-89F6-4BF6-AFF4-16EA3B9822B3}"/>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606224" y="11026419"/>
          <a:ext cx="1001368" cy="691216"/>
        </a:xfrm>
        <a:prstGeom prst="rect">
          <a:avLst/>
        </a:prstGeom>
      </xdr:spPr>
    </xdr:pic>
    <xdr:clientData/>
  </xdr:twoCellAnchor>
  <xdr:twoCellAnchor>
    <xdr:from>
      <xdr:col>7</xdr:col>
      <xdr:colOff>1637555</xdr:colOff>
      <xdr:row>62</xdr:row>
      <xdr:rowOff>162059</xdr:rowOff>
    </xdr:from>
    <xdr:to>
      <xdr:col>8</xdr:col>
      <xdr:colOff>545163</xdr:colOff>
      <xdr:row>64</xdr:row>
      <xdr:rowOff>66320</xdr:rowOff>
    </xdr:to>
    <xdr:sp macro="" textlink="">
      <xdr:nvSpPr>
        <xdr:cNvPr id="239" name="Retângulo 136">
          <a:extLst>
            <a:ext uri="{FF2B5EF4-FFF2-40B4-BE49-F238E27FC236}">
              <a16:creationId xmlns:a16="http://schemas.microsoft.com/office/drawing/2014/main" id="{BE099B3C-AB1F-4DC2-9641-88A5ACA46D57}"/>
            </a:ext>
          </a:extLst>
        </xdr:cNvPr>
        <xdr:cNvSpPr/>
      </xdr:nvSpPr>
      <xdr:spPr>
        <a:xfrm>
          <a:off x="8543180" y="10849109"/>
          <a:ext cx="117455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Alecrim</a:t>
          </a:r>
        </a:p>
      </xdr:txBody>
    </xdr:sp>
    <xdr:clientData/>
  </xdr:twoCellAnchor>
  <xdr:twoCellAnchor>
    <xdr:from>
      <xdr:col>7</xdr:col>
      <xdr:colOff>1703687</xdr:colOff>
      <xdr:row>67</xdr:row>
      <xdr:rowOff>36932</xdr:rowOff>
    </xdr:from>
    <xdr:to>
      <xdr:col>8</xdr:col>
      <xdr:colOff>338116</xdr:colOff>
      <xdr:row>68</xdr:row>
      <xdr:rowOff>44069</xdr:rowOff>
    </xdr:to>
    <xdr:sp macro="" textlink="">
      <xdr:nvSpPr>
        <xdr:cNvPr id="58" name="Retângulo 137">
          <a:extLst>
            <a:ext uri="{FF2B5EF4-FFF2-40B4-BE49-F238E27FC236}">
              <a16:creationId xmlns:a16="http://schemas.microsoft.com/office/drawing/2014/main" id="{FF2DEEC0-0687-4CBA-A85A-02DBB0CBDCEE}"/>
            </a:ext>
          </a:extLst>
        </xdr:cNvPr>
        <xdr:cNvSpPr/>
      </xdr:nvSpPr>
      <xdr:spPr>
        <a:xfrm>
          <a:off x="8609312" y="11533607"/>
          <a:ext cx="901379"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493562</xdr:colOff>
      <xdr:row>64</xdr:row>
      <xdr:rowOff>15519</xdr:rowOff>
    </xdr:from>
    <xdr:to>
      <xdr:col>8</xdr:col>
      <xdr:colOff>1516098</xdr:colOff>
      <xdr:row>68</xdr:row>
      <xdr:rowOff>90785</xdr:rowOff>
    </xdr:to>
    <xdr:pic>
      <xdr:nvPicPr>
        <xdr:cNvPr id="363" name="Imagem 138" descr="Serraria (UHE)">
          <a:extLst>
            <a:ext uri="{FF2B5EF4-FFF2-40B4-BE49-F238E27FC236}">
              <a16:creationId xmlns:a16="http://schemas.microsoft.com/office/drawing/2014/main" id="{1C52221E-4334-4264-A4C3-6C4BDC1B1CD6}"/>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685187" y="11505050"/>
          <a:ext cx="1022536" cy="710266"/>
        </a:xfrm>
        <a:prstGeom prst="rect">
          <a:avLst/>
        </a:prstGeom>
        <a:noFill/>
        <a:ln>
          <a:noFill/>
        </a:ln>
      </xdr:spPr>
    </xdr:pic>
    <xdr:clientData/>
  </xdr:twoCellAnchor>
  <xdr:twoCellAnchor>
    <xdr:from>
      <xdr:col>8</xdr:col>
      <xdr:colOff>434443</xdr:colOff>
      <xdr:row>62</xdr:row>
      <xdr:rowOff>162059</xdr:rowOff>
    </xdr:from>
    <xdr:to>
      <xdr:col>8</xdr:col>
      <xdr:colOff>1340460</xdr:colOff>
      <xdr:row>64</xdr:row>
      <xdr:rowOff>66320</xdr:rowOff>
    </xdr:to>
    <xdr:sp macro="" textlink="">
      <xdr:nvSpPr>
        <xdr:cNvPr id="364" name="Retângulo 139">
          <a:extLst>
            <a:ext uri="{FF2B5EF4-FFF2-40B4-BE49-F238E27FC236}">
              <a16:creationId xmlns:a16="http://schemas.microsoft.com/office/drawing/2014/main" id="{8C05831F-3FA7-451E-B600-BFC5C37D46D6}"/>
            </a:ext>
          </a:extLst>
        </xdr:cNvPr>
        <xdr:cNvSpPr/>
      </xdr:nvSpPr>
      <xdr:spPr>
        <a:xfrm>
          <a:off x="9626068" y="11318215"/>
          <a:ext cx="906017" cy="23763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Serraria</a:t>
          </a:r>
        </a:p>
      </xdr:txBody>
    </xdr:sp>
    <xdr:clientData/>
  </xdr:twoCellAnchor>
  <xdr:twoCellAnchor>
    <xdr:from>
      <xdr:col>8</xdr:col>
      <xdr:colOff>500575</xdr:colOff>
      <xdr:row>67</xdr:row>
      <xdr:rowOff>36932</xdr:rowOff>
    </xdr:from>
    <xdr:to>
      <xdr:col>8</xdr:col>
      <xdr:colOff>1112575</xdr:colOff>
      <xdr:row>68</xdr:row>
      <xdr:rowOff>44069</xdr:rowOff>
    </xdr:to>
    <xdr:sp macro="" textlink="">
      <xdr:nvSpPr>
        <xdr:cNvPr id="362" name="Retângulo 140">
          <a:extLst>
            <a:ext uri="{FF2B5EF4-FFF2-40B4-BE49-F238E27FC236}">
              <a16:creationId xmlns:a16="http://schemas.microsoft.com/office/drawing/2014/main" id="{E4D363EF-1CE0-4F04-9B92-F6ECBB6C45E2}"/>
            </a:ext>
          </a:extLst>
        </xdr:cNvPr>
        <xdr:cNvSpPr/>
      </xdr:nvSpPr>
      <xdr:spPr>
        <a:xfrm>
          <a:off x="9692200" y="12026526"/>
          <a:ext cx="612000"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1582737</xdr:colOff>
      <xdr:row>64</xdr:row>
      <xdr:rowOff>15519</xdr:rowOff>
    </xdr:from>
    <xdr:to>
      <xdr:col>9</xdr:col>
      <xdr:colOff>625663</xdr:colOff>
      <xdr:row>68</xdr:row>
      <xdr:rowOff>90785</xdr:rowOff>
    </xdr:to>
    <xdr:pic>
      <xdr:nvPicPr>
        <xdr:cNvPr id="366" name="Imagem 141">
          <a:extLst>
            <a:ext uri="{FF2B5EF4-FFF2-40B4-BE49-F238E27FC236}">
              <a16:creationId xmlns:a16="http://schemas.microsoft.com/office/drawing/2014/main" id="{0673534B-D16C-49BB-81D3-302C60E3CDFD}"/>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774362" y="11505050"/>
          <a:ext cx="1017776" cy="710266"/>
        </a:xfrm>
        <a:prstGeom prst="rect">
          <a:avLst/>
        </a:prstGeom>
      </xdr:spPr>
    </xdr:pic>
    <xdr:clientData/>
  </xdr:twoCellAnchor>
  <xdr:twoCellAnchor>
    <xdr:from>
      <xdr:col>8</xdr:col>
      <xdr:colOff>1488898</xdr:colOff>
      <xdr:row>62</xdr:row>
      <xdr:rowOff>162059</xdr:rowOff>
    </xdr:from>
    <xdr:to>
      <xdr:col>9</xdr:col>
      <xdr:colOff>592071</xdr:colOff>
      <xdr:row>64</xdr:row>
      <xdr:rowOff>66320</xdr:rowOff>
    </xdr:to>
    <xdr:sp macro="" textlink="">
      <xdr:nvSpPr>
        <xdr:cNvPr id="365" name="Retângulo 142">
          <a:extLst>
            <a:ext uri="{FF2B5EF4-FFF2-40B4-BE49-F238E27FC236}">
              <a16:creationId xmlns:a16="http://schemas.microsoft.com/office/drawing/2014/main" id="{714266FB-D5F0-46CF-A665-A4191E311C40}"/>
            </a:ext>
          </a:extLst>
        </xdr:cNvPr>
        <xdr:cNvSpPr/>
      </xdr:nvSpPr>
      <xdr:spPr>
        <a:xfrm>
          <a:off x="10680523" y="11318215"/>
          <a:ext cx="984361" cy="23763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 Iporanga</a:t>
          </a:r>
        </a:p>
      </xdr:txBody>
    </xdr:sp>
    <xdr:clientData/>
  </xdr:twoCellAnchor>
  <xdr:twoCellAnchor>
    <xdr:from>
      <xdr:col>8</xdr:col>
      <xdr:colOff>1582737</xdr:colOff>
      <xdr:row>67</xdr:row>
      <xdr:rowOff>36932</xdr:rowOff>
    </xdr:from>
    <xdr:to>
      <xdr:col>9</xdr:col>
      <xdr:colOff>258565</xdr:colOff>
      <xdr:row>68</xdr:row>
      <xdr:rowOff>44069</xdr:rowOff>
    </xdr:to>
    <xdr:sp macro="" textlink="">
      <xdr:nvSpPr>
        <xdr:cNvPr id="367" name="Retângulo 143">
          <a:extLst>
            <a:ext uri="{FF2B5EF4-FFF2-40B4-BE49-F238E27FC236}">
              <a16:creationId xmlns:a16="http://schemas.microsoft.com/office/drawing/2014/main" id="{C94AAFD1-358F-469E-A0CF-0F36F1F24A75}"/>
            </a:ext>
          </a:extLst>
        </xdr:cNvPr>
        <xdr:cNvSpPr/>
      </xdr:nvSpPr>
      <xdr:spPr>
        <a:xfrm>
          <a:off x="10774362" y="12026526"/>
          <a:ext cx="557016"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5</xdr:col>
      <xdr:colOff>346991</xdr:colOff>
      <xdr:row>58</xdr:row>
      <xdr:rowOff>96202</xdr:rowOff>
    </xdr:from>
    <xdr:to>
      <xdr:col>6</xdr:col>
      <xdr:colOff>1269515</xdr:colOff>
      <xdr:row>63</xdr:row>
      <xdr:rowOff>31769</xdr:rowOff>
    </xdr:to>
    <xdr:pic>
      <xdr:nvPicPr>
        <xdr:cNvPr id="65" name="Imagem 144">
          <a:extLst>
            <a:ext uri="{FF2B5EF4-FFF2-40B4-BE49-F238E27FC236}">
              <a16:creationId xmlns:a16="http://schemas.microsoft.com/office/drawing/2014/main" id="{7B78EF8D-6E94-4F05-B030-785E2EC81E0A}"/>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023766" y="10135552"/>
          <a:ext cx="1022536" cy="729316"/>
        </a:xfrm>
        <a:prstGeom prst="rect">
          <a:avLst/>
        </a:prstGeom>
      </xdr:spPr>
    </xdr:pic>
    <xdr:clientData/>
  </xdr:twoCellAnchor>
  <xdr:twoCellAnchor>
    <xdr:from>
      <xdr:col>5</xdr:col>
      <xdr:colOff>245214</xdr:colOff>
      <xdr:row>57</xdr:row>
      <xdr:rowOff>56299</xdr:rowOff>
    </xdr:from>
    <xdr:to>
      <xdr:col>6</xdr:col>
      <xdr:colOff>259939</xdr:colOff>
      <xdr:row>58</xdr:row>
      <xdr:rowOff>123845</xdr:rowOff>
    </xdr:to>
    <xdr:sp macro="" textlink="">
      <xdr:nvSpPr>
        <xdr:cNvPr id="180" name="Retângulo 145">
          <a:extLst>
            <a:ext uri="{FF2B5EF4-FFF2-40B4-BE49-F238E27FC236}">
              <a16:creationId xmlns:a16="http://schemas.microsoft.com/office/drawing/2014/main" id="{079CC08B-219E-4242-B217-93A225A2AEA2}"/>
            </a:ext>
          </a:extLst>
        </xdr:cNvPr>
        <xdr:cNvSpPr/>
      </xdr:nvSpPr>
      <xdr:spPr>
        <a:xfrm>
          <a:off x="4921989" y="9933724"/>
          <a:ext cx="1129150"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Itupararanga</a:t>
          </a:r>
        </a:p>
      </xdr:txBody>
    </xdr:sp>
    <xdr:clientData/>
  </xdr:twoCellAnchor>
  <xdr:twoCellAnchor>
    <xdr:from>
      <xdr:col>3</xdr:col>
      <xdr:colOff>886537</xdr:colOff>
      <xdr:row>66</xdr:row>
      <xdr:rowOff>24416</xdr:rowOff>
    </xdr:from>
    <xdr:to>
      <xdr:col>3</xdr:col>
      <xdr:colOff>963790</xdr:colOff>
      <xdr:row>66</xdr:row>
      <xdr:rowOff>108449</xdr:rowOff>
    </xdr:to>
    <xdr:sp macro="" textlink="">
      <xdr:nvSpPr>
        <xdr:cNvPr id="67" name="Elipse 146">
          <a:extLst>
            <a:ext uri="{FF2B5EF4-FFF2-40B4-BE49-F238E27FC236}">
              <a16:creationId xmlns:a16="http://schemas.microsoft.com/office/drawing/2014/main" id="{E1B986AE-336F-4B65-964A-57EB1E18CCCB}"/>
            </a:ext>
          </a:extLst>
        </xdr:cNvPr>
        <xdr:cNvSpPr/>
      </xdr:nvSpPr>
      <xdr:spPr>
        <a:xfrm>
          <a:off x="3334462" y="11359166"/>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65</xdr:row>
      <xdr:rowOff>58025</xdr:rowOff>
    </xdr:from>
    <xdr:to>
      <xdr:col>3</xdr:col>
      <xdr:colOff>613278</xdr:colOff>
      <xdr:row>65</xdr:row>
      <xdr:rowOff>142058</xdr:rowOff>
    </xdr:to>
    <xdr:sp macro="" textlink="">
      <xdr:nvSpPr>
        <xdr:cNvPr id="68" name="Elipse 147">
          <a:extLst>
            <a:ext uri="{FF2B5EF4-FFF2-40B4-BE49-F238E27FC236}">
              <a16:creationId xmlns:a16="http://schemas.microsoft.com/office/drawing/2014/main" id="{A207E4C5-ACBD-4EA6-A563-36CCAEBDE3B2}"/>
            </a:ext>
          </a:extLst>
        </xdr:cNvPr>
        <xdr:cNvSpPr/>
      </xdr:nvSpPr>
      <xdr:spPr>
        <a:xfrm>
          <a:off x="2983950" y="11230850"/>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1664566</xdr:colOff>
      <xdr:row>60</xdr:row>
      <xdr:rowOff>105088</xdr:rowOff>
    </xdr:from>
    <xdr:to>
      <xdr:col>3</xdr:col>
      <xdr:colOff>474631</xdr:colOff>
      <xdr:row>65</xdr:row>
      <xdr:rowOff>89505</xdr:rowOff>
    </xdr:to>
    <xdr:cxnSp macro="">
      <xdr:nvCxnSpPr>
        <xdr:cNvPr id="70" name="Conector angulado 162">
          <a:extLst>
            <a:ext uri="{FF2B5EF4-FFF2-40B4-BE49-F238E27FC236}">
              <a16:creationId xmlns:a16="http://schemas.microsoft.com/office/drawing/2014/main" id="{290AFF60-62CC-4911-9859-0A831471607C}"/>
            </a:ext>
          </a:extLst>
        </xdr:cNvPr>
        <xdr:cNvCxnSpPr>
          <a:cxnSpLocks/>
          <a:endCxn id="119" idx="1"/>
        </xdr:cNvCxnSpPr>
      </xdr:nvCxnSpPr>
      <xdr:spPr>
        <a:xfrm>
          <a:off x="1807441" y="10904057"/>
          <a:ext cx="1119878" cy="817854"/>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62</xdr:row>
      <xdr:rowOff>35283</xdr:rowOff>
    </xdr:from>
    <xdr:to>
      <xdr:col>3</xdr:col>
      <xdr:colOff>651904</xdr:colOff>
      <xdr:row>62</xdr:row>
      <xdr:rowOff>119316</xdr:rowOff>
    </xdr:to>
    <xdr:sp macro="" textlink="">
      <xdr:nvSpPr>
        <xdr:cNvPr id="71" name="Elipse 150">
          <a:extLst>
            <a:ext uri="{FF2B5EF4-FFF2-40B4-BE49-F238E27FC236}">
              <a16:creationId xmlns:a16="http://schemas.microsoft.com/office/drawing/2014/main" id="{711B845C-4F45-412F-BA1A-754388B2C679}"/>
            </a:ext>
          </a:extLst>
        </xdr:cNvPr>
        <xdr:cNvSpPr/>
      </xdr:nvSpPr>
      <xdr:spPr>
        <a:xfrm>
          <a:off x="3022576" y="1072233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611155</xdr:colOff>
      <xdr:row>56</xdr:row>
      <xdr:rowOff>36426</xdr:rowOff>
    </xdr:from>
    <xdr:to>
      <xdr:col>3</xdr:col>
      <xdr:colOff>613279</xdr:colOff>
      <xdr:row>62</xdr:row>
      <xdr:rowOff>35282</xdr:rowOff>
    </xdr:to>
    <xdr:cxnSp macro="">
      <xdr:nvCxnSpPr>
        <xdr:cNvPr id="72" name="Conector angulado 160">
          <a:extLst>
            <a:ext uri="{FF2B5EF4-FFF2-40B4-BE49-F238E27FC236}">
              <a16:creationId xmlns:a16="http://schemas.microsoft.com/office/drawing/2014/main" id="{8E642C14-BF1E-4BBC-A45F-97635392DAF0}"/>
            </a:ext>
          </a:extLst>
        </xdr:cNvPr>
        <xdr:cNvCxnSpPr>
          <a:cxnSpLocks/>
          <a:stCxn id="36" idx="2"/>
          <a:endCxn id="71" idx="0"/>
        </xdr:cNvCxnSpPr>
      </xdr:nvCxnSpPr>
      <xdr:spPr>
        <a:xfrm rot="16200000" flipH="1">
          <a:off x="2574939" y="10236067"/>
          <a:ext cx="970406" cy="212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64</xdr:row>
      <xdr:rowOff>50835</xdr:rowOff>
    </xdr:from>
    <xdr:to>
      <xdr:col>4</xdr:col>
      <xdr:colOff>316334</xdr:colOff>
      <xdr:row>64</xdr:row>
      <xdr:rowOff>130332</xdr:rowOff>
    </xdr:to>
    <xdr:sp macro="" textlink="">
      <xdr:nvSpPr>
        <xdr:cNvPr id="73" name="Elipse 152">
          <a:extLst>
            <a:ext uri="{FF2B5EF4-FFF2-40B4-BE49-F238E27FC236}">
              <a16:creationId xmlns:a16="http://schemas.microsoft.com/office/drawing/2014/main" id="{C7383936-5ACD-4823-863B-161A0738CD3A}"/>
            </a:ext>
          </a:extLst>
        </xdr:cNvPr>
        <xdr:cNvSpPr/>
      </xdr:nvSpPr>
      <xdr:spPr>
        <a:xfrm>
          <a:off x="3801431" y="11061735"/>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277707</xdr:colOff>
      <xdr:row>48</xdr:row>
      <xdr:rowOff>140442</xdr:rowOff>
    </xdr:from>
    <xdr:to>
      <xdr:col>4</xdr:col>
      <xdr:colOff>688530</xdr:colOff>
      <xdr:row>64</xdr:row>
      <xdr:rowOff>50836</xdr:rowOff>
    </xdr:to>
    <xdr:cxnSp macro="">
      <xdr:nvCxnSpPr>
        <xdr:cNvPr id="74" name="Conector angulado 203">
          <a:extLst>
            <a:ext uri="{FF2B5EF4-FFF2-40B4-BE49-F238E27FC236}">
              <a16:creationId xmlns:a16="http://schemas.microsoft.com/office/drawing/2014/main" id="{828B5097-4C6A-4D78-9600-A012EF4C60F3}"/>
            </a:ext>
          </a:extLst>
        </xdr:cNvPr>
        <xdr:cNvCxnSpPr>
          <a:cxnSpLocks/>
          <a:stCxn id="73" idx="0"/>
          <a:endCxn id="39" idx="2"/>
        </xdr:cNvCxnSpPr>
      </xdr:nvCxnSpPr>
      <xdr:spPr>
        <a:xfrm rot="5400000" flipH="1" flipV="1">
          <a:off x="2794872" y="9605727"/>
          <a:ext cx="2501194" cy="410823"/>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62</xdr:row>
      <xdr:rowOff>115302</xdr:rowOff>
    </xdr:from>
    <xdr:to>
      <xdr:col>5</xdr:col>
      <xdr:colOff>161924</xdr:colOff>
      <xdr:row>66</xdr:row>
      <xdr:rowOff>108449</xdr:rowOff>
    </xdr:to>
    <xdr:cxnSp macro="">
      <xdr:nvCxnSpPr>
        <xdr:cNvPr id="75" name="Conector angulado 140">
          <a:extLst>
            <a:ext uri="{FF2B5EF4-FFF2-40B4-BE49-F238E27FC236}">
              <a16:creationId xmlns:a16="http://schemas.microsoft.com/office/drawing/2014/main" id="{F3E667F4-A80A-4F47-9942-C8866F8CAD01}"/>
            </a:ext>
          </a:extLst>
        </xdr:cNvPr>
        <xdr:cNvCxnSpPr>
          <a:cxnSpLocks/>
          <a:stCxn id="67" idx="4"/>
        </xdr:cNvCxnSpPr>
      </xdr:nvCxnSpPr>
      <xdr:spPr>
        <a:xfrm rot="5400000" flipH="1" flipV="1">
          <a:off x="3785470" y="10389971"/>
          <a:ext cx="640847" cy="1465610"/>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233350</xdr:colOff>
      <xdr:row>57</xdr:row>
      <xdr:rowOff>56299</xdr:rowOff>
    </xdr:from>
    <xdr:to>
      <xdr:col>7</xdr:col>
      <xdr:colOff>23655</xdr:colOff>
      <xdr:row>58</xdr:row>
      <xdr:rowOff>123845</xdr:rowOff>
    </xdr:to>
    <xdr:sp macro="" textlink="">
      <xdr:nvSpPr>
        <xdr:cNvPr id="187" name="Retângulo 155">
          <a:extLst>
            <a:ext uri="{FF2B5EF4-FFF2-40B4-BE49-F238E27FC236}">
              <a16:creationId xmlns:a16="http://schemas.microsoft.com/office/drawing/2014/main" id="{BFC6AFBE-FCFA-4F26-B114-38568DDD335E}"/>
            </a:ext>
          </a:extLst>
        </xdr:cNvPr>
        <xdr:cNvSpPr/>
      </xdr:nvSpPr>
      <xdr:spPr>
        <a:xfrm>
          <a:off x="6024550" y="9933724"/>
          <a:ext cx="904730"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Jurupara</a:t>
          </a:r>
        </a:p>
      </xdr:txBody>
    </xdr:sp>
    <xdr:clientData/>
  </xdr:twoCellAnchor>
  <xdr:twoCellAnchor>
    <xdr:from>
      <xdr:col>7</xdr:col>
      <xdr:colOff>72498</xdr:colOff>
      <xdr:row>57</xdr:row>
      <xdr:rowOff>56299</xdr:rowOff>
    </xdr:from>
    <xdr:to>
      <xdr:col>7</xdr:col>
      <xdr:colOff>1129198</xdr:colOff>
      <xdr:row>58</xdr:row>
      <xdr:rowOff>123845</xdr:rowOff>
    </xdr:to>
    <xdr:sp macro="" textlink="">
      <xdr:nvSpPr>
        <xdr:cNvPr id="193" name="Retângulo 156">
          <a:extLst>
            <a:ext uri="{FF2B5EF4-FFF2-40B4-BE49-F238E27FC236}">
              <a16:creationId xmlns:a16="http://schemas.microsoft.com/office/drawing/2014/main" id="{8D75F241-ED59-446C-A7AC-AF34DC626B24}"/>
            </a:ext>
          </a:extLst>
        </xdr:cNvPr>
        <xdr:cNvSpPr/>
      </xdr:nvSpPr>
      <xdr:spPr>
        <a:xfrm>
          <a:off x="6978123" y="9933724"/>
          <a:ext cx="1056700"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Sta Helena</a:t>
          </a:r>
        </a:p>
      </xdr:txBody>
    </xdr:sp>
    <xdr:clientData/>
  </xdr:twoCellAnchor>
  <xdr:twoCellAnchor>
    <xdr:from>
      <xdr:col>7</xdr:col>
      <xdr:colOff>1104167</xdr:colOff>
      <xdr:row>57</xdr:row>
      <xdr:rowOff>56299</xdr:rowOff>
    </xdr:from>
    <xdr:to>
      <xdr:col>8</xdr:col>
      <xdr:colOff>237798</xdr:colOff>
      <xdr:row>58</xdr:row>
      <xdr:rowOff>123845</xdr:rowOff>
    </xdr:to>
    <xdr:sp macro="" textlink="">
      <xdr:nvSpPr>
        <xdr:cNvPr id="198" name="Retângulo 157">
          <a:extLst>
            <a:ext uri="{FF2B5EF4-FFF2-40B4-BE49-F238E27FC236}">
              <a16:creationId xmlns:a16="http://schemas.microsoft.com/office/drawing/2014/main" id="{3F3626FB-166A-4C36-9FC0-5AC3DAD6EC4E}"/>
            </a:ext>
          </a:extLst>
        </xdr:cNvPr>
        <xdr:cNvSpPr/>
      </xdr:nvSpPr>
      <xdr:spPr>
        <a:xfrm>
          <a:off x="8009792" y="9933724"/>
          <a:ext cx="1400581" cy="22947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Votorantim</a:t>
          </a:r>
        </a:p>
      </xdr:txBody>
    </xdr:sp>
    <xdr:clientData/>
  </xdr:twoCellAnchor>
  <xdr:twoCellAnchor editAs="oneCell">
    <xdr:from>
      <xdr:col>7</xdr:col>
      <xdr:colOff>142354</xdr:colOff>
      <xdr:row>58</xdr:row>
      <xdr:rowOff>96202</xdr:rowOff>
    </xdr:from>
    <xdr:to>
      <xdr:col>8</xdr:col>
      <xdr:colOff>555290</xdr:colOff>
      <xdr:row>63</xdr:row>
      <xdr:rowOff>31769</xdr:rowOff>
    </xdr:to>
    <xdr:pic>
      <xdr:nvPicPr>
        <xdr:cNvPr id="79" name="Imagem 158">
          <a:extLst>
            <a:ext uri="{FF2B5EF4-FFF2-40B4-BE49-F238E27FC236}">
              <a16:creationId xmlns:a16="http://schemas.microsoft.com/office/drawing/2014/main" id="{9E5AAC20-6527-4461-B07C-037A3D142EA4}"/>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047979" y="10135552"/>
          <a:ext cx="1022536" cy="729316"/>
        </a:xfrm>
        <a:prstGeom prst="rect">
          <a:avLst/>
        </a:prstGeom>
      </xdr:spPr>
    </xdr:pic>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669298</xdr:colOff>
      <xdr:row>52</xdr:row>
      <xdr:rowOff>37763</xdr:rowOff>
    </xdr:from>
    <xdr:to>
      <xdr:col>2</xdr:col>
      <xdr:colOff>622389</xdr:colOff>
      <xdr:row>56</xdr:row>
      <xdr:rowOff>140016</xdr:rowOff>
    </xdr:to>
    <xdr:pic>
      <xdr:nvPicPr>
        <xdr:cNvPr id="87" name="Imagem 166">
          <a:extLst>
            <a:ext uri="{FF2B5EF4-FFF2-40B4-BE49-F238E27FC236}">
              <a16:creationId xmlns:a16="http://schemas.microsoft.com/office/drawing/2014/main" id="{E9F1EC43-5DD7-456E-A576-DE47D6E32BA0}"/>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812173" y="9503232"/>
          <a:ext cx="1619966" cy="769003"/>
        </a:xfrm>
        <a:prstGeom prst="rect">
          <a:avLst/>
        </a:prstGeom>
      </xdr:spPr>
    </xdr:pic>
    <xdr:clientData/>
  </xdr:twoCellAnchor>
  <xdr:twoCellAnchor>
    <xdr:from>
      <xdr:col>1</xdr:col>
      <xdr:colOff>670123</xdr:colOff>
      <xdr:row>55</xdr:row>
      <xdr:rowOff>67814</xdr:rowOff>
    </xdr:from>
    <xdr:to>
      <xdr:col>1</xdr:col>
      <xdr:colOff>1343355</xdr:colOff>
      <xdr:row>56</xdr:row>
      <xdr:rowOff>74950</xdr:rowOff>
    </xdr:to>
    <xdr:sp macro="" textlink="">
      <xdr:nvSpPr>
        <xdr:cNvPr id="88" name="Retângulo 167">
          <a:extLst>
            <a:ext uri="{FF2B5EF4-FFF2-40B4-BE49-F238E27FC236}">
              <a16:creationId xmlns:a16="http://schemas.microsoft.com/office/drawing/2014/main" id="{6AF5E292-6339-454F-BE17-1070E2D6D21E}"/>
            </a:ext>
          </a:extLst>
        </xdr:cNvPr>
        <xdr:cNvSpPr/>
      </xdr:nvSpPr>
      <xdr:spPr>
        <a:xfrm>
          <a:off x="812998" y="10033345"/>
          <a:ext cx="673232" cy="17382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70 MW</a:t>
          </a:r>
          <a:endParaRPr lang="en-US" sz="800" b="1">
            <a:solidFill>
              <a:srgbClr val="0070C0"/>
            </a:solidFill>
            <a:latin typeface="Votorantim Sans" panose="02010503030202050203" pitchFamily="2" charset="0"/>
          </a:endParaRPr>
        </a:p>
      </xdr:txBody>
    </xdr:sp>
    <xdr:clientData/>
  </xdr:twoCellAnchor>
  <xdr:twoCellAnchor>
    <xdr:from>
      <xdr:col>5</xdr:col>
      <xdr:colOff>350476</xdr:colOff>
      <xdr:row>61</xdr:row>
      <xdr:rowOff>108166</xdr:rowOff>
    </xdr:from>
    <xdr:to>
      <xdr:col>5</xdr:col>
      <xdr:colOff>962476</xdr:colOff>
      <xdr:row>62</xdr:row>
      <xdr:rowOff>115303</xdr:rowOff>
    </xdr:to>
    <xdr:sp macro="" textlink="">
      <xdr:nvSpPr>
        <xdr:cNvPr id="89" name="Retângulo 168">
          <a:extLst>
            <a:ext uri="{FF2B5EF4-FFF2-40B4-BE49-F238E27FC236}">
              <a16:creationId xmlns:a16="http://schemas.microsoft.com/office/drawing/2014/main" id="{DBD3E9C9-39C9-4E63-A5F1-BAF679312771}"/>
            </a:ext>
          </a:extLst>
        </xdr:cNvPr>
        <xdr:cNvSpPr/>
      </xdr:nvSpPr>
      <xdr:spPr>
        <a:xfrm>
          <a:off x="5027251"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6</xdr:col>
      <xdr:colOff>241503</xdr:colOff>
      <xdr:row>61</xdr:row>
      <xdr:rowOff>108166</xdr:rowOff>
    </xdr:from>
    <xdr:to>
      <xdr:col>6</xdr:col>
      <xdr:colOff>853503</xdr:colOff>
      <xdr:row>62</xdr:row>
      <xdr:rowOff>115303</xdr:rowOff>
    </xdr:to>
    <xdr:sp macro="" textlink="">
      <xdr:nvSpPr>
        <xdr:cNvPr id="90" name="Retângulo 169">
          <a:extLst>
            <a:ext uri="{FF2B5EF4-FFF2-40B4-BE49-F238E27FC236}">
              <a16:creationId xmlns:a16="http://schemas.microsoft.com/office/drawing/2014/main" id="{E358F690-D536-4BF2-B242-D1632CE033EC}"/>
            </a:ext>
          </a:extLst>
        </xdr:cNvPr>
        <xdr:cNvSpPr/>
      </xdr:nvSpPr>
      <xdr:spPr>
        <a:xfrm>
          <a:off x="6032703"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7,2 MW</a:t>
          </a:r>
          <a:endParaRPr lang="en-US" sz="733" b="1">
            <a:solidFill>
              <a:srgbClr val="0070C0"/>
            </a:solidFill>
            <a:latin typeface="Votorantim Sans" panose="02010503030202050203" pitchFamily="2" charset="0"/>
          </a:endParaRPr>
        </a:p>
      </xdr:txBody>
    </xdr:sp>
    <xdr:clientData/>
  </xdr:twoCellAnchor>
  <xdr:twoCellAnchor>
    <xdr:from>
      <xdr:col>7</xdr:col>
      <xdr:colOff>1210597</xdr:colOff>
      <xdr:row>61</xdr:row>
      <xdr:rowOff>108166</xdr:rowOff>
    </xdr:from>
    <xdr:to>
      <xdr:col>7</xdr:col>
      <xdr:colOff>1822597</xdr:colOff>
      <xdr:row>62</xdr:row>
      <xdr:rowOff>115303</xdr:rowOff>
    </xdr:to>
    <xdr:sp macro="" textlink="">
      <xdr:nvSpPr>
        <xdr:cNvPr id="91" name="Retângulo 170">
          <a:extLst>
            <a:ext uri="{FF2B5EF4-FFF2-40B4-BE49-F238E27FC236}">
              <a16:creationId xmlns:a16="http://schemas.microsoft.com/office/drawing/2014/main" id="{ED753C90-B546-406E-B0E3-4EC7E5CDCBD9}"/>
            </a:ext>
          </a:extLst>
        </xdr:cNvPr>
        <xdr:cNvSpPr/>
      </xdr:nvSpPr>
      <xdr:spPr>
        <a:xfrm>
          <a:off x="8116222"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7</xdr:col>
      <xdr:colOff>115521</xdr:colOff>
      <xdr:row>61</xdr:row>
      <xdr:rowOff>108166</xdr:rowOff>
    </xdr:from>
    <xdr:to>
      <xdr:col>7</xdr:col>
      <xdr:colOff>727521</xdr:colOff>
      <xdr:row>62</xdr:row>
      <xdr:rowOff>115303</xdr:rowOff>
    </xdr:to>
    <xdr:sp macro="" textlink="">
      <xdr:nvSpPr>
        <xdr:cNvPr id="92" name="Retângulo 171">
          <a:extLst>
            <a:ext uri="{FF2B5EF4-FFF2-40B4-BE49-F238E27FC236}">
              <a16:creationId xmlns:a16="http://schemas.microsoft.com/office/drawing/2014/main" id="{0EC8A009-5FE0-4394-A06D-94515D5211F2}"/>
            </a:ext>
          </a:extLst>
        </xdr:cNvPr>
        <xdr:cNvSpPr/>
      </xdr:nvSpPr>
      <xdr:spPr>
        <a:xfrm>
          <a:off x="7021146" y="10633291"/>
          <a:ext cx="612000"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6</xdr:col>
      <xdr:colOff>176797</xdr:colOff>
      <xdr:row>74</xdr:row>
      <xdr:rowOff>19459</xdr:rowOff>
    </xdr:from>
    <xdr:to>
      <xdr:col>6</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71</xdr:row>
      <xdr:rowOff>7606</xdr:rowOff>
    </xdr:from>
    <xdr:ext cx="1022400" cy="680400"/>
    <xdr:pic>
      <xdr:nvPicPr>
        <xdr:cNvPr id="94" name="Picture 2" descr="Canoas I  (UHE)">
          <a:extLst>
            <a:ext uri="{FF2B5EF4-FFF2-40B4-BE49-F238E27FC236}">
              <a16:creationId xmlns:a16="http://schemas.microsoft.com/office/drawing/2014/main" id="{91E03679-CC9D-4B99-BE1C-E7A51B1D293F}"/>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57271"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69</xdr:row>
      <xdr:rowOff>105098</xdr:rowOff>
    </xdr:from>
    <xdr:to>
      <xdr:col>5</xdr:col>
      <xdr:colOff>659569</xdr:colOff>
      <xdr:row>71</xdr:row>
      <xdr:rowOff>9359</xdr:rowOff>
    </xdr:to>
    <xdr:sp macro="" textlink="">
      <xdr:nvSpPr>
        <xdr:cNvPr id="373" name="Retângulo 174">
          <a:extLst>
            <a:ext uri="{FF2B5EF4-FFF2-40B4-BE49-F238E27FC236}">
              <a16:creationId xmlns:a16="http://schemas.microsoft.com/office/drawing/2014/main" id="{6600EA30-2C09-444B-929D-F4C28C2DAB13}"/>
            </a:ext>
          </a:extLst>
        </xdr:cNvPr>
        <xdr:cNvSpPr/>
      </xdr:nvSpPr>
      <xdr:spPr>
        <a:xfrm>
          <a:off x="3655874" y="11925623"/>
          <a:ext cx="168047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Canoas I</a:t>
          </a:r>
        </a:p>
      </xdr:txBody>
    </xdr:sp>
    <xdr:clientData/>
  </xdr:twoCellAnchor>
  <xdr:twoCellAnchor>
    <xdr:from>
      <xdr:col>4</xdr:col>
      <xdr:colOff>194920</xdr:colOff>
      <xdr:row>74</xdr:row>
      <xdr:rowOff>19457</xdr:rowOff>
    </xdr:from>
    <xdr:to>
      <xdr:col>4</xdr:col>
      <xdr:colOff>878920</xdr:colOff>
      <xdr:row>75</xdr:row>
      <xdr:rowOff>36171</xdr:rowOff>
    </xdr:to>
    <xdr:sp macro="" textlink="">
      <xdr:nvSpPr>
        <xdr:cNvPr id="96" name="Retângulo 175">
          <a:extLst>
            <a:ext uri="{FF2B5EF4-FFF2-40B4-BE49-F238E27FC236}">
              <a16:creationId xmlns:a16="http://schemas.microsoft.com/office/drawing/2014/main" id="{98C98E33-666D-4008-86E9-820B58EC2A60}"/>
            </a:ext>
          </a:extLst>
        </xdr:cNvPr>
        <xdr:cNvSpPr/>
      </xdr:nvSpPr>
      <xdr:spPr>
        <a:xfrm>
          <a:off x="3757270" y="12649607"/>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83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5</xdr:col>
      <xdr:colOff>83574</xdr:colOff>
      <xdr:row>71</xdr:row>
      <xdr:rowOff>7606</xdr:rowOff>
    </xdr:from>
    <xdr:ext cx="1022400" cy="680400"/>
    <xdr:pic>
      <xdr:nvPicPr>
        <xdr:cNvPr id="97" name="Picture 4" descr="Canoas II (UHE)">
          <a:extLst>
            <a:ext uri="{FF2B5EF4-FFF2-40B4-BE49-F238E27FC236}">
              <a16:creationId xmlns:a16="http://schemas.microsoft.com/office/drawing/2014/main" id="{2B6E0D0F-8C19-423A-AB42-AF1A08763041}"/>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60349"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30862</xdr:colOff>
      <xdr:row>69</xdr:row>
      <xdr:rowOff>117069</xdr:rowOff>
    </xdr:from>
    <xdr:to>
      <xdr:col>6</xdr:col>
      <xdr:colOff>447675</xdr:colOff>
      <xdr:row>71</xdr:row>
      <xdr:rowOff>21330</xdr:rowOff>
    </xdr:to>
    <xdr:sp macro="" textlink="">
      <xdr:nvSpPr>
        <xdr:cNvPr id="378" name="Retângulo 177">
          <a:extLst>
            <a:ext uri="{FF2B5EF4-FFF2-40B4-BE49-F238E27FC236}">
              <a16:creationId xmlns:a16="http://schemas.microsoft.com/office/drawing/2014/main" id="{FCE7BC0E-C853-46B8-86AD-D3EFB83B786C}"/>
            </a:ext>
          </a:extLst>
        </xdr:cNvPr>
        <xdr:cNvSpPr/>
      </xdr:nvSpPr>
      <xdr:spPr>
        <a:xfrm>
          <a:off x="4707637" y="11937594"/>
          <a:ext cx="153123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Canoas II</a:t>
          </a:r>
        </a:p>
      </xdr:txBody>
    </xdr:sp>
    <xdr:clientData/>
  </xdr:twoCellAnchor>
  <xdr:twoCellAnchor>
    <xdr:from>
      <xdr:col>5</xdr:col>
      <xdr:colOff>83578</xdr:colOff>
      <xdr:row>74</xdr:row>
      <xdr:rowOff>19457</xdr:rowOff>
    </xdr:from>
    <xdr:to>
      <xdr:col>5</xdr:col>
      <xdr:colOff>767578</xdr:colOff>
      <xdr:row>75</xdr:row>
      <xdr:rowOff>36171</xdr:rowOff>
    </xdr:to>
    <xdr:sp macro="" textlink="">
      <xdr:nvSpPr>
        <xdr:cNvPr id="99" name="Retângulo 178">
          <a:extLst>
            <a:ext uri="{FF2B5EF4-FFF2-40B4-BE49-F238E27FC236}">
              <a16:creationId xmlns:a16="http://schemas.microsoft.com/office/drawing/2014/main" id="{787057D8-D7BD-4805-A8B9-C6E0B80E1A9D}"/>
            </a:ext>
          </a:extLst>
        </xdr:cNvPr>
        <xdr:cNvSpPr/>
      </xdr:nvSpPr>
      <xdr:spPr>
        <a:xfrm>
          <a:off x="4760353" y="12649607"/>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70</xdr:row>
      <xdr:rowOff>147583</xdr:rowOff>
    </xdr:from>
    <xdr:to>
      <xdr:col>5</xdr:col>
      <xdr:colOff>89641</xdr:colOff>
      <xdr:row>72</xdr:row>
      <xdr:rowOff>82621</xdr:rowOff>
    </xdr:to>
    <xdr:sp macro="" textlink="">
      <xdr:nvSpPr>
        <xdr:cNvPr id="100" name="CaixaDeTexto 114">
          <a:extLst>
            <a:ext uri="{FF2B5EF4-FFF2-40B4-BE49-F238E27FC236}">
              <a16:creationId xmlns:a16="http://schemas.microsoft.com/office/drawing/2014/main" id="{5CD291EF-AE73-4C51-A6A1-8D7DD5F488AA}"/>
            </a:ext>
          </a:extLst>
        </xdr:cNvPr>
        <xdr:cNvSpPr txBox="1"/>
      </xdr:nvSpPr>
      <xdr:spPr>
        <a:xfrm>
          <a:off x="4267878" y="12130033"/>
          <a:ext cx="498538"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5</xdr:col>
      <xdr:colOff>594774</xdr:colOff>
      <xdr:row>70</xdr:row>
      <xdr:rowOff>147583</xdr:rowOff>
    </xdr:from>
    <xdr:to>
      <xdr:col>5</xdr:col>
      <xdr:colOff>1149101</xdr:colOff>
      <xdr:row>72</xdr:row>
      <xdr:rowOff>82621</xdr:rowOff>
    </xdr:to>
    <xdr:sp macro="" textlink="">
      <xdr:nvSpPr>
        <xdr:cNvPr id="101" name="CaixaDeTexto 115">
          <a:extLst>
            <a:ext uri="{FF2B5EF4-FFF2-40B4-BE49-F238E27FC236}">
              <a16:creationId xmlns:a16="http://schemas.microsoft.com/office/drawing/2014/main" id="{75E78063-04ED-4F65-8EC3-062C82A8F104}"/>
            </a:ext>
          </a:extLst>
        </xdr:cNvPr>
        <xdr:cNvSpPr txBox="1"/>
      </xdr:nvSpPr>
      <xdr:spPr>
        <a:xfrm>
          <a:off x="5271549" y="12130033"/>
          <a:ext cx="516227"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6</xdr:col>
      <xdr:colOff>1039445</xdr:colOff>
      <xdr:row>71</xdr:row>
      <xdr:rowOff>7606</xdr:rowOff>
    </xdr:from>
    <xdr:ext cx="1022400" cy="680400"/>
    <xdr:pic>
      <xdr:nvPicPr>
        <xdr:cNvPr id="102" name="Picture 10" descr="Machadinho (UHE)">
          <a:extLst>
            <a:ext uri="{FF2B5EF4-FFF2-40B4-BE49-F238E27FC236}">
              <a16:creationId xmlns:a16="http://schemas.microsoft.com/office/drawing/2014/main" id="{92AC74BC-2274-4081-9A69-EDB8A94ACA06}"/>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830645"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1051036</xdr:colOff>
      <xdr:row>74</xdr:row>
      <xdr:rowOff>19457</xdr:rowOff>
    </xdr:from>
    <xdr:to>
      <xdr:col>7</xdr:col>
      <xdr:colOff>564822</xdr:colOff>
      <xdr:row>75</xdr:row>
      <xdr:rowOff>36171</xdr:rowOff>
    </xdr:to>
    <xdr:sp macro="" textlink="">
      <xdr:nvSpPr>
        <xdr:cNvPr id="103" name="Retângulo 182">
          <a:extLst>
            <a:ext uri="{FF2B5EF4-FFF2-40B4-BE49-F238E27FC236}">
              <a16:creationId xmlns:a16="http://schemas.microsoft.com/office/drawing/2014/main" id="{7F02EC1E-8A6B-47CF-B0E3-0D48C2334D05}"/>
            </a:ext>
          </a:extLst>
        </xdr:cNvPr>
        <xdr:cNvSpPr/>
      </xdr:nvSpPr>
      <xdr:spPr>
        <a:xfrm>
          <a:off x="6842236" y="12649607"/>
          <a:ext cx="628211"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7</xdr:col>
      <xdr:colOff>924490</xdr:colOff>
      <xdr:row>71</xdr:row>
      <xdr:rowOff>7606</xdr:rowOff>
    </xdr:from>
    <xdr:ext cx="1022400" cy="680400"/>
    <xdr:pic>
      <xdr:nvPicPr>
        <xdr:cNvPr id="104" name="Picture 12" descr="Barra Grande (UHE)">
          <a:extLst>
            <a:ext uri="{FF2B5EF4-FFF2-40B4-BE49-F238E27FC236}">
              <a16:creationId xmlns:a16="http://schemas.microsoft.com/office/drawing/2014/main" id="{CFF0919C-5ACD-41EA-A2EC-C2C95DAAE4C6}"/>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7830115" y="121519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920753</xdr:colOff>
      <xdr:row>74</xdr:row>
      <xdr:rowOff>19457</xdr:rowOff>
    </xdr:from>
    <xdr:to>
      <xdr:col>7</xdr:col>
      <xdr:colOff>1604753</xdr:colOff>
      <xdr:row>75</xdr:row>
      <xdr:rowOff>36171</xdr:rowOff>
    </xdr:to>
    <xdr:sp macro="" textlink="">
      <xdr:nvSpPr>
        <xdr:cNvPr id="105" name="Retângulo 184">
          <a:extLst>
            <a:ext uri="{FF2B5EF4-FFF2-40B4-BE49-F238E27FC236}">
              <a16:creationId xmlns:a16="http://schemas.microsoft.com/office/drawing/2014/main" id="{1EB8303E-7563-43FC-903A-B280EB622E7C}"/>
            </a:ext>
          </a:extLst>
        </xdr:cNvPr>
        <xdr:cNvSpPr/>
      </xdr:nvSpPr>
      <xdr:spPr>
        <a:xfrm>
          <a:off x="7826378" y="12649607"/>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7</xdr:col>
      <xdr:colOff>835680</xdr:colOff>
      <xdr:row>69</xdr:row>
      <xdr:rowOff>118941</xdr:rowOff>
    </xdr:from>
    <xdr:to>
      <xdr:col>8</xdr:col>
      <xdr:colOff>54270</xdr:colOff>
      <xdr:row>71</xdr:row>
      <xdr:rowOff>23202</xdr:rowOff>
    </xdr:to>
    <xdr:sp macro="" textlink="">
      <xdr:nvSpPr>
        <xdr:cNvPr id="393" name="Retângulo 185">
          <a:extLst>
            <a:ext uri="{FF2B5EF4-FFF2-40B4-BE49-F238E27FC236}">
              <a16:creationId xmlns:a16="http://schemas.microsoft.com/office/drawing/2014/main" id="{EFB9F6CA-8D73-4AC4-AE88-6A1DA5D5E398}"/>
            </a:ext>
          </a:extLst>
        </xdr:cNvPr>
        <xdr:cNvSpPr/>
      </xdr:nvSpPr>
      <xdr:spPr>
        <a:xfrm>
          <a:off x="7741305" y="11939466"/>
          <a:ext cx="148554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Barra Grande</a:t>
          </a:r>
        </a:p>
      </xdr:txBody>
    </xdr:sp>
    <xdr:clientData/>
  </xdr:twoCellAnchor>
  <xdr:twoCellAnchor>
    <xdr:from>
      <xdr:col>6</xdr:col>
      <xdr:colOff>946258</xdr:colOff>
      <xdr:row>69</xdr:row>
      <xdr:rowOff>114889</xdr:rowOff>
    </xdr:from>
    <xdr:to>
      <xdr:col>7</xdr:col>
      <xdr:colOff>901673</xdr:colOff>
      <xdr:row>71</xdr:row>
      <xdr:rowOff>19150</xdr:rowOff>
    </xdr:to>
    <xdr:sp macro="" textlink="">
      <xdr:nvSpPr>
        <xdr:cNvPr id="388" name="Retângulo 186">
          <a:extLst>
            <a:ext uri="{FF2B5EF4-FFF2-40B4-BE49-F238E27FC236}">
              <a16:creationId xmlns:a16="http://schemas.microsoft.com/office/drawing/2014/main" id="{96A692C5-9046-4A2B-8155-B1C8E8286196}"/>
            </a:ext>
          </a:extLst>
        </xdr:cNvPr>
        <xdr:cNvSpPr/>
      </xdr:nvSpPr>
      <xdr:spPr>
        <a:xfrm>
          <a:off x="6737458" y="11935414"/>
          <a:ext cx="106984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Machadinho</a:t>
          </a:r>
        </a:p>
      </xdr:txBody>
    </xdr:sp>
    <xdr:clientData/>
  </xdr:twoCellAnchor>
  <xdr:oneCellAnchor>
    <xdr:from>
      <xdr:col>5</xdr:col>
      <xdr:colOff>1153246</xdr:colOff>
      <xdr:row>71</xdr:row>
      <xdr:rowOff>7606</xdr:rowOff>
    </xdr:from>
    <xdr:ext cx="1021091" cy="680400"/>
    <xdr:pic>
      <xdr:nvPicPr>
        <xdr:cNvPr id="108" name="Picture 6" descr="Salto Pilão (UHE)">
          <a:extLst>
            <a:ext uri="{FF2B5EF4-FFF2-40B4-BE49-F238E27FC236}">
              <a16:creationId xmlns:a16="http://schemas.microsoft.com/office/drawing/2014/main" id="{298F8C54-15DA-4422-909F-E9A5E1CEF60E}"/>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91921" y="12151981"/>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1071915</xdr:colOff>
      <xdr:row>69</xdr:row>
      <xdr:rowOff>106305</xdr:rowOff>
    </xdr:from>
    <xdr:to>
      <xdr:col>6</xdr:col>
      <xdr:colOff>958400</xdr:colOff>
      <xdr:row>71</xdr:row>
      <xdr:rowOff>10566</xdr:rowOff>
    </xdr:to>
    <xdr:sp macro="" textlink="">
      <xdr:nvSpPr>
        <xdr:cNvPr id="383" name="Retângulo 188">
          <a:extLst>
            <a:ext uri="{FF2B5EF4-FFF2-40B4-BE49-F238E27FC236}">
              <a16:creationId xmlns:a16="http://schemas.microsoft.com/office/drawing/2014/main" id="{EFF8B023-0519-42AD-AC22-700E16D7CF4E}"/>
            </a:ext>
          </a:extLst>
        </xdr:cNvPr>
        <xdr:cNvSpPr/>
      </xdr:nvSpPr>
      <xdr:spPr>
        <a:xfrm>
          <a:off x="5748690" y="11926830"/>
          <a:ext cx="100091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Salto Pilão</a:t>
          </a:r>
        </a:p>
      </xdr:txBody>
    </xdr:sp>
    <xdr:clientData/>
  </xdr:twoCellAnchor>
  <xdr:twoCellAnchor>
    <xdr:from>
      <xdr:col>5</xdr:col>
      <xdr:colOff>1143760</xdr:colOff>
      <xdr:row>74</xdr:row>
      <xdr:rowOff>19457</xdr:rowOff>
    </xdr:from>
    <xdr:to>
      <xdr:col>6</xdr:col>
      <xdr:colOff>657545</xdr:colOff>
      <xdr:row>75</xdr:row>
      <xdr:rowOff>36171</xdr:rowOff>
    </xdr:to>
    <xdr:sp macro="" textlink="">
      <xdr:nvSpPr>
        <xdr:cNvPr id="110" name="Retângulo 189">
          <a:extLst>
            <a:ext uri="{FF2B5EF4-FFF2-40B4-BE49-F238E27FC236}">
              <a16:creationId xmlns:a16="http://schemas.microsoft.com/office/drawing/2014/main" id="{4FAD05C5-80B0-4A12-B36A-BEABD243A5D8}"/>
            </a:ext>
          </a:extLst>
        </xdr:cNvPr>
        <xdr:cNvSpPr/>
      </xdr:nvSpPr>
      <xdr:spPr>
        <a:xfrm>
          <a:off x="5791960" y="12649607"/>
          <a:ext cx="656785"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6</xdr:col>
      <xdr:colOff>500387</xdr:colOff>
      <xdr:row>70</xdr:row>
      <xdr:rowOff>147583</xdr:rowOff>
    </xdr:from>
    <xdr:to>
      <xdr:col>6</xdr:col>
      <xdr:colOff>1054714</xdr:colOff>
      <xdr:row>72</xdr:row>
      <xdr:rowOff>82621</xdr:rowOff>
    </xdr:to>
    <xdr:sp macro="" textlink="">
      <xdr:nvSpPr>
        <xdr:cNvPr id="111" name="CaixaDeTexto 125">
          <a:extLst>
            <a:ext uri="{FF2B5EF4-FFF2-40B4-BE49-F238E27FC236}">
              <a16:creationId xmlns:a16="http://schemas.microsoft.com/office/drawing/2014/main" id="{398BB7B6-F332-45BE-9BA6-DFE7A94639DC}"/>
            </a:ext>
          </a:extLst>
        </xdr:cNvPr>
        <xdr:cNvSpPr txBox="1"/>
      </xdr:nvSpPr>
      <xdr:spPr>
        <a:xfrm>
          <a:off x="6291587" y="12130033"/>
          <a:ext cx="554327"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973717</xdr:colOff>
      <xdr:row>70</xdr:row>
      <xdr:rowOff>147583</xdr:rowOff>
    </xdr:from>
    <xdr:to>
      <xdr:col>7</xdr:col>
      <xdr:colOff>1928195</xdr:colOff>
      <xdr:row>72</xdr:row>
      <xdr:rowOff>82621</xdr:rowOff>
    </xdr:to>
    <xdr:sp macro="" textlink="">
      <xdr:nvSpPr>
        <xdr:cNvPr id="112" name="CaixaDeTexto 126">
          <a:extLst>
            <a:ext uri="{FF2B5EF4-FFF2-40B4-BE49-F238E27FC236}">
              <a16:creationId xmlns:a16="http://schemas.microsoft.com/office/drawing/2014/main" id="{B61682CD-DB18-42A3-B7C0-65F8F47498C2}"/>
            </a:ext>
          </a:extLst>
        </xdr:cNvPr>
        <xdr:cNvSpPr txBox="1"/>
      </xdr:nvSpPr>
      <xdr:spPr>
        <a:xfrm>
          <a:off x="7879342" y="12130033"/>
          <a:ext cx="954478"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259537</xdr:colOff>
      <xdr:row>70</xdr:row>
      <xdr:rowOff>147583</xdr:rowOff>
    </xdr:from>
    <xdr:to>
      <xdr:col>7</xdr:col>
      <xdr:colOff>813864</xdr:colOff>
      <xdr:row>72</xdr:row>
      <xdr:rowOff>82621</xdr:rowOff>
    </xdr:to>
    <xdr:sp macro="" textlink="">
      <xdr:nvSpPr>
        <xdr:cNvPr id="113" name="CaixaDeTexto 127">
          <a:extLst>
            <a:ext uri="{FF2B5EF4-FFF2-40B4-BE49-F238E27FC236}">
              <a16:creationId xmlns:a16="http://schemas.microsoft.com/office/drawing/2014/main" id="{C1E794E0-C535-43CB-A1CF-AFB6E841DABE}"/>
            </a:ext>
          </a:extLst>
        </xdr:cNvPr>
        <xdr:cNvSpPr txBox="1"/>
      </xdr:nvSpPr>
      <xdr:spPr>
        <a:xfrm>
          <a:off x="7379475" y="12613427"/>
          <a:ext cx="554327" cy="26841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2046427</xdr:colOff>
      <xdr:row>71</xdr:row>
      <xdr:rowOff>7606</xdr:rowOff>
    </xdr:from>
    <xdr:ext cx="1059625" cy="680400"/>
    <xdr:pic>
      <xdr:nvPicPr>
        <xdr:cNvPr id="114" name="Picture 8" descr="Campos Novos (UHE)">
          <a:extLst>
            <a:ext uri="{FF2B5EF4-FFF2-40B4-BE49-F238E27FC236}">
              <a16:creationId xmlns:a16="http://schemas.microsoft.com/office/drawing/2014/main" id="{DEF81DA4-202C-4069-A325-ADB42A85FD71}"/>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8952052" y="12151981"/>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2038163</xdr:colOff>
      <xdr:row>74</xdr:row>
      <xdr:rowOff>19457</xdr:rowOff>
    </xdr:from>
    <xdr:to>
      <xdr:col>8</xdr:col>
      <xdr:colOff>344441</xdr:colOff>
      <xdr:row>75</xdr:row>
      <xdr:rowOff>36171</xdr:rowOff>
    </xdr:to>
    <xdr:sp macro="" textlink="">
      <xdr:nvSpPr>
        <xdr:cNvPr id="115" name="Retângulo 194">
          <a:extLst>
            <a:ext uri="{FF2B5EF4-FFF2-40B4-BE49-F238E27FC236}">
              <a16:creationId xmlns:a16="http://schemas.microsoft.com/office/drawing/2014/main" id="{5F260B28-A5DF-4736-BE5B-AA08DCEB4678}"/>
            </a:ext>
          </a:extLst>
        </xdr:cNvPr>
        <xdr:cNvSpPr/>
      </xdr:nvSpPr>
      <xdr:spPr>
        <a:xfrm>
          <a:off x="8943788" y="12649607"/>
          <a:ext cx="573228"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7</xdr:col>
      <xdr:colOff>1942166</xdr:colOff>
      <xdr:row>69</xdr:row>
      <xdr:rowOff>111087</xdr:rowOff>
    </xdr:from>
    <xdr:to>
      <xdr:col>8</xdr:col>
      <xdr:colOff>1428457</xdr:colOff>
      <xdr:row>71</xdr:row>
      <xdr:rowOff>19736</xdr:rowOff>
    </xdr:to>
    <xdr:sp macro="" textlink="">
      <xdr:nvSpPr>
        <xdr:cNvPr id="399" name="Retângulo 195">
          <a:extLst>
            <a:ext uri="{FF2B5EF4-FFF2-40B4-BE49-F238E27FC236}">
              <a16:creationId xmlns:a16="http://schemas.microsoft.com/office/drawing/2014/main" id="{71DF6AFD-EDDC-4FFD-913D-47D981B4261B}"/>
            </a:ext>
          </a:extLst>
        </xdr:cNvPr>
        <xdr:cNvSpPr/>
      </xdr:nvSpPr>
      <xdr:spPr>
        <a:xfrm>
          <a:off x="8847791" y="11931612"/>
          <a:ext cx="1753241" cy="23249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Campos Novos</a:t>
          </a:r>
        </a:p>
      </xdr:txBody>
    </xdr:sp>
    <xdr:clientData/>
  </xdr:twoCellAnchor>
  <xdr:twoCellAnchor>
    <xdr:from>
      <xdr:col>8</xdr:col>
      <xdr:colOff>237551</xdr:colOff>
      <xdr:row>70</xdr:row>
      <xdr:rowOff>147583</xdr:rowOff>
    </xdr:from>
    <xdr:to>
      <xdr:col>8</xdr:col>
      <xdr:colOff>791878</xdr:colOff>
      <xdr:row>72</xdr:row>
      <xdr:rowOff>82621</xdr:rowOff>
    </xdr:to>
    <xdr:sp macro="" textlink="">
      <xdr:nvSpPr>
        <xdr:cNvPr id="117" name="CaixaDeTexto 131">
          <a:extLst>
            <a:ext uri="{FF2B5EF4-FFF2-40B4-BE49-F238E27FC236}">
              <a16:creationId xmlns:a16="http://schemas.microsoft.com/office/drawing/2014/main" id="{18F787FC-B540-4D77-8249-AFCA59D96229}"/>
            </a:ext>
          </a:extLst>
        </xdr:cNvPr>
        <xdr:cNvSpPr txBox="1"/>
      </xdr:nvSpPr>
      <xdr:spPr>
        <a:xfrm>
          <a:off x="9410126" y="12130033"/>
          <a:ext cx="554327" cy="25888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65</xdr:row>
      <xdr:rowOff>77199</xdr:rowOff>
    </xdr:from>
    <xdr:to>
      <xdr:col>3</xdr:col>
      <xdr:colOff>540571</xdr:colOff>
      <xdr:row>65</xdr:row>
      <xdr:rowOff>161232</xdr:rowOff>
    </xdr:to>
    <xdr:sp macro="" textlink="">
      <xdr:nvSpPr>
        <xdr:cNvPr id="119" name="Elipse 198">
          <a:extLst>
            <a:ext uri="{FF2B5EF4-FFF2-40B4-BE49-F238E27FC236}">
              <a16:creationId xmlns:a16="http://schemas.microsoft.com/office/drawing/2014/main" id="{0B7BB441-ABEC-4D1C-8FE7-38AFC167397D}"/>
            </a:ext>
          </a:extLst>
        </xdr:cNvPr>
        <xdr:cNvSpPr/>
      </xdr:nvSpPr>
      <xdr:spPr>
        <a:xfrm>
          <a:off x="2911243" y="11250024"/>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65</xdr:row>
      <xdr:rowOff>127998</xdr:rowOff>
    </xdr:from>
    <xdr:to>
      <xdr:col>3</xdr:col>
      <xdr:colOff>552295</xdr:colOff>
      <xdr:row>66</xdr:row>
      <xdr:rowOff>48745</xdr:rowOff>
    </xdr:to>
    <xdr:sp macro="" textlink="">
      <xdr:nvSpPr>
        <xdr:cNvPr id="120" name="Elipse 199">
          <a:extLst>
            <a:ext uri="{FF2B5EF4-FFF2-40B4-BE49-F238E27FC236}">
              <a16:creationId xmlns:a16="http://schemas.microsoft.com/office/drawing/2014/main" id="{EDE240CB-4A47-4B68-8545-43DD8758B68C}"/>
            </a:ext>
          </a:extLst>
        </xdr:cNvPr>
        <xdr:cNvSpPr/>
      </xdr:nvSpPr>
      <xdr:spPr>
        <a:xfrm>
          <a:off x="2922967" y="11300823"/>
          <a:ext cx="77253" cy="826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10</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10</xdr:col>
      <xdr:colOff>95249</xdr:colOff>
      <xdr:row>0</xdr:row>
      <xdr:rowOff>19050</xdr:rowOff>
    </xdr:from>
    <xdr:to>
      <xdr:col>11</xdr:col>
      <xdr:colOff>412750</xdr:colOff>
      <xdr:row>2</xdr:row>
      <xdr:rowOff>314325</xdr:rowOff>
    </xdr:to>
    <xdr:grpSp>
      <xdr:nvGrpSpPr>
        <xdr:cNvPr id="229" name="Agrupar 11">
          <a:hlinkClick xmlns:r="http://schemas.openxmlformats.org/officeDocument/2006/relationships" r:id="rId22"/>
          <a:extLst>
            <a:ext uri="{FF2B5EF4-FFF2-40B4-BE49-F238E27FC236}">
              <a16:creationId xmlns:a16="http://schemas.microsoft.com/office/drawing/2014/main" id="{EEC5E525-DA41-4238-8233-79A8242C7654}"/>
            </a:ext>
          </a:extLst>
        </xdr:cNvPr>
        <xdr:cNvGrpSpPr>
          <a:grpSpLocks/>
        </xdr:cNvGrpSpPr>
      </xdr:nvGrpSpPr>
      <xdr:grpSpPr bwMode="auto">
        <a:xfrm>
          <a:off x="12727780" y="19050"/>
          <a:ext cx="900908" cy="514350"/>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3"/>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5</xdr:col>
      <xdr:colOff>613833</xdr:colOff>
      <xdr:row>51</xdr:row>
      <xdr:rowOff>21167</xdr:rowOff>
    </xdr:from>
    <xdr:to>
      <xdr:col>7</xdr:col>
      <xdr:colOff>216957</xdr:colOff>
      <xdr:row>55</xdr:row>
      <xdr:rowOff>129117</xdr:rowOff>
    </xdr:to>
    <xdr:pic>
      <xdr:nvPicPr>
        <xdr:cNvPr id="132" name="Picture 2" descr="Votorantim Energia inaugurou o complexo eólico Ventos do Piauí na divisa  com Pernambuco">
          <a:extLst>
            <a:ext uri="{FF2B5EF4-FFF2-40B4-BE49-F238E27FC236}">
              <a16:creationId xmlns:a16="http://schemas.microsoft.com/office/drawing/2014/main" id="{BA94680B-E7D8-4101-B607-F83476AD56B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0608" y="8927042"/>
          <a:ext cx="1019174" cy="7429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51</xdr:row>
      <xdr:rowOff>137584</xdr:rowOff>
    </xdr:from>
    <xdr:to>
      <xdr:col>4</xdr:col>
      <xdr:colOff>553504</xdr:colOff>
      <xdr:row>52</xdr:row>
      <xdr:rowOff>58331</xdr:rowOff>
    </xdr:to>
    <xdr:sp macro="" textlink="">
      <xdr:nvSpPr>
        <xdr:cNvPr id="133" name="Elipse 152">
          <a:extLst>
            <a:ext uri="{FF2B5EF4-FFF2-40B4-BE49-F238E27FC236}">
              <a16:creationId xmlns:a16="http://schemas.microsoft.com/office/drawing/2014/main" id="{D0A3E606-9B93-4062-BBAF-3A53B1168496}"/>
            </a:ext>
          </a:extLst>
        </xdr:cNvPr>
        <xdr:cNvSpPr/>
      </xdr:nvSpPr>
      <xdr:spPr>
        <a:xfrm>
          <a:off x="4038601" y="9043459"/>
          <a:ext cx="77253" cy="826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52</xdr:row>
      <xdr:rowOff>21166</xdr:rowOff>
    </xdr:from>
    <xdr:to>
      <xdr:col>5</xdr:col>
      <xdr:colOff>592667</xdr:colOff>
      <xdr:row>52</xdr:row>
      <xdr:rowOff>24898</xdr:rowOff>
    </xdr:to>
    <xdr:cxnSp macro="">
      <xdr:nvCxnSpPr>
        <xdr:cNvPr id="134" name="Conector angulado 140">
          <a:extLst>
            <a:ext uri="{FF2B5EF4-FFF2-40B4-BE49-F238E27FC236}">
              <a16:creationId xmlns:a16="http://schemas.microsoft.com/office/drawing/2014/main" id="{D77CC7D3-541B-406F-9304-717CBDBBD47A}"/>
            </a:ext>
          </a:extLst>
        </xdr:cNvPr>
        <xdr:cNvCxnSpPr>
          <a:cxnSpLocks/>
        </xdr:cNvCxnSpPr>
      </xdr:nvCxnSpPr>
      <xdr:spPr>
        <a:xfrm flipV="1">
          <a:off x="4102100" y="9088966"/>
          <a:ext cx="1167342"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539750</xdr:colOff>
      <xdr:row>48</xdr:row>
      <xdr:rowOff>21167</xdr:rowOff>
    </xdr:from>
    <xdr:to>
      <xdr:col>6</xdr:col>
      <xdr:colOff>826965</xdr:colOff>
      <xdr:row>51</xdr:row>
      <xdr:rowOff>36053</xdr:rowOff>
    </xdr:to>
    <xdr:sp macro="" textlink="">
      <xdr:nvSpPr>
        <xdr:cNvPr id="151" name="Retângulo 157">
          <a:extLst>
            <a:ext uri="{FF2B5EF4-FFF2-40B4-BE49-F238E27FC236}">
              <a16:creationId xmlns:a16="http://schemas.microsoft.com/office/drawing/2014/main" id="{E4FCDBEA-43D7-4D46-A5D0-84F60B73D35A}"/>
            </a:ext>
          </a:extLst>
        </xdr:cNvPr>
        <xdr:cNvSpPr/>
      </xdr:nvSpPr>
      <xdr:spPr>
        <a:xfrm>
          <a:off x="5230813" y="8843698"/>
          <a:ext cx="1406402"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5</xdr:col>
      <xdr:colOff>1005417</xdr:colOff>
      <xdr:row>54</xdr:row>
      <xdr:rowOff>52917</xdr:rowOff>
    </xdr:from>
    <xdr:to>
      <xdr:col>6</xdr:col>
      <xdr:colOff>506167</xdr:colOff>
      <xdr:row>55</xdr:row>
      <xdr:rowOff>60054</xdr:rowOff>
    </xdr:to>
    <xdr:sp macro="" textlink="">
      <xdr:nvSpPr>
        <xdr:cNvPr id="136" name="Retângulo 171">
          <a:extLst>
            <a:ext uri="{FF2B5EF4-FFF2-40B4-BE49-F238E27FC236}">
              <a16:creationId xmlns:a16="http://schemas.microsoft.com/office/drawing/2014/main" id="{8CEACE93-A243-4F0A-B411-ABD009672477}"/>
            </a:ext>
          </a:extLst>
        </xdr:cNvPr>
        <xdr:cNvSpPr/>
      </xdr:nvSpPr>
      <xdr:spPr>
        <a:xfrm>
          <a:off x="5682192" y="9444567"/>
          <a:ext cx="615175" cy="16906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172 MW</a:t>
          </a:r>
          <a:endParaRPr lang="en-US" sz="733" b="1">
            <a:solidFill>
              <a:srgbClr val="0070C0"/>
            </a:solidFill>
            <a:latin typeface="Votorantim Sans" panose="02010503030202050203" pitchFamily="2" charset="0"/>
          </a:endParaRPr>
        </a:p>
      </xdr:txBody>
    </xdr: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Power Balance</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150812</xdr:colOff>
      <xdr:row>0</xdr:row>
      <xdr:rowOff>71437</xdr:rowOff>
    </xdr:from>
    <xdr:to>
      <xdr:col>23</xdr:col>
      <xdr:colOff>425274</xdr:colOff>
      <xdr:row>3</xdr:row>
      <xdr:rowOff>179387</xdr:rowOff>
    </xdr:to>
    <xdr:grpSp>
      <xdr:nvGrpSpPr>
        <xdr:cNvPr id="1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0175875" y="71437"/>
          <a:ext cx="881680" cy="608013"/>
          <a:chOff x="11133666" y="131229"/>
          <a:chExt cx="928738" cy="609603"/>
        </a:xfrm>
      </xdr:grpSpPr>
      <xdr:sp macro="" textlink="">
        <xdr:nvSpPr>
          <xdr:cNvPr id="1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26</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26</xdr:col>
      <xdr:colOff>159104</xdr:colOff>
      <xdr:row>0</xdr:row>
      <xdr:rowOff>72672</xdr:rowOff>
    </xdr:from>
    <xdr:to>
      <xdr:col>27</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7899417" y="72672"/>
          <a:ext cx="881679" cy="62388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1328209</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26</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26</xdr:col>
      <xdr:colOff>171451</xdr:colOff>
      <xdr:row>0</xdr:row>
      <xdr:rowOff>65616</xdr:rowOff>
    </xdr:from>
    <xdr:to>
      <xdr:col>27</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7161670" y="65616"/>
          <a:ext cx="883443"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3/4T23/Planilha%20de%20Resultados/Planilha%20de%20Resultados%204T23.xlsx" TargetMode="External"/><Relationship Id="rId1" Type="http://schemas.openxmlformats.org/officeDocument/2006/relationships/externalLinkPath" Target="Planilha%20de%20Resultados%204T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Y7">
            <v>1864</v>
          </cell>
          <cell r="Z7">
            <v>1904</v>
          </cell>
        </row>
        <row r="9">
          <cell r="Y9">
            <v>-60.195999999999913</v>
          </cell>
          <cell r="Z9">
            <v>49</v>
          </cell>
        </row>
        <row r="33">
          <cell r="Y33">
            <v>142.30799999999999</v>
          </cell>
          <cell r="Z33">
            <v>148.29200000000003</v>
          </cell>
        </row>
        <row r="35">
          <cell r="Y35">
            <v>45.689930099999941</v>
          </cell>
          <cell r="Z35">
            <v>102.48400000000004</v>
          </cell>
        </row>
      </sheetData>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election activeCell="R9" sqref="R9"/>
    </sheetView>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6" customHeight="1">
      <c r="N3" s="17" t="s">
        <v>31</v>
      </c>
      <c r="P3" s="445" t="s">
        <v>408</v>
      </c>
      <c r="Q3" s="6"/>
      <c r="R3" s="8"/>
    </row>
    <row r="4" spans="4:18" ht="15.6" customHeight="1">
      <c r="Q4" s="6"/>
      <c r="R4" s="8"/>
    </row>
    <row r="5" spans="4:18" ht="15.6" customHeight="1">
      <c r="N5" s="14" t="s">
        <v>32</v>
      </c>
      <c r="O5" s="15"/>
      <c r="P5" s="7"/>
      <c r="Q5" s="6"/>
      <c r="R5" s="8"/>
    </row>
    <row r="6" spans="4:18" ht="15.6" customHeight="1">
      <c r="N6" s="14" t="s">
        <v>33</v>
      </c>
      <c r="O6" s="16"/>
      <c r="P6" s="7"/>
      <c r="Q6" s="6"/>
      <c r="R6" s="8"/>
    </row>
    <row r="7" spans="4:18" ht="15.6" customHeight="1">
      <c r="N7" s="14" t="s">
        <v>501</v>
      </c>
      <c r="O7" s="16"/>
      <c r="P7" s="7"/>
      <c r="Q7" s="6"/>
      <c r="R7" s="8"/>
    </row>
    <row r="8" spans="4:18" ht="15.6" customHeight="1">
      <c r="E8" s="2"/>
      <c r="N8" s="14" t="s">
        <v>489</v>
      </c>
      <c r="O8" s="16"/>
      <c r="P8" s="7"/>
      <c r="Q8" s="6"/>
      <c r="R8" s="8"/>
    </row>
    <row r="9" spans="4:18" ht="15.6" customHeight="1">
      <c r="E9" s="2"/>
      <c r="N9" s="14" t="s">
        <v>490</v>
      </c>
      <c r="O9" s="16"/>
      <c r="P9" s="7"/>
      <c r="Q9" s="6"/>
      <c r="R9" s="8"/>
    </row>
    <row r="10" spans="4:18" ht="15.6" customHeight="1">
      <c r="E10" s="2"/>
      <c r="N10" s="14" t="s">
        <v>491</v>
      </c>
      <c r="O10" s="16"/>
      <c r="P10" s="7"/>
      <c r="Q10" s="6"/>
      <c r="R10" s="9"/>
    </row>
    <row r="11" spans="4:18" ht="15.6" customHeight="1">
      <c r="E11" s="2"/>
      <c r="N11" s="14" t="s">
        <v>492</v>
      </c>
      <c r="O11" s="16"/>
      <c r="P11" s="7"/>
      <c r="Q11" s="11"/>
      <c r="R11" s="10"/>
    </row>
    <row r="12" spans="4:18" ht="15.6" customHeight="1">
      <c r="E12" s="2"/>
      <c r="N12" s="14" t="s">
        <v>493</v>
      </c>
      <c r="O12" s="15"/>
      <c r="P12" s="6"/>
      <c r="Q12" s="12"/>
      <c r="R12" s="10"/>
    </row>
    <row r="13" spans="4:18" ht="18.75">
      <c r="N13" s="14" t="s">
        <v>494</v>
      </c>
      <c r="O13" s="15"/>
      <c r="P13" s="6"/>
      <c r="Q13" s="12"/>
      <c r="R13" s="10"/>
    </row>
    <row r="14" spans="4:18" ht="18.75">
      <c r="N14" s="14" t="s">
        <v>495</v>
      </c>
      <c r="O14" s="12"/>
      <c r="P14" s="12"/>
      <c r="Q14" s="12"/>
      <c r="R14" s="10"/>
    </row>
    <row r="15" spans="4:18" ht="18.75">
      <c r="N15" s="14" t="s">
        <v>496</v>
      </c>
      <c r="O15" s="12"/>
      <c r="P15" s="12"/>
      <c r="Q15" s="12"/>
      <c r="R15" s="10"/>
    </row>
    <row r="16" spans="4:18" ht="18.75">
      <c r="D16" s="3"/>
      <c r="E16" s="4"/>
      <c r="J16" s="5"/>
      <c r="N16" s="14" t="s">
        <v>497</v>
      </c>
      <c r="O16" s="12"/>
      <c r="P16" s="12"/>
      <c r="Q16" s="12"/>
      <c r="R16" s="10"/>
    </row>
    <row r="17" spans="4:18" ht="18.75">
      <c r="D17" s="3"/>
      <c r="E17" s="4"/>
      <c r="J17" s="5"/>
      <c r="N17" s="14" t="s">
        <v>498</v>
      </c>
      <c r="O17" s="12"/>
      <c r="P17" s="12"/>
      <c r="Q17" s="12"/>
      <c r="R17" s="10"/>
    </row>
    <row r="18" spans="4:18" ht="18.75">
      <c r="D18" s="3"/>
      <c r="E18" s="4"/>
      <c r="J18" s="5"/>
      <c r="N18" s="14" t="s">
        <v>499</v>
      </c>
      <c r="O18" s="12"/>
      <c r="P18" s="12"/>
      <c r="Q18" s="12"/>
      <c r="R18" s="10"/>
    </row>
    <row r="19" spans="4:18" ht="18.75">
      <c r="D19" s="3"/>
      <c r="E19" s="4"/>
      <c r="J19" s="5"/>
      <c r="N19" s="14" t="s">
        <v>500</v>
      </c>
      <c r="O19" s="12"/>
      <c r="P19" s="12"/>
      <c r="Q19" s="12"/>
      <c r="R19" s="10"/>
    </row>
    <row r="24" spans="4:18">
      <c r="O24" s="445" t="s">
        <v>409</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0" location="'6 - Power Balance'!A1" display="6.  Power Balance" xr:uid="{C98431BB-AE46-4B8A-97EF-8D1E5FE8E3EB}"/>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H110"/>
  <sheetViews>
    <sheetView showGridLines="0" zoomScale="80" zoomScaleNormal="80" workbookViewId="0">
      <selection activeCell="AA107" sqref="AA107"/>
    </sheetView>
  </sheetViews>
  <sheetFormatPr defaultColWidth="9.140625" defaultRowHeight="14.25" outlineLevelCol="1"/>
  <cols>
    <col min="1" max="1" width="2.140625" style="50" customWidth="1"/>
    <col min="2" max="2" width="66.28515625" style="122" customWidth="1"/>
    <col min="3" max="14" width="9.140625" style="50" hidden="1" customWidth="1" outlineLevel="1"/>
    <col min="15" max="15" width="9.140625" style="50" customWidth="1" collapsed="1"/>
    <col min="16" max="19" width="9.140625" style="50" customWidth="1"/>
    <col min="20" max="20" width="9.85546875" style="50" bestFit="1" customWidth="1"/>
    <col min="21" max="21" width="11" style="50" bestFit="1" customWidth="1"/>
    <col min="22" max="26" width="9.42578125" style="50" bestFit="1" customWidth="1"/>
    <col min="27" max="27" width="12.28515625" style="50" bestFit="1" customWidth="1"/>
    <col min="28" max="28" width="11.140625" style="50" bestFit="1" customWidth="1"/>
    <col min="29" max="16384" width="9.140625" style="50"/>
  </cols>
  <sheetData>
    <row r="1" spans="2:34">
      <c r="B1" s="50"/>
    </row>
    <row r="2" spans="2:34" ht="12.6" customHeight="1">
      <c r="B2" s="50"/>
    </row>
    <row r="3" spans="2:34" ht="19.5" customHeight="1">
      <c r="B3" s="50"/>
    </row>
    <row r="4" spans="2:34" ht="34.5" customHeight="1">
      <c r="B4" s="97"/>
    </row>
    <row r="5" spans="2:34" ht="20.25" customHeight="1" thickBot="1">
      <c r="B5" s="75" t="s">
        <v>207</v>
      </c>
      <c r="C5" s="76" t="s">
        <v>102</v>
      </c>
      <c r="D5" s="76" t="s">
        <v>103</v>
      </c>
      <c r="E5" s="76" t="s">
        <v>104</v>
      </c>
      <c r="F5" s="76" t="s">
        <v>105</v>
      </c>
      <c r="G5" s="76" t="s">
        <v>87</v>
      </c>
      <c r="H5" s="76" t="s">
        <v>88</v>
      </c>
      <c r="I5" s="76" t="s">
        <v>89</v>
      </c>
      <c r="J5" s="76" t="s">
        <v>90</v>
      </c>
      <c r="K5" s="76" t="s">
        <v>91</v>
      </c>
      <c r="L5" s="76" t="s">
        <v>92</v>
      </c>
      <c r="M5" s="76" t="s">
        <v>93</v>
      </c>
      <c r="N5" s="76" t="s">
        <v>94</v>
      </c>
      <c r="O5" s="76" t="s">
        <v>95</v>
      </c>
      <c r="P5" s="76" t="s">
        <v>96</v>
      </c>
      <c r="Q5" s="76" t="s">
        <v>97</v>
      </c>
      <c r="R5" s="76" t="s">
        <v>98</v>
      </c>
      <c r="S5" s="76" t="s">
        <v>99</v>
      </c>
      <c r="T5" s="76" t="s">
        <v>100</v>
      </c>
      <c r="U5" s="76" t="s">
        <v>101</v>
      </c>
      <c r="V5" s="332" t="s">
        <v>349</v>
      </c>
      <c r="W5" s="332" t="s">
        <v>360</v>
      </c>
      <c r="X5" s="332" t="s">
        <v>399</v>
      </c>
      <c r="Y5" s="332" t="s">
        <v>410</v>
      </c>
      <c r="Z5" s="332" t="s">
        <v>412</v>
      </c>
      <c r="AC5" s="76">
        <v>2018</v>
      </c>
      <c r="AD5" s="76">
        <v>2019</v>
      </c>
      <c r="AE5" s="76">
        <v>2020</v>
      </c>
      <c r="AF5" s="76">
        <v>2021</v>
      </c>
      <c r="AG5" s="76">
        <v>2022</v>
      </c>
      <c r="AH5" s="76">
        <v>2023</v>
      </c>
    </row>
    <row r="6" spans="2:34" ht="9" customHeight="1" thickTop="1">
      <c r="B6" s="53"/>
    </row>
    <row r="7" spans="2:34" s="53" customFormat="1" ht="15.75" thickBot="1">
      <c r="B7" s="116" t="s">
        <v>135</v>
      </c>
      <c r="C7" s="333">
        <v>1165.088</v>
      </c>
      <c r="D7" s="333">
        <v>1316.9949999999999</v>
      </c>
      <c r="E7" s="333">
        <v>1438.836</v>
      </c>
      <c r="F7" s="333">
        <v>1496.5569999999993</v>
      </c>
      <c r="G7" s="333">
        <v>1327.079</v>
      </c>
      <c r="H7" s="333">
        <v>1365.954</v>
      </c>
      <c r="I7" s="333">
        <v>1313.2519999999995</v>
      </c>
      <c r="J7" s="333">
        <v>1257.3990000000013</v>
      </c>
      <c r="K7" s="333">
        <v>1252.7380000000001</v>
      </c>
      <c r="L7" s="333">
        <v>1101.9179999999999</v>
      </c>
      <c r="M7" s="333">
        <v>1485.6209999999999</v>
      </c>
      <c r="N7" s="333">
        <v>1571.105</v>
      </c>
      <c r="O7" s="333">
        <v>1792.8239999999998</v>
      </c>
      <c r="P7" s="333">
        <v>1913.0839999999996</v>
      </c>
      <c r="Q7" s="333">
        <v>2300.0440000000008</v>
      </c>
      <c r="R7" s="333">
        <v>2417.2279999999996</v>
      </c>
      <c r="S7" s="333">
        <v>2291.665</v>
      </c>
      <c r="T7" s="333">
        <v>2331</v>
      </c>
      <c r="U7" s="333">
        <v>2245</v>
      </c>
      <c r="V7" s="333">
        <v>1957</v>
      </c>
      <c r="W7" s="333">
        <v>1915.819</v>
      </c>
      <c r="X7" s="333">
        <v>1665</v>
      </c>
      <c r="Y7" s="333">
        <v>1864</v>
      </c>
      <c r="Z7" s="333">
        <v>1904</v>
      </c>
      <c r="AA7" s="50"/>
      <c r="AB7" s="279"/>
      <c r="AC7" s="167">
        <v>5417.4759999999987</v>
      </c>
      <c r="AD7" s="167">
        <v>5263.6840000000011</v>
      </c>
      <c r="AE7" s="167">
        <v>5411.3819999999996</v>
      </c>
      <c r="AF7" s="167">
        <v>8423.18</v>
      </c>
      <c r="AG7" s="167">
        <v>8825</v>
      </c>
      <c r="AH7" s="333">
        <v>7348</v>
      </c>
    </row>
    <row r="8" spans="2:34">
      <c r="B8" s="117" t="s">
        <v>136</v>
      </c>
      <c r="C8" s="275">
        <v>-946.53800000000001</v>
      </c>
      <c r="D8" s="275">
        <v>-1050.942</v>
      </c>
      <c r="E8" s="275">
        <v>-1173.325</v>
      </c>
      <c r="F8" s="275">
        <v>-1297.2389999999996</v>
      </c>
      <c r="G8" s="275">
        <v>-1119.2809999999999</v>
      </c>
      <c r="H8" s="275">
        <v>-1176.6790000000001</v>
      </c>
      <c r="I8" s="275">
        <v>-1171.9339999999997</v>
      </c>
      <c r="J8" s="275">
        <v>-1138.2230000000004</v>
      </c>
      <c r="K8" s="275">
        <v>-1104.5940000000001</v>
      </c>
      <c r="L8" s="275">
        <v>-1037.9650000000001</v>
      </c>
      <c r="M8" s="275">
        <v>-1296.9539999999997</v>
      </c>
      <c r="N8" s="275">
        <v>-1391.62</v>
      </c>
      <c r="O8" s="275">
        <v>-1349.038</v>
      </c>
      <c r="P8" s="275">
        <v>-1526.962</v>
      </c>
      <c r="Q8" s="275">
        <v>-1990</v>
      </c>
      <c r="R8" s="275">
        <v>-1933.4719999999998</v>
      </c>
      <c r="S8" s="275">
        <v>-1737.7149999999999</v>
      </c>
      <c r="T8" s="275">
        <v>-1669</v>
      </c>
      <c r="U8" s="275">
        <v>-1914</v>
      </c>
      <c r="V8" s="275">
        <v>-1854</v>
      </c>
      <c r="W8" s="275">
        <v>-1855.8040000000001</v>
      </c>
      <c r="X8" s="275">
        <v>-1638</v>
      </c>
      <c r="Y8" s="275">
        <v>-1924.1959999999999</v>
      </c>
      <c r="Z8" s="275">
        <v>-1855</v>
      </c>
      <c r="AB8" s="280"/>
      <c r="AC8" s="118">
        <v>-4468.0439999999999</v>
      </c>
      <c r="AD8" s="118">
        <v>-4606.1170000000002</v>
      </c>
      <c r="AE8" s="118">
        <v>-4831.1329999999998</v>
      </c>
      <c r="AF8" s="118">
        <v>-6799.4719999999998</v>
      </c>
      <c r="AG8" s="118">
        <v>-7175.3649999999998</v>
      </c>
      <c r="AH8" s="275">
        <v>-7273</v>
      </c>
    </row>
    <row r="9" spans="2:34" s="53" customFormat="1" ht="15.75" thickBot="1">
      <c r="B9" s="116" t="s">
        <v>137</v>
      </c>
      <c r="C9" s="334">
        <v>218.54999999999995</v>
      </c>
      <c r="D9" s="334">
        <v>266.05299999999988</v>
      </c>
      <c r="E9" s="334">
        <v>265.51099999999997</v>
      </c>
      <c r="F9" s="334">
        <v>199.31799999999976</v>
      </c>
      <c r="G9" s="334">
        <v>207.798</v>
      </c>
      <c r="H9" s="334">
        <v>189.27499999999986</v>
      </c>
      <c r="I9" s="334">
        <v>141.31799999999976</v>
      </c>
      <c r="J9" s="334">
        <v>119.17600000000084</v>
      </c>
      <c r="K9" s="334">
        <v>148.14400000000001</v>
      </c>
      <c r="L9" s="334">
        <v>63.952999999999747</v>
      </c>
      <c r="M9" s="334">
        <v>188.66700000000014</v>
      </c>
      <c r="N9" s="334">
        <v>179.48500000000013</v>
      </c>
      <c r="O9" s="334">
        <v>443.78599999999983</v>
      </c>
      <c r="P9" s="334">
        <v>386.12199999999962</v>
      </c>
      <c r="Q9" s="334">
        <v>310.04400000000078</v>
      </c>
      <c r="R9" s="334">
        <v>483.75599999999986</v>
      </c>
      <c r="S9" s="334">
        <v>553.95000000000005</v>
      </c>
      <c r="T9" s="334">
        <v>662.21799999999985</v>
      </c>
      <c r="U9" s="334">
        <v>331</v>
      </c>
      <c r="V9" s="334">
        <v>103</v>
      </c>
      <c r="W9" s="334">
        <v>60.014999999999873</v>
      </c>
      <c r="X9" s="334">
        <v>27</v>
      </c>
      <c r="Y9" s="334">
        <v>-60.195999999999913</v>
      </c>
      <c r="Z9" s="334">
        <v>49</v>
      </c>
      <c r="AA9" s="50"/>
      <c r="AB9" s="279"/>
      <c r="AC9" s="168">
        <v>949.43199999999956</v>
      </c>
      <c r="AD9" s="168">
        <v>657.56700000000046</v>
      </c>
      <c r="AE9" s="168">
        <v>580.24900000000002</v>
      </c>
      <c r="AF9" s="168">
        <v>1623.7080000000001</v>
      </c>
      <c r="AG9" s="168">
        <v>1649.2619999999999</v>
      </c>
      <c r="AH9" s="334">
        <v>75</v>
      </c>
    </row>
    <row r="10" spans="2:34" s="88" customFormat="1">
      <c r="B10" s="119" t="s">
        <v>138</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169">
        <v>3.1326028189510531E-2</v>
      </c>
      <c r="X10" s="169">
        <v>1.6216216216216217E-2</v>
      </c>
      <c r="Y10" s="169">
        <v>-3.2293991416308968E-2</v>
      </c>
      <c r="Z10" s="169">
        <v>2.5735294117647058E-2</v>
      </c>
      <c r="AA10" s="50"/>
      <c r="AB10" s="281"/>
      <c r="AC10" s="169">
        <v>0.17525356826684599</v>
      </c>
      <c r="AD10" s="169">
        <v>0.12492524247276249</v>
      </c>
      <c r="AE10" s="169">
        <v>0.1072275067625978</v>
      </c>
      <c r="AF10" s="169">
        <v>0.19276662733077057</v>
      </c>
      <c r="AG10" s="169">
        <v>0.18688521246458922</v>
      </c>
      <c r="AH10" s="169">
        <v>1.0206859009254219E-2</v>
      </c>
    </row>
    <row r="11" spans="2:34" ht="15.75" thickBot="1">
      <c r="B11" s="120" t="s">
        <v>139</v>
      </c>
      <c r="C11" s="335">
        <v>-53.069999999999993</v>
      </c>
      <c r="D11" s="335">
        <v>30.466999999999999</v>
      </c>
      <c r="E11" s="335">
        <v>-110.545</v>
      </c>
      <c r="F11" s="335">
        <v>-135.26600000000002</v>
      </c>
      <c r="G11" s="335">
        <v>-74.996000000000009</v>
      </c>
      <c r="H11" s="335">
        <v>-38.573000000000008</v>
      </c>
      <c r="I11" s="335">
        <v>-124.23099999999999</v>
      </c>
      <c r="J11" s="335">
        <v>-189.935</v>
      </c>
      <c r="K11" s="335">
        <v>276.82800000000003</v>
      </c>
      <c r="L11" s="335">
        <v>-29.350999999999999</v>
      </c>
      <c r="M11" s="335">
        <v>-189.791</v>
      </c>
      <c r="N11" s="335">
        <v>-203.947</v>
      </c>
      <c r="O11" s="335">
        <v>-308.68799999999999</v>
      </c>
      <c r="P11" s="335">
        <v>42.943000000000026</v>
      </c>
      <c r="Q11" s="335">
        <v>-124.83699999999997</v>
      </c>
      <c r="R11" s="335">
        <v>108.08499999999998</v>
      </c>
      <c r="S11" s="335">
        <v>-157.304</v>
      </c>
      <c r="T11" s="335">
        <v>27</v>
      </c>
      <c r="U11" s="335">
        <v>-136</v>
      </c>
      <c r="V11" s="335">
        <v>-237.119</v>
      </c>
      <c r="W11" s="335">
        <v>44.015999999999991</v>
      </c>
      <c r="X11" s="335">
        <v>-240</v>
      </c>
      <c r="Y11" s="335">
        <v>4.9840000000000373</v>
      </c>
      <c r="Z11" s="335">
        <v>-838.58199999999999</v>
      </c>
      <c r="AB11" s="280"/>
      <c r="AC11" s="170">
        <v>-268.41399999999999</v>
      </c>
      <c r="AD11" s="170">
        <v>-427.73500000000001</v>
      </c>
      <c r="AE11" s="170">
        <v>-146.26099999999997</v>
      </c>
      <c r="AF11" s="170">
        <v>-282.49699999999996</v>
      </c>
      <c r="AG11" s="170">
        <v>-503.423</v>
      </c>
      <c r="AH11" s="335">
        <v>-1029.5819999999999</v>
      </c>
    </row>
    <row r="12" spans="2:34" s="122" customFormat="1">
      <c r="B12" s="121" t="s">
        <v>140</v>
      </c>
      <c r="C12" s="275">
        <v>-10.08</v>
      </c>
      <c r="D12" s="275">
        <v>-7.1549999999999994</v>
      </c>
      <c r="E12" s="275">
        <v>-8.8930000000000007</v>
      </c>
      <c r="F12" s="275">
        <v>-9.8239999999999981</v>
      </c>
      <c r="G12" s="275">
        <v>-13.499000000000001</v>
      </c>
      <c r="H12" s="275">
        <v>-8.1549999999999994</v>
      </c>
      <c r="I12" s="275">
        <v>-6.5579999999999998</v>
      </c>
      <c r="J12" s="275">
        <v>-7.7799999999999976</v>
      </c>
      <c r="K12" s="275">
        <v>-6.5439999999999996</v>
      </c>
      <c r="L12" s="275">
        <v>-6.9630000000000001</v>
      </c>
      <c r="M12" s="275">
        <v>-7.0750000000000011</v>
      </c>
      <c r="N12" s="275">
        <v>-16.537999999999997</v>
      </c>
      <c r="O12" s="275">
        <v>-7.8419999999999996</v>
      </c>
      <c r="P12" s="275">
        <v>-10.654</v>
      </c>
      <c r="Q12" s="275">
        <v>-12.286000000000001</v>
      </c>
      <c r="R12" s="275">
        <v>-11.487000000000002</v>
      </c>
      <c r="S12" s="275">
        <v>-10.968999999999999</v>
      </c>
      <c r="T12" s="275">
        <v>-12</v>
      </c>
      <c r="U12" s="275">
        <v>-15</v>
      </c>
      <c r="V12" s="275">
        <v>-11.146000000000001</v>
      </c>
      <c r="W12" s="275">
        <v>-12.417999999999999</v>
      </c>
      <c r="X12" s="275">
        <v>-11</v>
      </c>
      <c r="Y12" s="275">
        <v>-11.582000000000001</v>
      </c>
      <c r="Z12" s="336">
        <v>-11.991999999999997</v>
      </c>
      <c r="AA12" s="50"/>
      <c r="AB12" s="282"/>
      <c r="AC12" s="118">
        <v>-35.951999999999998</v>
      </c>
      <c r="AD12" s="118">
        <v>-35.991999999999997</v>
      </c>
      <c r="AE12" s="118">
        <v>-37.119999999999997</v>
      </c>
      <c r="AF12" s="118">
        <v>-42.269000000000005</v>
      </c>
      <c r="AG12" s="118">
        <v>-49.115000000000002</v>
      </c>
      <c r="AH12" s="275">
        <v>-46.991999999999997</v>
      </c>
    </row>
    <row r="13" spans="2:34">
      <c r="B13" s="123" t="s">
        <v>141</v>
      </c>
      <c r="C13" s="336">
        <v>-44.281999999999996</v>
      </c>
      <c r="D13" s="336">
        <v>-42.942999999999998</v>
      </c>
      <c r="E13" s="336">
        <v>-49.739000000000004</v>
      </c>
      <c r="F13" s="336">
        <v>-60.191000000000003</v>
      </c>
      <c r="G13" s="336">
        <v>-46.762</v>
      </c>
      <c r="H13" s="336">
        <v>-54.456000000000003</v>
      </c>
      <c r="I13" s="336">
        <v>-51.575000000000003</v>
      </c>
      <c r="J13" s="336">
        <v>-61.204000000000008</v>
      </c>
      <c r="K13" s="336">
        <v>-57.158999999999999</v>
      </c>
      <c r="L13" s="336">
        <v>-56.387999999999998</v>
      </c>
      <c r="M13" s="336">
        <v>-62.12700000000001</v>
      </c>
      <c r="N13" s="336">
        <v>-108.22799999999998</v>
      </c>
      <c r="O13" s="336">
        <v>-69.278000000000006</v>
      </c>
      <c r="P13" s="336">
        <v>-81.471999999999994</v>
      </c>
      <c r="Q13" s="336">
        <v>-73.536999999999992</v>
      </c>
      <c r="R13" s="336">
        <v>-113.74000000000001</v>
      </c>
      <c r="S13" s="336">
        <v>-85.308999999999997</v>
      </c>
      <c r="T13" s="336">
        <v>-113</v>
      </c>
      <c r="U13" s="336">
        <v>-91</v>
      </c>
      <c r="V13" s="336">
        <v>-116</v>
      </c>
      <c r="W13" s="336">
        <v>-95.468000000000004</v>
      </c>
      <c r="X13" s="336">
        <v>-109</v>
      </c>
      <c r="Y13" s="336">
        <v>-80.531999999999982</v>
      </c>
      <c r="Z13" s="336">
        <v>-104.58999999999997</v>
      </c>
      <c r="AB13" s="280"/>
      <c r="AC13" s="124">
        <v>-197.155</v>
      </c>
      <c r="AD13" s="124">
        <v>-213.99700000000001</v>
      </c>
      <c r="AE13" s="124">
        <v>-283.90199999999999</v>
      </c>
      <c r="AF13" s="124">
        <v>-338.02699999999999</v>
      </c>
      <c r="AG13" s="124">
        <v>-405.30899999999997</v>
      </c>
      <c r="AH13" s="336">
        <v>-389.59</v>
      </c>
    </row>
    <row r="14" spans="2:34">
      <c r="B14" s="121" t="s">
        <v>142</v>
      </c>
      <c r="C14" s="275">
        <v>1.292</v>
      </c>
      <c r="D14" s="337">
        <v>80.564999999999998</v>
      </c>
      <c r="E14" s="337">
        <v>-51.912999999999997</v>
      </c>
      <c r="F14" s="337">
        <v>-65.251000000000005</v>
      </c>
      <c r="G14" s="337">
        <v>-14.734999999999999</v>
      </c>
      <c r="H14" s="337">
        <v>24.038</v>
      </c>
      <c r="I14" s="337">
        <v>-66.097999999999999</v>
      </c>
      <c r="J14" s="337">
        <v>-120.95100000000001</v>
      </c>
      <c r="K14" s="337">
        <v>340.53100000000001</v>
      </c>
      <c r="L14" s="337">
        <v>34</v>
      </c>
      <c r="M14" s="337">
        <v>-120.589</v>
      </c>
      <c r="N14" s="337">
        <v>-79.181000000000012</v>
      </c>
      <c r="O14" s="337">
        <v>-231.56800000000001</v>
      </c>
      <c r="P14" s="337">
        <v>135.06900000000002</v>
      </c>
      <c r="Q14" s="337">
        <v>-39.013999999999982</v>
      </c>
      <c r="R14" s="337">
        <v>233.31199999999998</v>
      </c>
      <c r="S14" s="337">
        <v>-61.026000000000003</v>
      </c>
      <c r="T14" s="337">
        <v>152</v>
      </c>
      <c r="U14" s="337">
        <v>-30</v>
      </c>
      <c r="V14" s="337">
        <v>-109.973</v>
      </c>
      <c r="W14" s="337">
        <v>151.90199999999999</v>
      </c>
      <c r="X14" s="337">
        <v>-120</v>
      </c>
      <c r="Y14" s="337">
        <v>97.098000000000013</v>
      </c>
      <c r="Z14" s="336">
        <v>-722</v>
      </c>
      <c r="AB14" s="280"/>
      <c r="AC14" s="171">
        <v>-35.307000000000002</v>
      </c>
      <c r="AD14" s="171">
        <v>-177.74600000000001</v>
      </c>
      <c r="AE14" s="171">
        <v>174.761</v>
      </c>
      <c r="AF14" s="171">
        <v>97.799000000000007</v>
      </c>
      <c r="AG14" s="171">
        <v>-48.999000000000009</v>
      </c>
      <c r="AH14" s="337">
        <v>-593</v>
      </c>
    </row>
    <row r="15" spans="2:34" s="53" customFormat="1" ht="15.75" thickBot="1">
      <c r="B15" s="116" t="s">
        <v>143</v>
      </c>
      <c r="C15" s="333">
        <v>165.47999999999996</v>
      </c>
      <c r="D15" s="333">
        <v>296.51999999999987</v>
      </c>
      <c r="E15" s="333">
        <v>154.96599999999995</v>
      </c>
      <c r="F15" s="333">
        <v>64.051999999999737</v>
      </c>
      <c r="G15" s="333">
        <v>132.80199999999999</v>
      </c>
      <c r="H15" s="333">
        <v>150.70199999999986</v>
      </c>
      <c r="I15" s="333">
        <v>17.086999999999762</v>
      </c>
      <c r="J15" s="333">
        <v>-70.758999999999162</v>
      </c>
      <c r="K15" s="333">
        <v>424.97200000000004</v>
      </c>
      <c r="L15" s="333">
        <v>34.601999999999748</v>
      </c>
      <c r="M15" s="333">
        <v>-1.1239999999998531</v>
      </c>
      <c r="N15" s="333">
        <v>-24.461999999999875</v>
      </c>
      <c r="O15" s="333">
        <v>135.09799999999984</v>
      </c>
      <c r="P15" s="333">
        <v>429.06499999999966</v>
      </c>
      <c r="Q15" s="333">
        <v>185.20700000000079</v>
      </c>
      <c r="R15" s="333">
        <v>591.84099999999989</v>
      </c>
      <c r="S15" s="333">
        <v>396.64600000000007</v>
      </c>
      <c r="T15" s="333">
        <v>689.21799999999985</v>
      </c>
      <c r="U15" s="333">
        <v>195</v>
      </c>
      <c r="V15" s="333">
        <v>-134.119</v>
      </c>
      <c r="W15" s="333">
        <v>104.03099999999986</v>
      </c>
      <c r="X15" s="333">
        <v>-213</v>
      </c>
      <c r="Y15" s="333">
        <v>-55.211999999999875</v>
      </c>
      <c r="Z15" s="333">
        <v>-789.58199999999999</v>
      </c>
      <c r="AA15" s="50"/>
      <c r="AB15" s="279"/>
      <c r="AC15" s="167">
        <v>681.01799999999957</v>
      </c>
      <c r="AD15" s="167">
        <v>229.83200000000045</v>
      </c>
      <c r="AE15" s="167">
        <v>433.98800000000006</v>
      </c>
      <c r="AF15" s="167">
        <v>1341.2110000000002</v>
      </c>
      <c r="AG15" s="167">
        <v>1145.8389999999999</v>
      </c>
      <c r="AH15" s="333">
        <v>-954.58199999999988</v>
      </c>
    </row>
    <row r="16" spans="2:34" s="194" customFormat="1" ht="15.75" thickBot="1">
      <c r="B16" s="120" t="s">
        <v>144</v>
      </c>
      <c r="C16" s="335">
        <v>1.3029999999999999</v>
      </c>
      <c r="D16" s="335">
        <v>-19.989999999999998</v>
      </c>
      <c r="E16" s="335">
        <v>-8.3290000000000006</v>
      </c>
      <c r="F16" s="335">
        <v>-2.1000000000000796E-2</v>
      </c>
      <c r="G16" s="335">
        <v>-0.35099999999999998</v>
      </c>
      <c r="H16" s="335">
        <v>4.992</v>
      </c>
      <c r="I16" s="335">
        <v>1.9610000000000001</v>
      </c>
      <c r="J16" s="335">
        <v>7.8949999999999996</v>
      </c>
      <c r="K16" s="335">
        <v>-26.245000000000001</v>
      </c>
      <c r="L16" s="335">
        <v>7.7720000000000002</v>
      </c>
      <c r="M16" s="335">
        <v>5.1269999999999998</v>
      </c>
      <c r="N16" s="335">
        <v>10.3</v>
      </c>
      <c r="O16" s="335">
        <v>-17.169</v>
      </c>
      <c r="P16" s="335">
        <v>17.065000000000001</v>
      </c>
      <c r="Q16" s="335">
        <v>-17.646999999999998</v>
      </c>
      <c r="R16" s="335">
        <v>30.474999999999998</v>
      </c>
      <c r="S16" s="335">
        <v>19.192</v>
      </c>
      <c r="T16" s="335">
        <v>-15</v>
      </c>
      <c r="U16" s="335">
        <v>-11</v>
      </c>
      <c r="V16" s="335">
        <v>-6.2949999999999999</v>
      </c>
      <c r="W16" s="335">
        <v>18.428000000000001</v>
      </c>
      <c r="X16" s="335">
        <v>26</v>
      </c>
      <c r="Y16" s="335">
        <v>11.572000000000003</v>
      </c>
      <c r="Z16" s="335">
        <v>11.212000000000003</v>
      </c>
      <c r="AA16" s="50"/>
      <c r="AB16" s="283"/>
      <c r="AC16" s="170">
        <v>-27.036999999999999</v>
      </c>
      <c r="AD16" s="170">
        <v>14.497</v>
      </c>
      <c r="AE16" s="170">
        <v>-3.0459999999999994</v>
      </c>
      <c r="AF16" s="170">
        <v>12.724</v>
      </c>
      <c r="AG16" s="170">
        <v>-13.103</v>
      </c>
      <c r="AH16" s="335">
        <v>67.212000000000003</v>
      </c>
    </row>
    <row r="17" spans="2:34" s="122" customFormat="1">
      <c r="B17" s="125" t="s">
        <v>145</v>
      </c>
      <c r="C17" s="195">
        <v>1.3029999999999999</v>
      </c>
      <c r="D17" s="195">
        <v>-19.989999999999998</v>
      </c>
      <c r="E17" s="195">
        <v>-8.3290000000000006</v>
      </c>
      <c r="F17" s="195">
        <v>-2.1000000000000796E-2</v>
      </c>
      <c r="G17" s="195">
        <v>-0.35099999999999998</v>
      </c>
      <c r="H17" s="195">
        <v>4.992</v>
      </c>
      <c r="I17" s="195">
        <v>1.9610000000000001</v>
      </c>
      <c r="J17" s="195">
        <v>7.8949999999999996</v>
      </c>
      <c r="K17" s="195">
        <v>-26.245000000000001</v>
      </c>
      <c r="L17" s="195">
        <v>7.7720000000000002</v>
      </c>
      <c r="M17" s="195">
        <v>5.1269999999999998</v>
      </c>
      <c r="N17" s="195">
        <v>10.3</v>
      </c>
      <c r="O17" s="195">
        <v>-17.169</v>
      </c>
      <c r="P17" s="195">
        <v>17.065000000000001</v>
      </c>
      <c r="Q17" s="195">
        <v>-17.646999999999998</v>
      </c>
      <c r="R17" s="195">
        <v>30.474999999999998</v>
      </c>
      <c r="S17" s="195">
        <v>19.192</v>
      </c>
      <c r="T17" s="195">
        <v>-15</v>
      </c>
      <c r="U17" s="195">
        <v>-11</v>
      </c>
      <c r="V17" s="195">
        <v>-6.2949999999999999</v>
      </c>
      <c r="W17" s="195">
        <v>18.428000000000001</v>
      </c>
      <c r="X17" s="195">
        <v>26</v>
      </c>
      <c r="Y17" s="195">
        <v>11.572000000000003</v>
      </c>
      <c r="Z17" s="195">
        <v>11.212000000000003</v>
      </c>
      <c r="AA17" s="50"/>
      <c r="AB17" s="282"/>
      <c r="AC17" s="195">
        <v>-27.036999999999999</v>
      </c>
      <c r="AD17" s="195">
        <v>14.497</v>
      </c>
      <c r="AE17" s="195">
        <v>-3.0459999999999994</v>
      </c>
      <c r="AF17" s="195">
        <v>12.724</v>
      </c>
      <c r="AG17" s="195">
        <v>-13.103</v>
      </c>
      <c r="AH17" s="195">
        <v>67.212000000000003</v>
      </c>
    </row>
    <row r="18" spans="2:34" ht="15">
      <c r="B18" s="126" t="s">
        <v>146</v>
      </c>
      <c r="C18" s="338">
        <v>-58.606000000000009</v>
      </c>
      <c r="D18" s="338">
        <v>-326.72500000000002</v>
      </c>
      <c r="E18" s="338">
        <v>-159.70700000000002</v>
      </c>
      <c r="F18" s="338">
        <v>18.997000000000057</v>
      </c>
      <c r="G18" s="338">
        <v>-82.067000000000007</v>
      </c>
      <c r="H18" s="338">
        <v>-155.08900000000006</v>
      </c>
      <c r="I18" s="338">
        <v>-99.825999999999937</v>
      </c>
      <c r="J18" s="338">
        <v>89</v>
      </c>
      <c r="K18" s="338">
        <v>-281.11599999999999</v>
      </c>
      <c r="L18" s="338">
        <v>-20.513000000000019</v>
      </c>
      <c r="M18" s="338">
        <v>-174.54599999999996</v>
      </c>
      <c r="N18" s="338">
        <v>-16.298999999999964</v>
      </c>
      <c r="O18" s="338">
        <v>-244.70599999999999</v>
      </c>
      <c r="P18" s="338">
        <v>131.68599999999998</v>
      </c>
      <c r="Q18" s="338">
        <v>-254.91500000000002</v>
      </c>
      <c r="R18" s="338">
        <v>-128.59199999999998</v>
      </c>
      <c r="S18" s="338">
        <v>166.542</v>
      </c>
      <c r="T18" s="338">
        <v>-128</v>
      </c>
      <c r="U18" s="338">
        <v>-28</v>
      </c>
      <c r="V18" s="338">
        <v>-13.404999999999999</v>
      </c>
      <c r="W18" s="338">
        <v>-0.49400000000001398</v>
      </c>
      <c r="X18" s="338">
        <v>184</v>
      </c>
      <c r="Y18" s="338">
        <v>-274.50599999999997</v>
      </c>
      <c r="Z18" s="338">
        <v>-2.7379999999999995</v>
      </c>
      <c r="AB18" s="280"/>
      <c r="AC18" s="172">
        <v>-526.04099999999994</v>
      </c>
      <c r="AD18" s="172">
        <v>-248</v>
      </c>
      <c r="AE18" s="172">
        <v>-492.47399999999993</v>
      </c>
      <c r="AF18" s="172">
        <v>-496.52700000000004</v>
      </c>
      <c r="AG18" s="172">
        <v>-2.8629999999999978</v>
      </c>
      <c r="AH18" s="338">
        <v>-93.738</v>
      </c>
    </row>
    <row r="19" spans="2:34">
      <c r="B19" s="89" t="s">
        <v>147</v>
      </c>
      <c r="C19" s="339">
        <v>59.723999999999997</v>
      </c>
      <c r="D19" s="339">
        <v>22.262999999999998</v>
      </c>
      <c r="E19" s="339">
        <v>17.463999999999999</v>
      </c>
      <c r="F19" s="339">
        <v>52.314000000000007</v>
      </c>
      <c r="G19" s="339">
        <v>12.944000000000001</v>
      </c>
      <c r="H19" s="339">
        <v>83.039000000000001</v>
      </c>
      <c r="I19" s="339">
        <v>32.853000000000009</v>
      </c>
      <c r="J19" s="339">
        <v>184</v>
      </c>
      <c r="K19" s="339">
        <v>13.736000000000001</v>
      </c>
      <c r="L19" s="339">
        <v>97.522999999999996</v>
      </c>
      <c r="M19" s="339">
        <v>8.3089999999999975</v>
      </c>
      <c r="N19" s="339">
        <v>17.046000000000006</v>
      </c>
      <c r="O19" s="339">
        <v>8.3569999999999993</v>
      </c>
      <c r="P19" s="339">
        <v>9.0929999999999964</v>
      </c>
      <c r="Q19" s="339">
        <v>33.314</v>
      </c>
      <c r="R19" s="339">
        <v>59.052000000000007</v>
      </c>
      <c r="S19" s="339">
        <v>41.81</v>
      </c>
      <c r="T19" s="339">
        <v>90</v>
      </c>
      <c r="U19" s="339">
        <v>79</v>
      </c>
      <c r="V19" s="339">
        <v>59</v>
      </c>
      <c r="W19" s="339">
        <v>45.631999999999998</v>
      </c>
      <c r="X19" s="339">
        <v>49</v>
      </c>
      <c r="Y19" s="339">
        <v>75.367999999999995</v>
      </c>
      <c r="Z19" s="339">
        <v>52</v>
      </c>
      <c r="AB19" s="280"/>
      <c r="AC19" s="173">
        <v>151.76499999999999</v>
      </c>
      <c r="AD19" s="173">
        <v>313</v>
      </c>
      <c r="AE19" s="173">
        <v>136.614</v>
      </c>
      <c r="AF19" s="173">
        <v>109.816</v>
      </c>
      <c r="AG19" s="173">
        <v>269.81</v>
      </c>
      <c r="AH19" s="339">
        <v>222</v>
      </c>
    </row>
    <row r="20" spans="2:34">
      <c r="B20" s="90" t="s">
        <v>148</v>
      </c>
      <c r="C20" s="336">
        <v>-108.456</v>
      </c>
      <c r="D20" s="336">
        <v>-110.009</v>
      </c>
      <c r="E20" s="336">
        <v>-95.792000000000002</v>
      </c>
      <c r="F20" s="336">
        <v>-80.274000000000001</v>
      </c>
      <c r="G20" s="336">
        <v>-82.736000000000004</v>
      </c>
      <c r="H20" s="336">
        <v>-238.44100000000003</v>
      </c>
      <c r="I20" s="336">
        <v>-76.477999999999952</v>
      </c>
      <c r="J20" s="336">
        <v>-117.37599999999998</v>
      </c>
      <c r="K20" s="336">
        <v>-67.361000000000004</v>
      </c>
      <c r="L20" s="336">
        <v>-78.826000000000008</v>
      </c>
      <c r="M20" s="336">
        <v>-147.34399999999999</v>
      </c>
      <c r="N20" s="336">
        <v>-121.02299999999997</v>
      </c>
      <c r="O20" s="336">
        <v>-71.680999999999997</v>
      </c>
      <c r="P20" s="336">
        <v>-122.124</v>
      </c>
      <c r="Q20" s="336">
        <v>-117.307</v>
      </c>
      <c r="R20" s="336">
        <v>-150.38799999999998</v>
      </c>
      <c r="S20" s="336">
        <v>-154.23699999999999</v>
      </c>
      <c r="T20" s="336">
        <v>-161</v>
      </c>
      <c r="U20" s="336">
        <v>-107</v>
      </c>
      <c r="V20" s="336">
        <v>-90</v>
      </c>
      <c r="W20" s="336">
        <v>-114.295</v>
      </c>
      <c r="X20" s="336">
        <v>-123</v>
      </c>
      <c r="Y20" s="336">
        <v>-248.70499999999998</v>
      </c>
      <c r="Z20" s="339">
        <v>-147</v>
      </c>
      <c r="AB20" s="280"/>
      <c r="AC20" s="124">
        <v>-394.53100000000001</v>
      </c>
      <c r="AD20" s="124">
        <v>-515.03099999999995</v>
      </c>
      <c r="AE20" s="124">
        <v>-414.55399999999997</v>
      </c>
      <c r="AF20" s="124">
        <v>-461.5</v>
      </c>
      <c r="AG20" s="124">
        <v>-512.23699999999997</v>
      </c>
      <c r="AH20" s="336">
        <v>-633</v>
      </c>
    </row>
    <row r="21" spans="2:34">
      <c r="B21" s="91" t="s">
        <v>149</v>
      </c>
      <c r="C21" s="340">
        <v>0</v>
      </c>
      <c r="D21" s="340">
        <v>0</v>
      </c>
      <c r="E21" s="340">
        <v>0</v>
      </c>
      <c r="F21" s="340">
        <v>0</v>
      </c>
      <c r="G21" s="340">
        <v>0</v>
      </c>
      <c r="H21" s="340">
        <v>0</v>
      </c>
      <c r="I21" s="340">
        <v>0</v>
      </c>
      <c r="J21" s="340">
        <v>0</v>
      </c>
      <c r="K21" s="340">
        <v>0</v>
      </c>
      <c r="L21" s="340">
        <v>0</v>
      </c>
      <c r="M21" s="340">
        <v>0</v>
      </c>
      <c r="N21" s="340">
        <v>0</v>
      </c>
      <c r="O21" s="340">
        <v>-92.358999999999995</v>
      </c>
      <c r="P21" s="340">
        <v>103.18799999999999</v>
      </c>
      <c r="Q21" s="340">
        <v>-75.509</v>
      </c>
      <c r="R21" s="340">
        <v>-5.6089999999999947</v>
      </c>
      <c r="S21" s="340">
        <v>197.541</v>
      </c>
      <c r="T21" s="340">
        <v>-28</v>
      </c>
      <c r="U21" s="340">
        <v>16</v>
      </c>
      <c r="V21" s="340">
        <v>9</v>
      </c>
      <c r="W21" s="340">
        <v>43.250999999999998</v>
      </c>
      <c r="X21" s="340">
        <v>197</v>
      </c>
      <c r="Y21" s="340">
        <v>-51.251000000000005</v>
      </c>
      <c r="Z21" s="339">
        <v>58.519000000000005</v>
      </c>
      <c r="AB21" s="280"/>
      <c r="AC21" s="174">
        <v>0</v>
      </c>
      <c r="AD21" s="174">
        <v>0</v>
      </c>
      <c r="AE21" s="174">
        <v>0</v>
      </c>
      <c r="AF21" s="174">
        <v>-70.289000000000001</v>
      </c>
      <c r="AG21" s="174">
        <v>194.541</v>
      </c>
      <c r="AH21" s="340">
        <v>247.51900000000001</v>
      </c>
    </row>
    <row r="22" spans="2:34">
      <c r="B22" s="91" t="s">
        <v>150</v>
      </c>
      <c r="C22" s="340">
        <v>-9.8740000000000006</v>
      </c>
      <c r="D22" s="340">
        <v>-238.97900000000001</v>
      </c>
      <c r="E22" s="340">
        <v>-81.379000000000019</v>
      </c>
      <c r="F22" s="340">
        <v>46.95700000000005</v>
      </c>
      <c r="G22" s="340">
        <v>-12.275</v>
      </c>
      <c r="H22" s="340">
        <v>0.31300000000000061</v>
      </c>
      <c r="I22" s="340">
        <v>-56.200999999999993</v>
      </c>
      <c r="J22" s="340">
        <v>22.552</v>
      </c>
      <c r="K22" s="340">
        <v>-227.49100000000001</v>
      </c>
      <c r="L22" s="340">
        <v>-39.210000000000008</v>
      </c>
      <c r="M22" s="340">
        <v>-35.510999999999967</v>
      </c>
      <c r="N22" s="340">
        <v>87.677999999999997</v>
      </c>
      <c r="O22" s="340">
        <v>-89.022999999999996</v>
      </c>
      <c r="P22" s="340">
        <v>141.529</v>
      </c>
      <c r="Q22" s="340">
        <v>-95.412999999999997</v>
      </c>
      <c r="R22" s="340">
        <v>-31.647000000000006</v>
      </c>
      <c r="S22" s="340">
        <v>81.427999999999997</v>
      </c>
      <c r="T22" s="340">
        <v>-29</v>
      </c>
      <c r="U22" s="340">
        <v>-16</v>
      </c>
      <c r="V22" s="340">
        <v>9</v>
      </c>
      <c r="W22" s="340">
        <v>24.917999999999999</v>
      </c>
      <c r="X22" s="340">
        <v>61</v>
      </c>
      <c r="Y22" s="340">
        <v>-49.918000000000006</v>
      </c>
      <c r="Z22" s="339">
        <v>33.742999999999995</v>
      </c>
      <c r="AB22" s="280"/>
      <c r="AC22" s="174">
        <v>-283.27499999999998</v>
      </c>
      <c r="AD22" s="174">
        <v>-45.610999999999997</v>
      </c>
      <c r="AE22" s="174">
        <v>-214.53399999999999</v>
      </c>
      <c r="AF22" s="174">
        <v>-74.554000000000002</v>
      </c>
      <c r="AG22" s="174">
        <v>45.427999999999997</v>
      </c>
      <c r="AH22" s="340">
        <v>69.742999999999995</v>
      </c>
    </row>
    <row r="23" spans="2:34" ht="15.75" thickBot="1">
      <c r="B23" s="92" t="s">
        <v>151</v>
      </c>
      <c r="C23" s="341">
        <v>108.17699999999995</v>
      </c>
      <c r="D23" s="341">
        <v>-50.195000000000149</v>
      </c>
      <c r="E23" s="341">
        <v>-13.070000000000071</v>
      </c>
      <c r="F23" s="341">
        <v>83.027999999999793</v>
      </c>
      <c r="G23" s="341">
        <v>50.383999999999986</v>
      </c>
      <c r="H23" s="341">
        <v>0.60499999999980059</v>
      </c>
      <c r="I23" s="341">
        <v>-80.778000000000176</v>
      </c>
      <c r="J23" s="341">
        <v>26</v>
      </c>
      <c r="K23" s="341">
        <v>117.61100000000005</v>
      </c>
      <c r="L23" s="341">
        <v>21.860999999999727</v>
      </c>
      <c r="M23" s="341">
        <v>-170.54299999999981</v>
      </c>
      <c r="N23" s="341">
        <v>-30.460999999999839</v>
      </c>
      <c r="O23" s="341">
        <v>-126.77700000000014</v>
      </c>
      <c r="P23" s="341">
        <v>577.81599999999958</v>
      </c>
      <c r="Q23" s="341">
        <v>-87.354999999999222</v>
      </c>
      <c r="R23" s="341">
        <v>493.72399999999993</v>
      </c>
      <c r="S23" s="341">
        <v>582.38000000000011</v>
      </c>
      <c r="T23" s="341">
        <v>546.21799999999985</v>
      </c>
      <c r="U23" s="341">
        <v>156</v>
      </c>
      <c r="V23" s="341">
        <v>-153.81899999999999</v>
      </c>
      <c r="W23" s="341">
        <v>121.96499999999985</v>
      </c>
      <c r="X23" s="341">
        <v>-3</v>
      </c>
      <c r="Y23" s="341">
        <v>-318.14599999999984</v>
      </c>
      <c r="Z23" s="341">
        <v>-781.10799999999995</v>
      </c>
      <c r="AB23" s="280"/>
      <c r="AC23" s="175">
        <v>127.93999999999951</v>
      </c>
      <c r="AD23" s="175">
        <v>-3</v>
      </c>
      <c r="AE23" s="175">
        <v>-61.531999999999869</v>
      </c>
      <c r="AF23" s="175">
        <v>857.40800000000013</v>
      </c>
      <c r="AG23" s="175">
        <v>1129.873</v>
      </c>
      <c r="AH23" s="341">
        <v>-981.10799999999983</v>
      </c>
    </row>
    <row r="24" spans="2:34" ht="15.75" thickBot="1">
      <c r="B24" s="93" t="s">
        <v>152</v>
      </c>
      <c r="C24" s="342">
        <v>-44.497</v>
      </c>
      <c r="D24" s="342">
        <v>-59.894999999999996</v>
      </c>
      <c r="E24" s="342">
        <v>48.356999999999999</v>
      </c>
      <c r="F24" s="342">
        <v>-17.420999999999999</v>
      </c>
      <c r="G24" s="342">
        <v>-20.832999999999998</v>
      </c>
      <c r="H24" s="342">
        <v>-140.65</v>
      </c>
      <c r="I24" s="342">
        <v>32.15</v>
      </c>
      <c r="J24" s="342">
        <v>97.885999999999996</v>
      </c>
      <c r="K24" s="342">
        <v>-70.579000000000008</v>
      </c>
      <c r="L24" s="342">
        <v>8.5509999999999966</v>
      </c>
      <c r="M24" s="342">
        <v>-288.66099999999994</v>
      </c>
      <c r="N24" s="342">
        <v>-467.79000000000008</v>
      </c>
      <c r="O24" s="342">
        <v>-6.4359999999999999</v>
      </c>
      <c r="P24" s="342">
        <v>-181.46600000000001</v>
      </c>
      <c r="Q24" s="342">
        <v>46.932000000000002</v>
      </c>
      <c r="R24" s="342">
        <v>121.289</v>
      </c>
      <c r="S24" s="342">
        <v>-156.29900000000001</v>
      </c>
      <c r="T24" s="342">
        <v>-35</v>
      </c>
      <c r="U24" s="342">
        <v>-55</v>
      </c>
      <c r="V24" s="342">
        <v>58.013999999999996</v>
      </c>
      <c r="W24" s="342">
        <v>-32.664000000000001</v>
      </c>
      <c r="X24" s="342">
        <v>-47</v>
      </c>
      <c r="Y24" s="342">
        <v>54.664000000000001</v>
      </c>
      <c r="Z24" s="342">
        <v>195.334</v>
      </c>
      <c r="AB24" s="280"/>
      <c r="AC24" s="176">
        <v>-73.455999999999989</v>
      </c>
      <c r="AD24" s="176">
        <v>-31.447000000000003</v>
      </c>
      <c r="AE24" s="176">
        <v>-818.47900000000004</v>
      </c>
      <c r="AF24" s="176">
        <v>-19.681000000000026</v>
      </c>
      <c r="AG24" s="176">
        <v>-188.28500000000003</v>
      </c>
      <c r="AH24" s="342">
        <v>170.334</v>
      </c>
    </row>
    <row r="25" spans="2:34">
      <c r="B25" s="91" t="s">
        <v>153</v>
      </c>
      <c r="C25" s="340">
        <v>-11.459</v>
      </c>
      <c r="D25" s="340">
        <v>-8.5079999999999991</v>
      </c>
      <c r="E25" s="340">
        <v>-6.7770000000000001</v>
      </c>
      <c r="F25" s="340">
        <v>0.53000000000000114</v>
      </c>
      <c r="G25" s="340">
        <v>-12.228999999999999</v>
      </c>
      <c r="H25" s="340">
        <v>-11.280000000000001</v>
      </c>
      <c r="I25" s="340">
        <v>-8.9619999999999962</v>
      </c>
      <c r="J25" s="340">
        <v>-9.6390000000000029</v>
      </c>
      <c r="K25" s="340">
        <v>-11.555999999999999</v>
      </c>
      <c r="L25" s="340">
        <v>-13.303000000000003</v>
      </c>
      <c r="M25" s="340">
        <v>-15.476999999999997</v>
      </c>
      <c r="N25" s="340">
        <v>-12.143000000000001</v>
      </c>
      <c r="O25" s="340">
        <v>-18.064</v>
      </c>
      <c r="P25" s="340">
        <v>-59.929000000000002</v>
      </c>
      <c r="Q25" s="340">
        <v>-60.959000000000003</v>
      </c>
      <c r="R25" s="340">
        <v>70.951999999999998</v>
      </c>
      <c r="S25" s="340">
        <v>-72.143000000000001</v>
      </c>
      <c r="T25" s="340">
        <v>-113</v>
      </c>
      <c r="U25" s="340">
        <v>-22</v>
      </c>
      <c r="V25" s="340">
        <v>8.0429999999999993</v>
      </c>
      <c r="W25" s="340">
        <v>-7.3369999999999997</v>
      </c>
      <c r="X25" s="340">
        <v>-7</v>
      </c>
      <c r="Y25" s="340">
        <v>-6.6630000000000003</v>
      </c>
      <c r="Z25" s="340">
        <v>0.33399999999999963</v>
      </c>
      <c r="AB25" s="280"/>
      <c r="AC25" s="174">
        <v>-26.213999999999999</v>
      </c>
      <c r="AD25" s="174">
        <v>-42.11</v>
      </c>
      <c r="AE25" s="174">
        <v>-52.478999999999999</v>
      </c>
      <c r="AF25" s="174">
        <v>-68</v>
      </c>
      <c r="AG25" s="174">
        <v>-199.1</v>
      </c>
      <c r="AH25" s="340">
        <v>-20.666</v>
      </c>
    </row>
    <row r="26" spans="2:34">
      <c r="B26" s="94" t="s">
        <v>154</v>
      </c>
      <c r="C26" s="337">
        <v>-33.037999999999997</v>
      </c>
      <c r="D26" s="337">
        <v>-51.387</v>
      </c>
      <c r="E26" s="337">
        <v>55.134</v>
      </c>
      <c r="F26" s="337">
        <v>-17.951000000000001</v>
      </c>
      <c r="G26" s="337">
        <v>-8.6039999999999992</v>
      </c>
      <c r="H26" s="337">
        <v>-129.37</v>
      </c>
      <c r="I26" s="337">
        <v>41.111999999999995</v>
      </c>
      <c r="J26" s="337">
        <v>107.52499999999999</v>
      </c>
      <c r="K26" s="337">
        <v>-59.023000000000003</v>
      </c>
      <c r="L26" s="337">
        <v>21.853999999999999</v>
      </c>
      <c r="M26" s="337">
        <v>-273.18399999999997</v>
      </c>
      <c r="N26" s="337">
        <v>-455.64700000000005</v>
      </c>
      <c r="O26" s="337">
        <v>11.628</v>
      </c>
      <c r="P26" s="337">
        <v>-121.53700000000001</v>
      </c>
      <c r="Q26" s="337">
        <v>107.89100000000001</v>
      </c>
      <c r="R26" s="337">
        <v>50.337000000000003</v>
      </c>
      <c r="S26" s="337">
        <v>-84.156000000000006</v>
      </c>
      <c r="T26" s="337">
        <v>78</v>
      </c>
      <c r="U26" s="337">
        <v>-33</v>
      </c>
      <c r="V26" s="337">
        <v>49.970999999999997</v>
      </c>
      <c r="W26" s="337">
        <v>-25.327000000000002</v>
      </c>
      <c r="X26" s="337">
        <v>-40</v>
      </c>
      <c r="Y26" s="337">
        <v>61.326999999999998</v>
      </c>
      <c r="Z26" s="337">
        <v>195</v>
      </c>
      <c r="AB26" s="280"/>
      <c r="AC26" s="171">
        <v>-47.241999999999997</v>
      </c>
      <c r="AD26" s="171">
        <v>10.662999999999997</v>
      </c>
      <c r="AE26" s="171">
        <v>-766</v>
      </c>
      <c r="AF26" s="171">
        <v>48.319000000000003</v>
      </c>
      <c r="AG26" s="171">
        <v>10.814999999999991</v>
      </c>
      <c r="AH26" s="337">
        <v>191</v>
      </c>
    </row>
    <row r="27" spans="2:34" s="53" customFormat="1" ht="15.75" thickBot="1">
      <c r="B27" s="116" t="s">
        <v>350</v>
      </c>
      <c r="C27" s="333"/>
      <c r="D27" s="333"/>
      <c r="E27" s="333"/>
      <c r="F27" s="333"/>
      <c r="G27" s="333"/>
      <c r="H27" s="333"/>
      <c r="I27" s="333"/>
      <c r="J27" s="333"/>
      <c r="K27" s="333"/>
      <c r="L27" s="333"/>
      <c r="M27" s="333"/>
      <c r="N27" s="333"/>
      <c r="O27" s="333">
        <v>-133.21300000000014</v>
      </c>
      <c r="P27" s="333">
        <v>396.34999999999957</v>
      </c>
      <c r="Q27" s="333">
        <v>-40.42299999999922</v>
      </c>
      <c r="R27" s="333">
        <v>615.01299999999992</v>
      </c>
      <c r="S27" s="333">
        <v>426.08100000000013</v>
      </c>
      <c r="T27" s="333">
        <v>511</v>
      </c>
      <c r="U27" s="333">
        <v>101</v>
      </c>
      <c r="V27" s="333">
        <v>-95.804999999999993</v>
      </c>
      <c r="W27" s="333">
        <v>89.300999999999846</v>
      </c>
      <c r="X27" s="333">
        <v>-50</v>
      </c>
      <c r="Y27" s="333">
        <v>-263.48199999999986</v>
      </c>
      <c r="Z27" s="333">
        <v>-585.77399999999989</v>
      </c>
      <c r="AA27" s="50"/>
      <c r="AB27" s="279"/>
      <c r="AC27" s="167"/>
      <c r="AD27" s="167"/>
      <c r="AE27" s="167"/>
      <c r="AF27" s="167"/>
      <c r="AG27" s="167">
        <v>941.58799999999997</v>
      </c>
      <c r="AH27" s="333">
        <v>-810.77399999999989</v>
      </c>
    </row>
    <row r="28" spans="2:34" s="53" customFormat="1" ht="15">
      <c r="B28" s="94" t="s">
        <v>351</v>
      </c>
      <c r="C28" s="337"/>
      <c r="D28" s="337"/>
      <c r="E28" s="337"/>
      <c r="F28" s="337"/>
      <c r="G28" s="337"/>
      <c r="H28" s="337"/>
      <c r="I28" s="337"/>
      <c r="J28" s="337"/>
      <c r="K28" s="337"/>
      <c r="L28" s="337"/>
      <c r="M28" s="337"/>
      <c r="N28" s="337"/>
      <c r="O28" s="337"/>
      <c r="P28" s="337"/>
      <c r="Q28" s="337"/>
      <c r="R28" s="337"/>
      <c r="S28" s="337"/>
      <c r="T28" s="337"/>
      <c r="U28" s="337"/>
      <c r="V28" s="337">
        <v>16.259</v>
      </c>
      <c r="W28" s="337">
        <v>0</v>
      </c>
      <c r="X28" s="337"/>
      <c r="Y28" s="337"/>
      <c r="Z28" s="337"/>
      <c r="AA28" s="50"/>
      <c r="AB28" s="279"/>
      <c r="AC28" s="188"/>
      <c r="AD28" s="188"/>
      <c r="AE28" s="188"/>
      <c r="AF28" s="188"/>
      <c r="AG28" s="188">
        <v>16.259</v>
      </c>
      <c r="AH28" s="337">
        <v>0</v>
      </c>
    </row>
    <row r="29" spans="2:34" s="53" customFormat="1" ht="15.75" thickBot="1">
      <c r="B29" s="116" t="s">
        <v>155</v>
      </c>
      <c r="C29" s="333">
        <v>63.67999999999995</v>
      </c>
      <c r="D29" s="333">
        <v>-110.09000000000015</v>
      </c>
      <c r="E29" s="333">
        <v>35.286999999999928</v>
      </c>
      <c r="F29" s="333">
        <v>65.6069999999998</v>
      </c>
      <c r="G29" s="333">
        <v>29.550999999999988</v>
      </c>
      <c r="H29" s="333">
        <v>-140.04500000000021</v>
      </c>
      <c r="I29" s="333">
        <v>-48.628000000000178</v>
      </c>
      <c r="J29" s="333">
        <v>125</v>
      </c>
      <c r="K29" s="333">
        <v>47.032000000000039</v>
      </c>
      <c r="L29" s="333">
        <v>30.411999999999722</v>
      </c>
      <c r="M29" s="333">
        <v>-459.20399999999972</v>
      </c>
      <c r="N29" s="333">
        <v>-498.25099999999992</v>
      </c>
      <c r="O29" s="333">
        <v>-133.21300000000014</v>
      </c>
      <c r="P29" s="333">
        <v>396.34999999999957</v>
      </c>
      <c r="Q29" s="333">
        <v>-40.42299999999922</v>
      </c>
      <c r="R29" s="333">
        <v>615.01299999999992</v>
      </c>
      <c r="S29" s="333">
        <v>426.08100000000013</v>
      </c>
      <c r="T29" s="333">
        <v>511</v>
      </c>
      <c r="U29" s="333">
        <v>101</v>
      </c>
      <c r="V29" s="333">
        <v>-79.545999999999992</v>
      </c>
      <c r="W29" s="333">
        <v>89.300999999999846</v>
      </c>
      <c r="X29" s="333">
        <v>-50</v>
      </c>
      <c r="Y29" s="333">
        <v>-263.30100000000004</v>
      </c>
      <c r="Z29" s="333">
        <v>-587</v>
      </c>
      <c r="AA29" s="50"/>
      <c r="AB29" s="279"/>
      <c r="AC29" s="188">
        <v>54.483999999999533</v>
      </c>
      <c r="AD29" s="188">
        <v>-35</v>
      </c>
      <c r="AE29" s="188">
        <v>-880.01099999999997</v>
      </c>
      <c r="AF29" s="188">
        <v>837.72700000000009</v>
      </c>
      <c r="AG29" s="188">
        <v>957.84699999999998</v>
      </c>
      <c r="AH29" s="333">
        <v>-811</v>
      </c>
    </row>
    <row r="30" spans="2:34" ht="13.5" customHeight="1">
      <c r="B30" s="127" t="s">
        <v>156</v>
      </c>
      <c r="C30" s="343">
        <v>64.628</v>
      </c>
      <c r="D30" s="343">
        <v>-114.116</v>
      </c>
      <c r="E30" s="343">
        <v>37.328000000000003</v>
      </c>
      <c r="F30" s="343">
        <v>55.355000000000004</v>
      </c>
      <c r="G30" s="343">
        <v>19.158999999999999</v>
      </c>
      <c r="H30" s="343">
        <v>-143.489</v>
      </c>
      <c r="I30" s="343">
        <v>-57.164000000000001</v>
      </c>
      <c r="J30" s="343">
        <v>117.26900000000001</v>
      </c>
      <c r="K30" s="343">
        <v>35.451999999999998</v>
      </c>
      <c r="L30" s="343">
        <v>19.21</v>
      </c>
      <c r="M30" s="343">
        <v>-473.59800000000001</v>
      </c>
      <c r="N30" s="343">
        <v>-510.06399999999996</v>
      </c>
      <c r="O30" s="343">
        <v>-150.536</v>
      </c>
      <c r="P30" s="343">
        <v>384.33800000000002</v>
      </c>
      <c r="Q30" s="343">
        <v>-47.308999999999997</v>
      </c>
      <c r="R30" s="343">
        <v>557</v>
      </c>
      <c r="S30" s="343">
        <v>406.17500000000001</v>
      </c>
      <c r="T30" s="343">
        <v>490</v>
      </c>
      <c r="U30" s="343">
        <v>78</v>
      </c>
      <c r="V30" s="343">
        <v>-106</v>
      </c>
      <c r="W30" s="343">
        <v>67.040000000000006</v>
      </c>
      <c r="X30" s="343">
        <v>-61</v>
      </c>
      <c r="Y30" s="343">
        <v>-289.04000000000002</v>
      </c>
      <c r="Z30" s="343">
        <v>-625</v>
      </c>
      <c r="AB30" s="280"/>
      <c r="AC30" s="177">
        <v>43.195000000000007</v>
      </c>
      <c r="AD30" s="177">
        <v>-64.225000000000023</v>
      </c>
      <c r="AE30" s="177">
        <v>-929</v>
      </c>
      <c r="AF30" s="177">
        <v>743</v>
      </c>
      <c r="AG30" s="177">
        <v>868.17499999999995</v>
      </c>
      <c r="AH30" s="343">
        <v>-908</v>
      </c>
    </row>
    <row r="31" spans="2:34">
      <c r="B31" s="128" t="s">
        <v>157</v>
      </c>
      <c r="C31" s="344">
        <v>-0.82799999999999996</v>
      </c>
      <c r="D31" s="344">
        <v>4.1180000000000003</v>
      </c>
      <c r="E31" s="344">
        <v>-2.0409999999999999</v>
      </c>
      <c r="F31" s="344">
        <v>9.6219999999999999</v>
      </c>
      <c r="G31" s="344">
        <v>10.391999999999999</v>
      </c>
      <c r="H31" s="344">
        <v>3.4440000000000008</v>
      </c>
      <c r="I31" s="344">
        <v>8.516</v>
      </c>
      <c r="J31" s="344">
        <v>7.3279999999999994</v>
      </c>
      <c r="K31" s="344">
        <v>11.58</v>
      </c>
      <c r="L31" s="344">
        <v>11.124999999999998</v>
      </c>
      <c r="M31" s="344">
        <v>15</v>
      </c>
      <c r="N31" s="340">
        <v>11.288000000000004</v>
      </c>
      <c r="O31" s="344">
        <v>17.323</v>
      </c>
      <c r="P31" s="344">
        <v>12.246</v>
      </c>
      <c r="Q31" s="344">
        <v>6.8090000000000002</v>
      </c>
      <c r="R31" s="344">
        <v>58.405000000000001</v>
      </c>
      <c r="S31" s="344">
        <v>19.905999999999999</v>
      </c>
      <c r="T31" s="344">
        <v>21</v>
      </c>
      <c r="U31" s="344">
        <v>22</v>
      </c>
      <c r="V31" s="344">
        <v>27</v>
      </c>
      <c r="W31" s="344">
        <v>22.260999999999999</v>
      </c>
      <c r="X31" s="344">
        <v>11</v>
      </c>
      <c r="Y31" s="344">
        <v>25.739000000000004</v>
      </c>
      <c r="Z31" s="344">
        <v>38</v>
      </c>
      <c r="AB31" s="280"/>
      <c r="AC31" s="178">
        <v>10.871</v>
      </c>
      <c r="AD31" s="178">
        <v>29.68</v>
      </c>
      <c r="AE31" s="178">
        <v>48.993000000000002</v>
      </c>
      <c r="AF31" s="178">
        <v>94.783000000000001</v>
      </c>
      <c r="AG31" s="178">
        <v>89.906000000000006</v>
      </c>
      <c r="AH31" s="344">
        <v>97</v>
      </c>
    </row>
    <row r="32" spans="2:34">
      <c r="B32" s="11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B32" s="280"/>
      <c r="AC32" s="171"/>
      <c r="AD32" s="171"/>
      <c r="AE32" s="171"/>
      <c r="AF32" s="171"/>
      <c r="AG32" s="171"/>
      <c r="AH32" s="337"/>
    </row>
    <row r="33" spans="2:34">
      <c r="B33" s="117" t="s">
        <v>158</v>
      </c>
      <c r="C33" s="337">
        <v>74.691999999999993</v>
      </c>
      <c r="D33" s="337">
        <v>78.035000000000011</v>
      </c>
      <c r="E33" s="337">
        <v>74.794999999999987</v>
      </c>
      <c r="F33" s="337">
        <v>75.680000000000007</v>
      </c>
      <c r="G33" s="337">
        <v>96.887</v>
      </c>
      <c r="H33" s="337">
        <v>141.75299999999999</v>
      </c>
      <c r="I33" s="337">
        <v>89.732000000000028</v>
      </c>
      <c r="J33" s="337">
        <v>134.16899999999998</v>
      </c>
      <c r="K33" s="337">
        <v>91.376000000000005</v>
      </c>
      <c r="L33" s="337">
        <v>110.422</v>
      </c>
      <c r="M33" s="337">
        <v>103.39999999999998</v>
      </c>
      <c r="N33" s="337">
        <v>126.28300000000002</v>
      </c>
      <c r="O33" s="337">
        <v>113.1</v>
      </c>
      <c r="P33" s="337">
        <v>126.14100000000002</v>
      </c>
      <c r="Q33" s="337">
        <v>137.14399999999998</v>
      </c>
      <c r="R33" s="337">
        <v>119.66000000000003</v>
      </c>
      <c r="S33" s="337">
        <v>128.72800000000001</v>
      </c>
      <c r="T33" s="337">
        <v>124</v>
      </c>
      <c r="U33" s="337">
        <v>137</v>
      </c>
      <c r="V33" s="337">
        <v>150</v>
      </c>
      <c r="W33" s="337">
        <v>134.69200000000001</v>
      </c>
      <c r="X33" s="337">
        <v>145</v>
      </c>
      <c r="Y33" s="337">
        <v>142.30799999999999</v>
      </c>
      <c r="Z33" s="337">
        <v>148.29200000000003</v>
      </c>
      <c r="AB33" s="280"/>
      <c r="AC33" s="171">
        <v>303.202</v>
      </c>
      <c r="AD33" s="171">
        <v>462.541</v>
      </c>
      <c r="AE33" s="171">
        <v>431.48099999999999</v>
      </c>
      <c r="AF33" s="171">
        <v>496.04500000000002</v>
      </c>
      <c r="AG33" s="171">
        <v>539.72800000000007</v>
      </c>
      <c r="AH33" s="337">
        <v>570.29200000000003</v>
      </c>
    </row>
    <row r="34" spans="2:34">
      <c r="B34" s="117" t="s">
        <v>159</v>
      </c>
      <c r="C34" s="275">
        <v>-1.056</v>
      </c>
      <c r="D34" s="275">
        <v>-111.926</v>
      </c>
      <c r="E34" s="275">
        <v>-0.96399999999999864</v>
      </c>
      <c r="F34" s="275">
        <v>108.664</v>
      </c>
      <c r="G34" s="275">
        <v>-0.63100000000000001</v>
      </c>
      <c r="H34" s="275">
        <v>52.575999999999993</v>
      </c>
      <c r="I34" s="275">
        <v>22.417000000000002</v>
      </c>
      <c r="J34" s="275">
        <v>221.471</v>
      </c>
      <c r="K34" s="275">
        <v>-354.52199999999999</v>
      </c>
      <c r="L34" s="275">
        <v>26.965999999999951</v>
      </c>
      <c r="M34" s="275">
        <v>56.835000000000036</v>
      </c>
      <c r="N34" s="275">
        <v>67.099999999999937</v>
      </c>
      <c r="O34" s="275">
        <v>112.223</v>
      </c>
      <c r="P34" s="275">
        <v>-192.066</v>
      </c>
      <c r="Q34" s="275">
        <v>-8.6329999999999956</v>
      </c>
      <c r="R34" s="275">
        <v>-210.82300000000001</v>
      </c>
      <c r="S34" s="275">
        <v>26.960999999999999</v>
      </c>
      <c r="T34" s="275">
        <v>-172</v>
      </c>
      <c r="U34" s="275">
        <v>-1</v>
      </c>
      <c r="V34" s="275">
        <v>87</v>
      </c>
      <c r="W34" s="275">
        <v>-154.41293010000001</v>
      </c>
      <c r="X34" s="275">
        <v>142</v>
      </c>
      <c r="Y34" s="275">
        <v>-41.587069899999989</v>
      </c>
      <c r="Z34" s="275">
        <v>745</v>
      </c>
      <c r="AB34" s="280"/>
      <c r="AC34" s="118">
        <v>-5.2819999999999965</v>
      </c>
      <c r="AD34" s="118">
        <v>295.83299999999997</v>
      </c>
      <c r="AE34" s="118">
        <v>-203.62100000000007</v>
      </c>
      <c r="AF34" s="118">
        <v>-299.29899999999998</v>
      </c>
      <c r="AG34" s="118">
        <v>-58.145000000000003</v>
      </c>
      <c r="AH34" s="275">
        <v>691</v>
      </c>
    </row>
    <row r="35" spans="2:34" s="53" customFormat="1" ht="15.75" thickBot="1">
      <c r="B35" s="116" t="s">
        <v>160</v>
      </c>
      <c r="C35" s="334">
        <v>239.11599999999996</v>
      </c>
      <c r="D35" s="334">
        <v>262.62899999999991</v>
      </c>
      <c r="E35" s="334">
        <v>228.79799999999992</v>
      </c>
      <c r="F35" s="334">
        <v>248.39600000000019</v>
      </c>
      <c r="G35" s="334">
        <v>229.05799999999999</v>
      </c>
      <c r="H35" s="334">
        <v>345.03099999999984</v>
      </c>
      <c r="I35" s="334">
        <v>129.21600000000026</v>
      </c>
      <c r="J35" s="334">
        <v>284.9009999999999</v>
      </c>
      <c r="K35" s="334">
        <v>161.82600000000008</v>
      </c>
      <c r="L35" s="334">
        <v>171.9899999999997</v>
      </c>
      <c r="M35" s="334">
        <v>159.11100000000044</v>
      </c>
      <c r="N35" s="334">
        <v>168.92099999999962</v>
      </c>
      <c r="O35" s="334">
        <v>360.42100000000011</v>
      </c>
      <c r="P35" s="334">
        <v>362.67900000000003</v>
      </c>
      <c r="Q35" s="334">
        <v>313.71800000000081</v>
      </c>
      <c r="R35" s="334">
        <v>500.678</v>
      </c>
      <c r="S35" s="334">
        <v>552.33500000000004</v>
      </c>
      <c r="T35" s="334">
        <v>641</v>
      </c>
      <c r="U35" s="334">
        <v>331</v>
      </c>
      <c r="V35" s="334">
        <v>102.881</v>
      </c>
      <c r="W35" s="334">
        <v>84.31006989999986</v>
      </c>
      <c r="X35" s="334">
        <v>74</v>
      </c>
      <c r="Y35" s="334">
        <v>45.689930099999941</v>
      </c>
      <c r="Z35" s="334">
        <v>102.48400000000004</v>
      </c>
      <c r="AA35" s="50"/>
      <c r="AB35" s="279"/>
      <c r="AC35" s="168">
        <v>978.93899999999996</v>
      </c>
      <c r="AD35" s="168">
        <v>988.2059999999999</v>
      </c>
      <c r="AE35" s="168">
        <v>661.84799999999984</v>
      </c>
      <c r="AF35" s="168">
        <v>1538.496000000001</v>
      </c>
      <c r="AG35" s="168">
        <v>1627.4220000000003</v>
      </c>
      <c r="AH35" s="334">
        <v>306.48400000000004</v>
      </c>
    </row>
    <row r="36" spans="2:34" s="88" customFormat="1">
      <c r="B36" s="119" t="s">
        <v>161</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169">
        <v>4.4007325274464791E-2</v>
      </c>
      <c r="X36" s="169">
        <v>4.4444444444444446E-2</v>
      </c>
      <c r="Y36" s="169">
        <v>2.4511765075107265E-2</v>
      </c>
      <c r="Z36" s="169">
        <v>5.382563025210086E-2</v>
      </c>
      <c r="AA36" s="50"/>
      <c r="AC36" s="169">
        <v>0.18070020061002581</v>
      </c>
      <c r="AD36" s="169">
        <v>0.18774037347226766</v>
      </c>
      <c r="AE36" s="169">
        <v>0.12230664920717109</v>
      </c>
      <c r="AF36" s="169">
        <v>0.18265025797857828</v>
      </c>
      <c r="AG36" s="169">
        <v>0.1844104249291785</v>
      </c>
      <c r="AH36" s="169">
        <v>4.1709853021230273E-2</v>
      </c>
    </row>
    <row r="37" spans="2:34">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C37" s="129"/>
      <c r="AD37" s="129"/>
      <c r="AE37" s="129"/>
      <c r="AF37" s="129"/>
    </row>
    <row r="38" spans="2:34" ht="18" customHeight="1" thickBot="1">
      <c r="B38" s="75" t="s">
        <v>162</v>
      </c>
      <c r="C38" s="76" t="s">
        <v>102</v>
      </c>
      <c r="D38" s="76" t="s">
        <v>103</v>
      </c>
      <c r="E38" s="76" t="s">
        <v>104</v>
      </c>
      <c r="F38" s="76" t="s">
        <v>105</v>
      </c>
      <c r="G38" s="76" t="s">
        <v>87</v>
      </c>
      <c r="H38" s="76" t="s">
        <v>88</v>
      </c>
      <c r="I38" s="76" t="s">
        <v>89</v>
      </c>
      <c r="J38" s="76" t="s">
        <v>90</v>
      </c>
      <c r="K38" s="76" t="s">
        <v>91</v>
      </c>
      <c r="L38" s="76" t="s">
        <v>92</v>
      </c>
      <c r="M38" s="76" t="s">
        <v>93</v>
      </c>
      <c r="N38" s="76" t="s">
        <v>94</v>
      </c>
      <c r="O38" s="76" t="s">
        <v>95</v>
      </c>
      <c r="P38" s="76" t="s">
        <v>96</v>
      </c>
      <c r="Q38" s="76" t="s">
        <v>97</v>
      </c>
      <c r="R38" s="76" t="s">
        <v>98</v>
      </c>
      <c r="S38" s="76" t="s">
        <v>99</v>
      </c>
      <c r="T38" s="76" t="s">
        <v>100</v>
      </c>
      <c r="U38" s="76" t="s">
        <v>101</v>
      </c>
      <c r="V38" s="76" t="s">
        <v>349</v>
      </c>
      <c r="W38" s="76" t="s">
        <v>360</v>
      </c>
      <c r="X38" s="76" t="s">
        <v>399</v>
      </c>
      <c r="Y38" s="76" t="s">
        <v>410</v>
      </c>
      <c r="Z38" s="76" t="s">
        <v>412</v>
      </c>
      <c r="AC38" s="240"/>
      <c r="AD38" s="240"/>
      <c r="AE38" s="240"/>
      <c r="AF38" s="240"/>
      <c r="AG38" s="122"/>
      <c r="AH38" s="122"/>
    </row>
    <row r="39" spans="2:34"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C39" s="131"/>
      <c r="AD39" s="131"/>
      <c r="AE39" s="131"/>
      <c r="AF39" s="131"/>
      <c r="AG39" s="122"/>
      <c r="AH39" s="122"/>
    </row>
    <row r="40" spans="2:34" ht="15">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C40" s="122"/>
      <c r="AD40" s="122"/>
      <c r="AE40" s="122"/>
      <c r="AF40" s="122"/>
      <c r="AG40" s="122"/>
      <c r="AH40" s="122"/>
    </row>
    <row r="41" spans="2:34" ht="15.75" thickBot="1">
      <c r="B41" s="132" t="s">
        <v>163</v>
      </c>
      <c r="C41" s="179">
        <v>2832.0549999999998</v>
      </c>
      <c r="D41" s="179">
        <v>2654.9590000000003</v>
      </c>
      <c r="E41" s="179">
        <v>2646.402</v>
      </c>
      <c r="F41" s="179">
        <v>2581.4180000000001</v>
      </c>
      <c r="G41" s="179">
        <v>2456.7450000000003</v>
      </c>
      <c r="H41" s="179">
        <v>2782.2065663538724</v>
      </c>
      <c r="I41" s="179">
        <v>2706.3770181844852</v>
      </c>
      <c r="J41" s="179">
        <v>2669.2290000000003</v>
      </c>
      <c r="K41" s="179">
        <v>3092.0460000000003</v>
      </c>
      <c r="L41" s="179">
        <v>2780.74</v>
      </c>
      <c r="M41" s="179">
        <v>3091.7239999999997</v>
      </c>
      <c r="N41" s="179">
        <v>3405.3719999999994</v>
      </c>
      <c r="O41" s="179">
        <v>3233.8740000000007</v>
      </c>
      <c r="P41" s="179">
        <v>3621</v>
      </c>
      <c r="Q41" s="179">
        <v>4297.0249999999996</v>
      </c>
      <c r="R41" s="179">
        <v>4454.9830000000002</v>
      </c>
      <c r="S41" s="179">
        <v>4327.2749999999996</v>
      </c>
      <c r="T41" s="179">
        <v>4506</v>
      </c>
      <c r="U41" s="179">
        <v>4898.8609999999999</v>
      </c>
      <c r="V41" s="179">
        <v>4270</v>
      </c>
      <c r="W41" s="179">
        <v>4879.74</v>
      </c>
      <c r="X41" s="179">
        <f t="shared" ref="X41" si="0">SUM(X42:X50)</f>
        <v>5188</v>
      </c>
      <c r="Y41" s="179">
        <v>4913</v>
      </c>
      <c r="Z41" s="179">
        <v>4862.3969999999999</v>
      </c>
      <c r="AA41" s="246"/>
      <c r="AC41" s="241"/>
      <c r="AD41" s="241"/>
      <c r="AE41" s="241"/>
      <c r="AF41" s="241"/>
      <c r="AG41" s="122"/>
      <c r="AH41" s="122"/>
    </row>
    <row r="42" spans="2:34" ht="14.25" customHeight="1">
      <c r="B42" s="125" t="s">
        <v>164</v>
      </c>
      <c r="C42" s="129">
        <v>46.537999999999997</v>
      </c>
      <c r="D42" s="129">
        <v>48.152999999999999</v>
      </c>
      <c r="E42" s="129">
        <v>32.043999999999997</v>
      </c>
      <c r="F42" s="180">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246"/>
      <c r="AC42" s="129"/>
      <c r="AD42" s="129"/>
      <c r="AE42" s="129"/>
      <c r="AF42" s="129"/>
      <c r="AG42" s="122"/>
      <c r="AH42" s="122"/>
    </row>
    <row r="43" spans="2:34" ht="14.25" customHeight="1">
      <c r="B43" s="133" t="s">
        <v>165</v>
      </c>
      <c r="C43" s="181">
        <v>913.65599999999995</v>
      </c>
      <c r="D43" s="181">
        <v>777.80899999999997</v>
      </c>
      <c r="E43" s="181">
        <v>551.45399999999995</v>
      </c>
      <c r="F43" s="182">
        <v>453.15800000000002</v>
      </c>
      <c r="G43" s="181">
        <v>499.66500000000002</v>
      </c>
      <c r="H43" s="181">
        <v>580.65200000000004</v>
      </c>
      <c r="I43" s="181">
        <v>631.47500000000002</v>
      </c>
      <c r="J43" s="181">
        <v>416.34500000000003</v>
      </c>
      <c r="K43" s="181">
        <v>411.22899999999998</v>
      </c>
      <c r="L43" s="181">
        <v>374.20400000000001</v>
      </c>
      <c r="M43" s="181">
        <v>548.524</v>
      </c>
      <c r="N43" s="181">
        <v>616.93600000000004</v>
      </c>
      <c r="O43" s="181">
        <v>338.976</v>
      </c>
      <c r="P43" s="181">
        <v>424</v>
      </c>
      <c r="Q43" s="181">
        <v>693</v>
      </c>
      <c r="R43" s="181">
        <v>337.35</v>
      </c>
      <c r="S43" s="181">
        <v>321.81200000000001</v>
      </c>
      <c r="T43" s="181">
        <v>356</v>
      </c>
      <c r="U43" s="181">
        <v>457</v>
      </c>
      <c r="V43" s="181">
        <v>340</v>
      </c>
      <c r="W43" s="181">
        <v>410.37099999999998</v>
      </c>
      <c r="X43" s="181">
        <v>344</v>
      </c>
      <c r="Y43" s="181">
        <v>390</v>
      </c>
      <c r="Z43" s="181">
        <v>379.04199999999997</v>
      </c>
      <c r="AA43" s="246"/>
      <c r="AC43" s="129"/>
      <c r="AD43" s="129"/>
      <c r="AE43" s="129"/>
      <c r="AF43" s="129"/>
      <c r="AG43" s="122"/>
      <c r="AH43" s="122"/>
    </row>
    <row r="44" spans="2:34" ht="14.25" customHeight="1">
      <c r="B44" s="133" t="s">
        <v>166</v>
      </c>
      <c r="C44" s="181">
        <v>35.11</v>
      </c>
      <c r="D44" s="181">
        <v>25.463000000000001</v>
      </c>
      <c r="E44" s="181">
        <v>59.433</v>
      </c>
      <c r="F44" s="182">
        <v>168.31200000000001</v>
      </c>
      <c r="G44" s="181">
        <v>103.854</v>
      </c>
      <c r="H44" s="181">
        <v>79.854566353871988</v>
      </c>
      <c r="I44" s="181">
        <v>42.476018184485532</v>
      </c>
      <c r="J44" s="181">
        <v>42.262999999999998</v>
      </c>
      <c r="K44" s="181">
        <v>178.762</v>
      </c>
      <c r="L44" s="181">
        <v>146.15100000000001</v>
      </c>
      <c r="M44" s="181">
        <v>44.146000000000001</v>
      </c>
      <c r="N44" s="181">
        <v>115.253</v>
      </c>
      <c r="O44" s="181">
        <v>15.547000000000001</v>
      </c>
      <c r="P44" s="181">
        <v>151</v>
      </c>
      <c r="Q44" s="181">
        <v>30</v>
      </c>
      <c r="R44" s="181">
        <v>10.749000000000001</v>
      </c>
      <c r="S44" s="181">
        <v>45.183999999999997</v>
      </c>
      <c r="T44" s="181">
        <v>19</v>
      </c>
      <c r="U44" s="181">
        <v>25</v>
      </c>
      <c r="V44" s="181">
        <v>33</v>
      </c>
      <c r="W44" s="181">
        <v>222</v>
      </c>
      <c r="X44" s="181">
        <v>224</v>
      </c>
      <c r="Y44" s="181">
        <v>215</v>
      </c>
      <c r="Z44" s="181">
        <v>240.76</v>
      </c>
      <c r="AA44" s="246"/>
      <c r="AC44" s="129"/>
      <c r="AD44" s="129"/>
      <c r="AE44" s="129"/>
      <c r="AF44" s="129"/>
      <c r="AG44" s="122"/>
      <c r="AH44" s="122"/>
    </row>
    <row r="45" spans="2:34" ht="14.25" customHeight="1">
      <c r="B45" s="133" t="s">
        <v>167</v>
      </c>
      <c r="C45" s="181">
        <v>409.36599999999999</v>
      </c>
      <c r="D45" s="181">
        <v>450.74299999999999</v>
      </c>
      <c r="E45" s="181">
        <v>530.66999999999996</v>
      </c>
      <c r="F45" s="182">
        <v>489.70800000000003</v>
      </c>
      <c r="G45" s="181">
        <v>525.09400000000005</v>
      </c>
      <c r="H45" s="181">
        <v>598.84100000000001</v>
      </c>
      <c r="I45" s="181">
        <v>501.78899999999999</v>
      </c>
      <c r="J45" s="181">
        <v>404.29599999999999</v>
      </c>
      <c r="K45" s="181">
        <v>544.07799999999997</v>
      </c>
      <c r="L45" s="181">
        <v>511.23</v>
      </c>
      <c r="M45" s="181">
        <v>611.29999999999995</v>
      </c>
      <c r="N45" s="181">
        <v>474.71499999999997</v>
      </c>
      <c r="O45" s="181">
        <v>643.79300000000001</v>
      </c>
      <c r="P45" s="181">
        <v>667</v>
      </c>
      <c r="Q45" s="181">
        <v>758</v>
      </c>
      <c r="R45" s="181">
        <v>698.24900000000002</v>
      </c>
      <c r="S45" s="181">
        <v>684.94799999999998</v>
      </c>
      <c r="T45" s="181">
        <v>571</v>
      </c>
      <c r="U45" s="181">
        <v>526.62800000000004</v>
      </c>
      <c r="V45" s="181">
        <v>496</v>
      </c>
      <c r="W45" s="181">
        <v>544.83500000000004</v>
      </c>
      <c r="X45" s="181">
        <v>518</v>
      </c>
      <c r="Y45" s="181">
        <v>502</v>
      </c>
      <c r="Z45" s="181">
        <v>382.44299999999998</v>
      </c>
      <c r="AA45" s="246"/>
      <c r="AC45" s="129"/>
      <c r="AD45" s="129"/>
      <c r="AE45" s="129"/>
      <c r="AF45" s="129"/>
      <c r="AG45" s="122"/>
      <c r="AH45" s="122"/>
    </row>
    <row r="46" spans="2:34" ht="14.25" customHeight="1">
      <c r="B46" s="134" t="s">
        <v>168</v>
      </c>
      <c r="C46" s="181">
        <v>661.90200000000004</v>
      </c>
      <c r="D46" s="181">
        <v>768.14200000000005</v>
      </c>
      <c r="E46" s="181">
        <v>929.98099999999999</v>
      </c>
      <c r="F46" s="182">
        <v>827.46699999999998</v>
      </c>
      <c r="G46" s="181">
        <v>788.16200000000003</v>
      </c>
      <c r="H46" s="181">
        <v>896.423</v>
      </c>
      <c r="I46" s="181">
        <v>930.60900000000004</v>
      </c>
      <c r="J46" s="181">
        <v>928.14200000000005</v>
      </c>
      <c r="K46" s="181">
        <v>1108.298</v>
      </c>
      <c r="L46" s="181">
        <v>1161.558</v>
      </c>
      <c r="M46" s="181">
        <v>1036.377</v>
      </c>
      <c r="N46" s="181">
        <v>1069.8800000000001</v>
      </c>
      <c r="O46" s="181">
        <v>1243.9280000000001</v>
      </c>
      <c r="P46" s="181">
        <v>1579</v>
      </c>
      <c r="Q46" s="181">
        <v>1631</v>
      </c>
      <c r="R46" s="181">
        <v>1592.3119999999999</v>
      </c>
      <c r="S46" s="181">
        <v>1640.8630000000001</v>
      </c>
      <c r="T46" s="181">
        <v>1797</v>
      </c>
      <c r="U46" s="181">
        <v>1865.2329999999999</v>
      </c>
      <c r="V46" s="181">
        <v>1881</v>
      </c>
      <c r="W46" s="181">
        <v>2088.605</v>
      </c>
      <c r="X46" s="181">
        <v>2322</v>
      </c>
      <c r="Y46" s="181">
        <v>2137</v>
      </c>
      <c r="Z46" s="181">
        <v>1937.2539999999999</v>
      </c>
      <c r="AA46" s="246"/>
      <c r="AC46" s="129"/>
      <c r="AD46" s="129"/>
      <c r="AE46" s="129"/>
      <c r="AF46" s="129"/>
      <c r="AG46" s="122"/>
      <c r="AH46" s="122"/>
    </row>
    <row r="47" spans="2:34" ht="14.25" customHeight="1">
      <c r="B47" s="125" t="s">
        <v>169</v>
      </c>
      <c r="C47" s="129">
        <v>384.16699999999997</v>
      </c>
      <c r="D47" s="129">
        <v>397.065</v>
      </c>
      <c r="E47" s="129">
        <v>369.84500000000003</v>
      </c>
      <c r="F47" s="180">
        <v>357.01799999999997</v>
      </c>
      <c r="G47" s="129">
        <v>334.39100000000002</v>
      </c>
      <c r="H47" s="129">
        <v>470.78399999999999</v>
      </c>
      <c r="I47" s="129">
        <v>422.83499999999998</v>
      </c>
      <c r="J47" s="129">
        <v>640.19000000000005</v>
      </c>
      <c r="K47" s="181">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246"/>
      <c r="AC47" s="129"/>
      <c r="AD47" s="129"/>
      <c r="AE47" s="129"/>
      <c r="AF47" s="129"/>
      <c r="AG47" s="122"/>
      <c r="AH47" s="122"/>
    </row>
    <row r="48" spans="2:34" ht="14.25" customHeight="1">
      <c r="B48" s="134" t="s">
        <v>170</v>
      </c>
      <c r="C48" s="181">
        <v>5.7279999999999998</v>
      </c>
      <c r="D48" s="183">
        <v>0.41599999999999998</v>
      </c>
      <c r="E48" s="183">
        <v>0.41599999999999998</v>
      </c>
      <c r="F48" s="183">
        <v>0.41599999999999998</v>
      </c>
      <c r="G48" s="183">
        <v>0.41599999999999998</v>
      </c>
      <c r="H48" s="184">
        <v>0</v>
      </c>
      <c r="I48" s="181">
        <v>23.782</v>
      </c>
      <c r="J48" s="181">
        <v>6.2949999999999999</v>
      </c>
      <c r="K48" s="181">
        <v>6.2949999999999999</v>
      </c>
      <c r="L48" s="181">
        <v>6.2949999999999999</v>
      </c>
      <c r="M48" s="181">
        <v>11.189</v>
      </c>
      <c r="N48" s="181">
        <v>0.25</v>
      </c>
      <c r="O48" s="181">
        <v>2.5000000000000001E-2</v>
      </c>
      <c r="P48" s="181">
        <v>0</v>
      </c>
      <c r="Q48" s="181">
        <v>2.5000000000000001E-2</v>
      </c>
      <c r="R48" s="181">
        <v>0.66400000000000003</v>
      </c>
      <c r="S48" s="181">
        <v>0.66400000000000003</v>
      </c>
      <c r="T48" s="181">
        <v>0</v>
      </c>
      <c r="U48" s="181">
        <v>0</v>
      </c>
      <c r="V48" s="181">
        <v>13</v>
      </c>
      <c r="W48" s="181">
        <v>43.280999999999999</v>
      </c>
      <c r="X48" s="181">
        <v>93</v>
      </c>
      <c r="Y48" s="181">
        <v>42</v>
      </c>
      <c r="Z48" s="181">
        <v>1E-3</v>
      </c>
      <c r="AA48" s="246"/>
      <c r="AC48" s="129"/>
      <c r="AD48" s="129"/>
      <c r="AE48" s="129"/>
      <c r="AF48" s="129"/>
      <c r="AG48" s="122"/>
      <c r="AH48" s="122"/>
    </row>
    <row r="49" spans="2:34" ht="14.25" customHeight="1">
      <c r="B49" s="134" t="s">
        <v>171</v>
      </c>
      <c r="C49" s="181">
        <v>115.65300000000001</v>
      </c>
      <c r="D49" s="181">
        <v>124.696</v>
      </c>
      <c r="E49" s="181">
        <v>117.69</v>
      </c>
      <c r="F49" s="182">
        <v>116.17400000000001</v>
      </c>
      <c r="G49" s="181">
        <v>88.251000000000005</v>
      </c>
      <c r="H49" s="181">
        <v>44.953000000000003</v>
      </c>
      <c r="I49" s="181">
        <v>15.019</v>
      </c>
      <c r="J49" s="184">
        <v>0</v>
      </c>
      <c r="K49" s="184">
        <v>0</v>
      </c>
      <c r="L49" s="184">
        <v>0</v>
      </c>
      <c r="M49" s="181">
        <v>58.168999999999997</v>
      </c>
      <c r="N49" s="184">
        <v>0</v>
      </c>
      <c r="O49" s="184">
        <v>0</v>
      </c>
      <c r="P49" s="184">
        <v>0</v>
      </c>
      <c r="Q49" s="184">
        <v>0</v>
      </c>
      <c r="R49" s="184">
        <v>0</v>
      </c>
      <c r="S49" s="184">
        <v>0</v>
      </c>
      <c r="T49" s="184">
        <v>0</v>
      </c>
      <c r="U49" s="181">
        <v>0</v>
      </c>
      <c r="V49" s="181">
        <v>0</v>
      </c>
      <c r="W49" s="181">
        <v>0</v>
      </c>
      <c r="X49" s="181">
        <v>0</v>
      </c>
      <c r="Y49" s="181">
        <v>0</v>
      </c>
      <c r="Z49" s="181">
        <v>0</v>
      </c>
      <c r="AA49" s="246"/>
      <c r="AC49" s="242"/>
      <c r="AD49" s="242"/>
      <c r="AE49" s="242"/>
      <c r="AF49" s="242"/>
      <c r="AG49" s="122"/>
      <c r="AH49" s="122"/>
    </row>
    <row r="50" spans="2:34" ht="14.25" customHeight="1">
      <c r="B50" s="134" t="s">
        <v>172</v>
      </c>
      <c r="C50" s="129">
        <v>259.935</v>
      </c>
      <c r="D50" s="129">
        <v>62.472000000000001</v>
      </c>
      <c r="E50" s="129">
        <v>54.869</v>
      </c>
      <c r="F50" s="180">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246"/>
      <c r="AC50" s="129"/>
      <c r="AD50" s="129"/>
      <c r="AE50" s="129"/>
      <c r="AF50" s="129"/>
      <c r="AG50" s="122"/>
      <c r="AH50" s="122"/>
    </row>
    <row r="51" spans="2:34" s="53" customFormat="1" ht="15.75" thickBot="1">
      <c r="B51" s="116" t="s">
        <v>173</v>
      </c>
      <c r="C51" s="179">
        <v>8391.3820000000014</v>
      </c>
      <c r="D51" s="179">
        <v>7077.1779999999999</v>
      </c>
      <c r="E51" s="179">
        <v>7135.0899999999992</v>
      </c>
      <c r="F51" s="179">
        <v>7122.2370000000001</v>
      </c>
      <c r="G51" s="179">
        <v>7118.9119999999994</v>
      </c>
      <c r="H51" s="179">
        <v>6892.6933153521395</v>
      </c>
      <c r="I51" s="179">
        <v>6997.2883914116564</v>
      </c>
      <c r="J51" s="179">
        <v>7147.0868869189926</v>
      </c>
      <c r="K51" s="179">
        <v>7518.2399091442521</v>
      </c>
      <c r="L51" s="179">
        <v>7871.8892241334061</v>
      </c>
      <c r="M51" s="179">
        <v>7590.4471371328491</v>
      </c>
      <c r="N51" s="179">
        <v>7805.7979999999998</v>
      </c>
      <c r="O51" s="179">
        <v>7007.6030000000001</v>
      </c>
      <c r="P51" s="179">
        <v>6883</v>
      </c>
      <c r="Q51" s="179">
        <v>6993.0640000000003</v>
      </c>
      <c r="R51" s="179">
        <v>7510.2439999999988</v>
      </c>
      <c r="S51" s="179">
        <v>7569.0809999999992</v>
      </c>
      <c r="T51" s="179">
        <v>7734</v>
      </c>
      <c r="U51" s="179">
        <v>7717</v>
      </c>
      <c r="V51" s="179">
        <v>8005.3760000000002</v>
      </c>
      <c r="W51" s="334">
        <v>8283.9140000000007</v>
      </c>
      <c r="X51" s="334">
        <f t="shared" ref="X51" si="1">SUM(X52:X66)</f>
        <v>8418</v>
      </c>
      <c r="Y51" s="334">
        <v>8582</v>
      </c>
      <c r="Z51" s="334">
        <v>8699.5349999999999</v>
      </c>
      <c r="AA51" s="54"/>
      <c r="AC51" s="243"/>
      <c r="AD51" s="243"/>
      <c r="AE51" s="243"/>
      <c r="AF51" s="243"/>
      <c r="AG51" s="194"/>
      <c r="AH51" s="194"/>
    </row>
    <row r="52" spans="2:34" s="53" customFormat="1" ht="15">
      <c r="B52" s="376" t="s">
        <v>358</v>
      </c>
      <c r="C52" s="129"/>
      <c r="D52" s="129"/>
      <c r="E52" s="129"/>
      <c r="F52" s="180"/>
      <c r="G52" s="129"/>
      <c r="H52" s="129"/>
      <c r="I52" s="129"/>
      <c r="J52" s="129"/>
      <c r="K52" s="129"/>
      <c r="L52" s="129"/>
      <c r="M52" s="129"/>
      <c r="N52" s="129"/>
      <c r="O52" s="129"/>
      <c r="P52" s="129"/>
      <c r="Q52" s="129"/>
      <c r="R52" s="129"/>
      <c r="S52" s="129"/>
      <c r="T52" s="129"/>
      <c r="U52" s="129"/>
      <c r="V52" s="129">
        <v>78</v>
      </c>
      <c r="W52" s="395">
        <v>78.137</v>
      </c>
      <c r="X52" s="395">
        <v>210</v>
      </c>
      <c r="Y52" s="395">
        <v>312</v>
      </c>
      <c r="Z52" s="395">
        <v>245.768</v>
      </c>
      <c r="AA52" s="54"/>
      <c r="AC52" s="243"/>
      <c r="AD52" s="243"/>
      <c r="AE52" s="243"/>
      <c r="AF52" s="243"/>
      <c r="AG52" s="194"/>
      <c r="AH52" s="194"/>
    </row>
    <row r="53" spans="2:34" s="53" customFormat="1" ht="15">
      <c r="B53" s="125" t="s">
        <v>174</v>
      </c>
      <c r="C53" s="181"/>
      <c r="D53" s="181"/>
      <c r="E53" s="181"/>
      <c r="F53" s="182"/>
      <c r="G53" s="181"/>
      <c r="H53" s="181"/>
      <c r="I53" s="181"/>
      <c r="J53" s="181"/>
      <c r="K53" s="181"/>
      <c r="L53" s="181"/>
      <c r="M53" s="181"/>
      <c r="N53" s="181"/>
      <c r="O53" s="181"/>
      <c r="P53" s="181"/>
      <c r="Q53" s="181"/>
      <c r="R53" s="181"/>
      <c r="S53" s="181"/>
      <c r="T53" s="181"/>
      <c r="U53" s="181"/>
      <c r="V53" s="181"/>
      <c r="W53" s="185"/>
      <c r="X53" s="185"/>
      <c r="Y53" s="185"/>
      <c r="Z53" s="185"/>
      <c r="AC53" s="185"/>
      <c r="AD53" s="185"/>
      <c r="AE53" s="185"/>
      <c r="AF53" s="185"/>
      <c r="AG53" s="194"/>
      <c r="AH53" s="194"/>
    </row>
    <row r="54" spans="2:34" s="53" customFormat="1" ht="15">
      <c r="B54" s="123" t="s">
        <v>165</v>
      </c>
      <c r="C54" s="182">
        <v>6.4000000000000001E-2</v>
      </c>
      <c r="D54" s="182">
        <v>2.4169999999999998</v>
      </c>
      <c r="E54" s="182">
        <v>2.4500000000000002</v>
      </c>
      <c r="F54" s="182">
        <v>2.3940000000000001</v>
      </c>
      <c r="G54" s="182">
        <v>2.395</v>
      </c>
      <c r="H54" s="182">
        <v>2.4260000000000002</v>
      </c>
      <c r="I54" s="182">
        <v>2.371</v>
      </c>
      <c r="J54" s="186">
        <v>2.0939999999999999</v>
      </c>
      <c r="K54" s="186">
        <v>6.4000000000000001E-2</v>
      </c>
      <c r="L54" s="186">
        <v>6.4000000000000001E-2</v>
      </c>
      <c r="M54" s="186">
        <v>6.4000000000000001E-2</v>
      </c>
      <c r="N54" s="186">
        <v>6.4000000000000001E-2</v>
      </c>
      <c r="O54" s="186">
        <v>6.4000000000000001E-2</v>
      </c>
      <c r="P54" s="186">
        <v>0</v>
      </c>
      <c r="Q54" s="186">
        <v>6.4000000000000001E-2</v>
      </c>
      <c r="R54" s="186">
        <v>6.4000000000000001E-2</v>
      </c>
      <c r="S54" s="186">
        <v>6.4000000000000001E-2</v>
      </c>
      <c r="T54" s="186">
        <v>0</v>
      </c>
      <c r="U54" s="186">
        <v>0</v>
      </c>
      <c r="V54" s="186">
        <v>0</v>
      </c>
      <c r="W54" s="186">
        <v>0</v>
      </c>
      <c r="X54" s="186">
        <v>0</v>
      </c>
      <c r="Y54" s="186">
        <v>0</v>
      </c>
      <c r="Z54" s="186"/>
      <c r="AA54" s="246"/>
      <c r="AC54" s="244"/>
      <c r="AD54" s="244"/>
      <c r="AE54" s="244"/>
      <c r="AF54" s="244"/>
      <c r="AG54" s="194"/>
      <c r="AH54" s="194"/>
    </row>
    <row r="55" spans="2:34">
      <c r="B55" s="123" t="s">
        <v>166</v>
      </c>
      <c r="C55" s="182">
        <v>0</v>
      </c>
      <c r="D55" s="182">
        <v>4.4480000000000004</v>
      </c>
      <c r="E55" s="182">
        <v>2.2229999999999999</v>
      </c>
      <c r="F55" s="182">
        <v>0</v>
      </c>
      <c r="G55" s="182">
        <v>0</v>
      </c>
      <c r="H55" s="182">
        <v>0.46876255242072512</v>
      </c>
      <c r="I55" s="182">
        <v>3.0265996973221192</v>
      </c>
      <c r="J55" s="181">
        <v>6.8383104000000019</v>
      </c>
      <c r="K55" s="181">
        <v>6.0392758875901347</v>
      </c>
      <c r="L55" s="181">
        <v>21.726525074753138</v>
      </c>
      <c r="M55" s="181">
        <v>5.9289947538143606</v>
      </c>
      <c r="N55" s="181">
        <v>864.48599999999999</v>
      </c>
      <c r="O55" s="181">
        <v>21.553000000000001</v>
      </c>
      <c r="P55" s="181">
        <v>165</v>
      </c>
      <c r="Q55" s="181">
        <v>30</v>
      </c>
      <c r="R55" s="181">
        <v>28.984999999999999</v>
      </c>
      <c r="S55" s="181">
        <v>137.28100000000001</v>
      </c>
      <c r="T55" s="181">
        <v>97</v>
      </c>
      <c r="U55" s="181">
        <v>104</v>
      </c>
      <c r="V55" s="181">
        <v>104</v>
      </c>
      <c r="W55" s="181">
        <v>137</v>
      </c>
      <c r="X55" s="181">
        <v>220</v>
      </c>
      <c r="Y55" s="181">
        <v>175</v>
      </c>
      <c r="Z55" s="181">
        <v>224.053</v>
      </c>
      <c r="AA55" s="246"/>
      <c r="AC55" s="129"/>
      <c r="AD55" s="129"/>
      <c r="AE55" s="129"/>
      <c r="AF55" s="129"/>
      <c r="AG55" s="122"/>
      <c r="AH55" s="122"/>
    </row>
    <row r="56" spans="2:34">
      <c r="B56" s="95" t="s">
        <v>171</v>
      </c>
      <c r="C56" s="182">
        <v>77.141000000000005</v>
      </c>
      <c r="D56" s="182">
        <v>55.706000000000003</v>
      </c>
      <c r="E56" s="182">
        <v>27.641999999999999</v>
      </c>
      <c r="F56" s="182">
        <v>0</v>
      </c>
      <c r="G56" s="182">
        <v>0</v>
      </c>
      <c r="H56" s="182">
        <v>0</v>
      </c>
      <c r="I56" s="182">
        <v>0</v>
      </c>
      <c r="J56" s="182">
        <v>0</v>
      </c>
      <c r="K56" s="182">
        <v>0</v>
      </c>
      <c r="L56" s="182">
        <v>0</v>
      </c>
      <c r="M56" s="182">
        <v>0</v>
      </c>
      <c r="N56" s="182">
        <v>0</v>
      </c>
      <c r="O56" s="182">
        <v>0</v>
      </c>
      <c r="P56" s="182">
        <v>0</v>
      </c>
      <c r="Q56" s="182"/>
      <c r="R56" s="182">
        <v>0</v>
      </c>
      <c r="S56" s="182">
        <v>0</v>
      </c>
      <c r="T56" s="182">
        <v>0</v>
      </c>
      <c r="U56" s="182"/>
      <c r="V56" s="182"/>
      <c r="W56" s="182">
        <v>0</v>
      </c>
      <c r="X56" s="182">
        <v>0</v>
      </c>
      <c r="Y56" s="182">
        <v>0</v>
      </c>
      <c r="Z56" s="182">
        <v>0</v>
      </c>
      <c r="AA56" s="246"/>
      <c r="AC56" s="180"/>
      <c r="AD56" s="180"/>
      <c r="AE56" s="180"/>
      <c r="AF56" s="180"/>
      <c r="AG56" s="122"/>
      <c r="AH56" s="122"/>
    </row>
    <row r="57" spans="2:34" s="53" customFormat="1" ht="15">
      <c r="B57" s="96" t="s">
        <v>169</v>
      </c>
      <c r="C57" s="182">
        <v>564.80799999999999</v>
      </c>
      <c r="D57" s="182">
        <v>537.19899999999996</v>
      </c>
      <c r="E57" s="182">
        <v>602.77300000000002</v>
      </c>
      <c r="F57" s="182">
        <v>656.18700000000001</v>
      </c>
      <c r="G57" s="182">
        <v>667.51300000000003</v>
      </c>
      <c r="H57" s="182">
        <v>639.029</v>
      </c>
      <c r="I57" s="182">
        <v>687.12800000000004</v>
      </c>
      <c r="J57" s="186">
        <v>737.34</v>
      </c>
      <c r="K57" s="186">
        <v>763.45399999999995</v>
      </c>
      <c r="L57" s="186">
        <v>1170.0709999999999</v>
      </c>
      <c r="M57" s="186">
        <v>1109.4580000000001</v>
      </c>
      <c r="N57" s="186">
        <v>848.125</v>
      </c>
      <c r="O57" s="186">
        <v>814.21199999999999</v>
      </c>
      <c r="P57" s="186">
        <v>779</v>
      </c>
      <c r="Q57" s="186">
        <v>764</v>
      </c>
      <c r="R57" s="186">
        <v>685.46500000000003</v>
      </c>
      <c r="S57" s="186">
        <v>691.69</v>
      </c>
      <c r="T57" s="186">
        <v>586</v>
      </c>
      <c r="U57" s="186">
        <v>557</v>
      </c>
      <c r="V57" s="186">
        <v>691</v>
      </c>
      <c r="W57" s="186">
        <v>689.99599999999998</v>
      </c>
      <c r="X57" s="186">
        <v>666</v>
      </c>
      <c r="Y57" s="186">
        <v>674</v>
      </c>
      <c r="Z57" s="186">
        <v>671.76099999999997</v>
      </c>
      <c r="AA57" s="246"/>
      <c r="AC57" s="244"/>
      <c r="AD57" s="244"/>
      <c r="AE57" s="244"/>
      <c r="AF57" s="244"/>
      <c r="AG57" s="194"/>
      <c r="AH57" s="194"/>
    </row>
    <row r="58" spans="2:34">
      <c r="B58" s="121" t="s">
        <v>175</v>
      </c>
      <c r="C58" s="182">
        <v>827.83600000000001</v>
      </c>
      <c r="D58" s="182">
        <v>830.30799999999999</v>
      </c>
      <c r="E58" s="182">
        <v>867.971</v>
      </c>
      <c r="F58" s="182">
        <v>781.71</v>
      </c>
      <c r="G58" s="182">
        <v>790.27700000000004</v>
      </c>
      <c r="H58" s="182">
        <v>628.37855279971859</v>
      </c>
      <c r="I58" s="182">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246"/>
      <c r="AC58" s="129"/>
      <c r="AD58" s="129"/>
      <c r="AE58" s="129"/>
      <c r="AF58" s="129"/>
      <c r="AG58" s="122"/>
      <c r="AH58" s="122"/>
    </row>
    <row r="59" spans="2:34">
      <c r="B59" s="123" t="s">
        <v>176</v>
      </c>
      <c r="C59" s="182">
        <v>1222.0740000000001</v>
      </c>
      <c r="D59" s="182">
        <v>0.92300000000000004</v>
      </c>
      <c r="E59" s="182">
        <v>0.92300000000000004</v>
      </c>
      <c r="F59" s="182">
        <v>0.52900000000000003</v>
      </c>
      <c r="G59" s="182">
        <v>0.52900000000000003</v>
      </c>
      <c r="H59" s="182">
        <v>22.478999999999999</v>
      </c>
      <c r="I59" s="182">
        <v>27.79</v>
      </c>
      <c r="J59" s="181">
        <v>28.042999999999999</v>
      </c>
      <c r="K59" s="181">
        <v>28.120999999999999</v>
      </c>
      <c r="L59" s="181">
        <v>17.25</v>
      </c>
      <c r="M59" s="181">
        <v>17.329999999999998</v>
      </c>
      <c r="N59" s="181">
        <v>16.913</v>
      </c>
      <c r="O59" s="181">
        <v>16.562999999999999</v>
      </c>
      <c r="P59" s="181">
        <v>12</v>
      </c>
      <c r="Q59" s="181">
        <v>56</v>
      </c>
      <c r="R59" s="181">
        <v>57.323</v>
      </c>
      <c r="S59" s="181">
        <v>59.726999999999997</v>
      </c>
      <c r="T59" s="181">
        <v>57</v>
      </c>
      <c r="U59" s="181">
        <v>59</v>
      </c>
      <c r="V59" s="181">
        <v>61</v>
      </c>
      <c r="W59" s="181">
        <v>62.427999999999997</v>
      </c>
      <c r="X59" s="181">
        <v>60</v>
      </c>
      <c r="Y59" s="181">
        <v>55</v>
      </c>
      <c r="Z59" s="181">
        <v>53.847999999999999</v>
      </c>
      <c r="AA59" s="246"/>
      <c r="AC59" s="129"/>
      <c r="AD59" s="129"/>
      <c r="AE59" s="129"/>
      <c r="AF59" s="129"/>
      <c r="AG59" s="122"/>
      <c r="AH59" s="122"/>
    </row>
    <row r="60" spans="2:34">
      <c r="B60" s="95" t="s">
        <v>177</v>
      </c>
      <c r="C60" s="182">
        <v>119.617</v>
      </c>
      <c r="D60" s="182">
        <v>119.788</v>
      </c>
      <c r="E60" s="182">
        <v>120.10599999999999</v>
      </c>
      <c r="F60" s="182">
        <v>128.107</v>
      </c>
      <c r="G60" s="182">
        <v>128.65600000000001</v>
      </c>
      <c r="H60" s="182">
        <v>136.136</v>
      </c>
      <c r="I60" s="182">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246"/>
      <c r="AC60" s="129"/>
      <c r="AD60" s="129"/>
      <c r="AE60" s="129"/>
      <c r="AF60" s="129"/>
      <c r="AG60" s="122"/>
      <c r="AH60" s="122"/>
    </row>
    <row r="61" spans="2:34">
      <c r="B61" s="96" t="s">
        <v>172</v>
      </c>
      <c r="C61" s="182">
        <v>36.222000000000001</v>
      </c>
      <c r="D61" s="182">
        <v>27.684999999999999</v>
      </c>
      <c r="E61" s="182">
        <v>25.978999999999999</v>
      </c>
      <c r="F61" s="182">
        <v>21.827000000000002</v>
      </c>
      <c r="G61" s="182">
        <v>21.529</v>
      </c>
      <c r="H61" s="182">
        <v>20.126000000000001</v>
      </c>
      <c r="I61" s="182">
        <v>14.43</v>
      </c>
      <c r="J61" s="181">
        <v>17.715</v>
      </c>
      <c r="K61" s="181">
        <v>29.885999999999999</v>
      </c>
      <c r="L61" s="181">
        <v>25.091999999999999</v>
      </c>
      <c r="M61" s="181">
        <v>20.041</v>
      </c>
      <c r="N61" s="181">
        <v>33.527999999999999</v>
      </c>
      <c r="O61" s="181">
        <v>17.138999999999999</v>
      </c>
      <c r="P61" s="181">
        <v>10</v>
      </c>
      <c r="Q61" s="181">
        <v>6</v>
      </c>
      <c r="R61" s="181">
        <v>69.768000000000001</v>
      </c>
      <c r="S61" s="181">
        <v>53.881999999999998</v>
      </c>
      <c r="T61" s="181">
        <v>51</v>
      </c>
      <c r="U61" s="181">
        <v>53</v>
      </c>
      <c r="V61" s="181">
        <v>50</v>
      </c>
      <c r="W61" s="181">
        <v>64.8</v>
      </c>
      <c r="X61" s="181">
        <v>83</v>
      </c>
      <c r="Y61" s="181">
        <v>35</v>
      </c>
      <c r="Z61" s="181">
        <v>25.677</v>
      </c>
      <c r="AA61" s="246"/>
      <c r="AC61" s="129"/>
      <c r="AD61" s="129"/>
      <c r="AE61" s="129"/>
      <c r="AF61" s="129"/>
      <c r="AG61" s="122"/>
      <c r="AH61" s="122"/>
    </row>
    <row r="62" spans="2:34">
      <c r="B62" s="128" t="s">
        <v>178</v>
      </c>
      <c r="C62" s="182">
        <v>219.58199999999999</v>
      </c>
      <c r="D62" s="182">
        <v>204.904</v>
      </c>
      <c r="E62" s="182">
        <v>196.578</v>
      </c>
      <c r="F62" s="182">
        <v>196.87899999999999</v>
      </c>
      <c r="G62" s="182">
        <v>196.52799999999999</v>
      </c>
      <c r="H62" s="182">
        <v>201.52</v>
      </c>
      <c r="I62" s="182">
        <v>203.48099999999999</v>
      </c>
      <c r="J62" s="187">
        <v>205.08099999999999</v>
      </c>
      <c r="K62" s="187">
        <v>178.83600000000001</v>
      </c>
      <c r="L62" s="187">
        <v>186.608</v>
      </c>
      <c r="M62" s="187">
        <v>184.94300000000001</v>
      </c>
      <c r="N62" s="187">
        <v>198.774</v>
      </c>
      <c r="O62" s="187">
        <v>174.85300000000001</v>
      </c>
      <c r="P62" s="187">
        <v>198</v>
      </c>
      <c r="Q62" s="187">
        <v>176</v>
      </c>
      <c r="R62" s="187">
        <v>204.97200000000001</v>
      </c>
      <c r="S62" s="187">
        <v>234.29599999999999</v>
      </c>
      <c r="T62" s="187">
        <v>216</v>
      </c>
      <c r="U62" s="187">
        <v>207</v>
      </c>
      <c r="V62" s="187">
        <v>360.59199999999998</v>
      </c>
      <c r="W62" s="187">
        <v>360.83300000000003</v>
      </c>
      <c r="X62" s="187">
        <v>301</v>
      </c>
      <c r="Y62" s="187">
        <v>243</v>
      </c>
      <c r="Z62" s="187">
        <v>277.13299999999998</v>
      </c>
      <c r="AA62" s="246"/>
      <c r="AC62" s="129"/>
      <c r="AD62" s="129"/>
      <c r="AE62" s="129"/>
      <c r="AF62" s="129"/>
      <c r="AG62" s="122"/>
      <c r="AH62" s="122"/>
    </row>
    <row r="63" spans="2:34" s="122" customFormat="1">
      <c r="B63" s="133" t="s">
        <v>179</v>
      </c>
      <c r="C63" s="182">
        <v>0</v>
      </c>
      <c r="D63" s="182">
        <v>0</v>
      </c>
      <c r="E63" s="182">
        <v>0</v>
      </c>
      <c r="F63" s="182">
        <v>0</v>
      </c>
      <c r="G63" s="182">
        <v>0</v>
      </c>
      <c r="H63" s="182">
        <v>0</v>
      </c>
      <c r="I63" s="182">
        <v>0</v>
      </c>
      <c r="J63" s="182">
        <v>0</v>
      </c>
      <c r="K63" s="182">
        <v>0</v>
      </c>
      <c r="L63" s="182">
        <v>0</v>
      </c>
      <c r="M63" s="182">
        <v>0</v>
      </c>
      <c r="N63" s="182">
        <v>0</v>
      </c>
      <c r="O63" s="182">
        <v>0</v>
      </c>
      <c r="P63" s="182">
        <v>0</v>
      </c>
      <c r="Q63" s="182">
        <v>0</v>
      </c>
      <c r="R63" s="182">
        <v>0</v>
      </c>
      <c r="S63" s="182">
        <v>0</v>
      </c>
      <c r="T63" s="182">
        <v>0</v>
      </c>
      <c r="U63" s="187">
        <v>26</v>
      </c>
      <c r="V63" s="187">
        <v>0</v>
      </c>
      <c r="W63" s="187">
        <v>0</v>
      </c>
      <c r="X63" s="187">
        <v>0</v>
      </c>
      <c r="Y63" s="187">
        <v>0</v>
      </c>
      <c r="Z63" s="187">
        <v>0</v>
      </c>
      <c r="AA63" s="284"/>
      <c r="AC63" s="129"/>
      <c r="AD63" s="129"/>
      <c r="AE63" s="129"/>
      <c r="AF63" s="129"/>
    </row>
    <row r="64" spans="2:34">
      <c r="B64" s="133" t="s">
        <v>208</v>
      </c>
      <c r="C64" s="182">
        <v>4785.9179999999997</v>
      </c>
      <c r="D64" s="182">
        <v>4758.3649999999998</v>
      </c>
      <c r="E64" s="182">
        <v>4755.5379999999996</v>
      </c>
      <c r="F64" s="182">
        <v>4800.2650000000003</v>
      </c>
      <c r="G64" s="182">
        <v>4751.8620000000001</v>
      </c>
      <c r="H64" s="182">
        <v>4721.2910000000002</v>
      </c>
      <c r="I64" s="182">
        <v>4714.0730000000003</v>
      </c>
      <c r="J64" s="187">
        <v>4722.1130000000003</v>
      </c>
      <c r="K64" s="187">
        <v>4903.518</v>
      </c>
      <c r="L64" s="187">
        <v>4847.6120000000001</v>
      </c>
      <c r="M64" s="187">
        <v>4800.018</v>
      </c>
      <c r="N64" s="187">
        <v>5106.4960000000001</v>
      </c>
      <c r="O64" s="187">
        <v>4937.7849999999999</v>
      </c>
      <c r="P64" s="187">
        <v>4943</v>
      </c>
      <c r="Q64" s="187">
        <v>4991</v>
      </c>
      <c r="R64" s="187">
        <v>5152.0079999999998</v>
      </c>
      <c r="S64" s="187">
        <v>5215.1149999999998</v>
      </c>
      <c r="T64" s="187">
        <v>5442</v>
      </c>
      <c r="U64" s="187">
        <v>5468</v>
      </c>
      <c r="V64" s="187">
        <v>5499</v>
      </c>
      <c r="W64" s="187">
        <v>5787.326</v>
      </c>
      <c r="X64" s="187">
        <v>5823</v>
      </c>
      <c r="Y64" s="187">
        <v>5958</v>
      </c>
      <c r="Z64" s="187">
        <v>5928.1180000000004</v>
      </c>
      <c r="AA64" s="246"/>
      <c r="AC64" s="129"/>
      <c r="AD64" s="129"/>
      <c r="AE64" s="129"/>
      <c r="AF64" s="129"/>
      <c r="AG64" s="122"/>
      <c r="AH64" s="122"/>
    </row>
    <row r="65" spans="2:34">
      <c r="B65" s="134" t="s">
        <v>180</v>
      </c>
      <c r="C65" s="182">
        <v>538.12</v>
      </c>
      <c r="D65" s="182">
        <v>535.43499999999995</v>
      </c>
      <c r="E65" s="182">
        <v>532.90700000000004</v>
      </c>
      <c r="F65" s="182">
        <v>534.33900000000006</v>
      </c>
      <c r="G65" s="182">
        <v>536.35699999999997</v>
      </c>
      <c r="H65" s="182">
        <v>500.96100000000001</v>
      </c>
      <c r="I65" s="182">
        <v>496.42200000000003</v>
      </c>
      <c r="J65" s="181">
        <v>491.738</v>
      </c>
      <c r="K65" s="181">
        <v>493.30500000000001</v>
      </c>
      <c r="L65" s="181">
        <v>487.90199999999999</v>
      </c>
      <c r="M65" s="181">
        <v>533.27200000000005</v>
      </c>
      <c r="N65" s="181">
        <v>531.26300000000003</v>
      </c>
      <c r="O65" s="181">
        <v>674.02200000000005</v>
      </c>
      <c r="P65" s="181">
        <v>668</v>
      </c>
      <c r="Q65" s="181">
        <v>659</v>
      </c>
      <c r="R65" s="181">
        <v>997.923</v>
      </c>
      <c r="S65" s="181">
        <v>1096.172</v>
      </c>
      <c r="T65" s="181">
        <v>1083</v>
      </c>
      <c r="U65" s="181">
        <v>1065</v>
      </c>
      <c r="V65" s="181">
        <v>956.78399999999999</v>
      </c>
      <c r="W65" s="181">
        <v>943.52099999999996</v>
      </c>
      <c r="X65" s="181">
        <v>931</v>
      </c>
      <c r="Y65" s="181">
        <v>915</v>
      </c>
      <c r="Z65" s="181">
        <v>901.31500000000005</v>
      </c>
      <c r="AA65" s="246"/>
      <c r="AC65" s="129"/>
      <c r="AD65" s="129"/>
      <c r="AE65" s="129"/>
      <c r="AF65" s="129"/>
      <c r="AG65" s="122"/>
      <c r="AH65" s="122"/>
    </row>
    <row r="66" spans="2:34">
      <c r="B66" s="125" t="s">
        <v>181</v>
      </c>
      <c r="C66" s="182">
        <v>0</v>
      </c>
      <c r="D66" s="182">
        <v>0</v>
      </c>
      <c r="E66" s="182">
        <v>0</v>
      </c>
      <c r="F66" s="182">
        <v>0</v>
      </c>
      <c r="G66" s="182">
        <v>23.265999999999998</v>
      </c>
      <c r="H66" s="182">
        <v>19.878</v>
      </c>
      <c r="I66" s="182">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246"/>
      <c r="AC66" s="129"/>
      <c r="AD66" s="129"/>
      <c r="AE66" s="129"/>
      <c r="AF66" s="129"/>
      <c r="AG66" s="122"/>
      <c r="AH66" s="122"/>
    </row>
    <row r="67" spans="2:34" s="53" customFormat="1" ht="15.75" thickBot="1">
      <c r="B67" s="132" t="s">
        <v>182</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10241.477000000001</v>
      </c>
      <c r="P67" s="168">
        <v>10504</v>
      </c>
      <c r="Q67" s="168">
        <v>11290.089</v>
      </c>
      <c r="R67" s="168">
        <v>11965.226999999999</v>
      </c>
      <c r="S67" s="168">
        <v>11896.356</v>
      </c>
      <c r="T67" s="168">
        <v>12240</v>
      </c>
      <c r="U67" s="168">
        <v>12615.861000000001</v>
      </c>
      <c r="V67" s="334">
        <v>12275.376</v>
      </c>
      <c r="W67" s="334">
        <v>13163.654</v>
      </c>
      <c r="X67" s="334">
        <f t="shared" ref="X67" si="2">SUM(X51,X41)</f>
        <v>13606</v>
      </c>
      <c r="Y67" s="334">
        <v>13495</v>
      </c>
      <c r="Z67" s="334">
        <v>13561.932000000001</v>
      </c>
      <c r="AA67" s="54"/>
      <c r="AC67" s="243"/>
      <c r="AD67" s="243"/>
      <c r="AE67" s="243"/>
      <c r="AF67" s="243"/>
      <c r="AG67" s="194"/>
      <c r="AH67" s="194"/>
    </row>
    <row r="68" spans="2:34" ht="15">
      <c r="B68" s="130"/>
      <c r="C68" s="118"/>
      <c r="D68" s="118"/>
      <c r="E68" s="118"/>
      <c r="F68" s="118"/>
      <c r="G68" s="118"/>
      <c r="H68" s="118"/>
      <c r="I68" s="118"/>
      <c r="J68" s="118"/>
      <c r="K68" s="118"/>
      <c r="L68" s="118"/>
      <c r="M68" s="118"/>
      <c r="N68" s="118"/>
      <c r="O68" s="118"/>
      <c r="P68" s="118"/>
      <c r="Q68" s="118"/>
      <c r="R68" s="118"/>
      <c r="S68" s="118"/>
      <c r="T68" s="118"/>
      <c r="U68" s="118"/>
      <c r="X68" s="275"/>
      <c r="Y68" s="275"/>
      <c r="Z68" s="275"/>
      <c r="AC68" s="118"/>
      <c r="AD68" s="118"/>
      <c r="AE68" s="118"/>
      <c r="AF68" s="118"/>
      <c r="AG68" s="122"/>
      <c r="AH68" s="122"/>
    </row>
    <row r="69" spans="2:34" ht="15">
      <c r="B69" s="126"/>
      <c r="C69" s="118"/>
      <c r="D69" s="118"/>
      <c r="E69" s="118"/>
      <c r="F69" s="118"/>
      <c r="G69" s="118"/>
      <c r="H69" s="118"/>
      <c r="I69" s="118"/>
      <c r="J69" s="118"/>
      <c r="K69" s="118"/>
      <c r="L69" s="118"/>
      <c r="M69" s="118"/>
      <c r="N69" s="118"/>
      <c r="O69" s="118"/>
      <c r="P69" s="118"/>
      <c r="Q69" s="118"/>
      <c r="R69" s="118"/>
      <c r="S69" s="118"/>
      <c r="T69" s="118"/>
      <c r="U69" s="118"/>
      <c r="V69" s="275"/>
      <c r="W69" s="275"/>
      <c r="X69" s="275"/>
      <c r="Y69" s="275"/>
      <c r="Z69" s="275"/>
      <c r="AC69" s="118"/>
      <c r="AD69" s="118"/>
      <c r="AE69" s="118"/>
      <c r="AF69" s="118"/>
      <c r="AG69" s="122"/>
      <c r="AH69" s="122"/>
    </row>
    <row r="70" spans="2:34" ht="15.75" thickBot="1">
      <c r="B70" s="116" t="s">
        <v>183</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33">
        <v>2188</v>
      </c>
      <c r="W70" s="333">
        <v>2205.0119999999997</v>
      </c>
      <c r="X70" s="333">
        <f>SUM(X71:X85)</f>
        <v>2451</v>
      </c>
      <c r="Y70" s="333">
        <v>2174</v>
      </c>
      <c r="Z70" s="333">
        <v>2181.4940000000001</v>
      </c>
      <c r="AA70" s="246"/>
      <c r="AC70" s="188"/>
      <c r="AD70" s="188"/>
      <c r="AE70" s="188"/>
      <c r="AF70" s="188"/>
      <c r="AG70" s="122"/>
      <c r="AH70" s="122"/>
    </row>
    <row r="71" spans="2:34">
      <c r="B71" s="71" t="s">
        <v>184</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118">
        <v>89.61</v>
      </c>
      <c r="P71" s="118">
        <v>60</v>
      </c>
      <c r="Q71" s="118">
        <v>87</v>
      </c>
      <c r="R71" s="118">
        <v>69.382999999999996</v>
      </c>
      <c r="S71" s="118">
        <v>92.506</v>
      </c>
      <c r="T71" s="118">
        <v>68</v>
      </c>
      <c r="U71" s="118">
        <v>126</v>
      </c>
      <c r="V71" s="275">
        <v>108</v>
      </c>
      <c r="W71" s="275">
        <v>124.751</v>
      </c>
      <c r="X71" s="275">
        <v>116</v>
      </c>
      <c r="Y71" s="275">
        <v>108</v>
      </c>
      <c r="Z71" s="275">
        <v>103.107</v>
      </c>
      <c r="AA71" s="246"/>
      <c r="AC71" s="118"/>
      <c r="AD71" s="118"/>
      <c r="AE71" s="118"/>
      <c r="AF71" s="118"/>
      <c r="AG71" s="122"/>
      <c r="AH71" s="122"/>
    </row>
    <row r="72" spans="2:34">
      <c r="B72" s="74" t="s">
        <v>166</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135">
        <v>594.61400000000003</v>
      </c>
      <c r="P72" s="135">
        <v>527</v>
      </c>
      <c r="Q72" s="135">
        <v>552</v>
      </c>
      <c r="R72" s="135">
        <v>231.28899999999999</v>
      </c>
      <c r="S72" s="135">
        <v>122.902</v>
      </c>
      <c r="T72" s="135">
        <v>4</v>
      </c>
      <c r="U72" s="135">
        <v>5</v>
      </c>
      <c r="V72" s="271">
        <v>4</v>
      </c>
      <c r="W72" s="271">
        <v>3</v>
      </c>
      <c r="X72" s="271">
        <v>2</v>
      </c>
      <c r="Y72" s="271">
        <v>3</v>
      </c>
      <c r="Z72" s="271">
        <v>2.3050000000000002</v>
      </c>
      <c r="AA72" s="246"/>
      <c r="AC72" s="118"/>
      <c r="AD72" s="118"/>
      <c r="AE72" s="118"/>
      <c r="AF72" s="118"/>
      <c r="AG72" s="122"/>
      <c r="AH72" s="122"/>
    </row>
    <row r="73" spans="2:34" ht="15">
      <c r="B73" s="71" t="s">
        <v>185</v>
      </c>
      <c r="C73" s="188">
        <v>0</v>
      </c>
      <c r="D73" s="188">
        <v>0</v>
      </c>
      <c r="E73" s="188">
        <v>0</v>
      </c>
      <c r="F73" s="188">
        <v>0</v>
      </c>
      <c r="G73" s="118">
        <v>11.413</v>
      </c>
      <c r="H73" s="118">
        <v>11.202</v>
      </c>
      <c r="I73" s="118">
        <v>7.7060000000000004</v>
      </c>
      <c r="J73" s="118">
        <v>9.2769999999999992</v>
      </c>
      <c r="K73" s="118">
        <v>7.7930000000000001</v>
      </c>
      <c r="L73" s="118">
        <v>6.2190000000000003</v>
      </c>
      <c r="M73" s="118">
        <v>6.5570000000000004</v>
      </c>
      <c r="N73" s="118">
        <v>8.8049999999999997</v>
      </c>
      <c r="O73" s="118">
        <v>10.862</v>
      </c>
      <c r="P73" s="118">
        <v>23</v>
      </c>
      <c r="Q73" s="118">
        <v>25</v>
      </c>
      <c r="R73" s="118">
        <v>27.126000000000001</v>
      </c>
      <c r="S73" s="118">
        <v>27.766999999999999</v>
      </c>
      <c r="T73" s="118">
        <v>25</v>
      </c>
      <c r="U73" s="118">
        <v>20</v>
      </c>
      <c r="V73" s="275">
        <v>16</v>
      </c>
      <c r="W73" s="275">
        <v>10.513</v>
      </c>
      <c r="X73" s="275">
        <v>9</v>
      </c>
      <c r="Y73" s="275">
        <v>15</v>
      </c>
      <c r="Z73" s="275">
        <v>20.582000000000001</v>
      </c>
      <c r="AA73" s="246"/>
      <c r="AC73" s="118"/>
      <c r="AD73" s="118"/>
      <c r="AE73" s="118"/>
      <c r="AF73" s="118"/>
      <c r="AG73" s="122"/>
      <c r="AH73" s="122"/>
    </row>
    <row r="74" spans="2:34">
      <c r="B74" s="74" t="s">
        <v>186</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135">
        <v>589.87900000000002</v>
      </c>
      <c r="P74" s="135">
        <v>614</v>
      </c>
      <c r="Q74" s="135">
        <v>387</v>
      </c>
      <c r="R74" s="135">
        <v>558.01700000000005</v>
      </c>
      <c r="S74" s="135">
        <v>272.87900000000002</v>
      </c>
      <c r="T74" s="135">
        <v>109</v>
      </c>
      <c r="U74" s="135">
        <v>120.425</v>
      </c>
      <c r="V74" s="271">
        <v>210</v>
      </c>
      <c r="W74" s="271">
        <v>275.65600000000001</v>
      </c>
      <c r="X74" s="271">
        <v>267</v>
      </c>
      <c r="Y74" s="271">
        <v>118</v>
      </c>
      <c r="Z74" s="271">
        <v>248.81200000000001</v>
      </c>
      <c r="AA74" s="246"/>
      <c r="AC74" s="118"/>
      <c r="AD74" s="118"/>
      <c r="AE74" s="118"/>
      <c r="AF74" s="118"/>
      <c r="AG74" s="122"/>
      <c r="AH74" s="122"/>
    </row>
    <row r="75" spans="2:34">
      <c r="B75" s="71" t="s">
        <v>187</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118">
        <v>511.291</v>
      </c>
      <c r="P75" s="118">
        <v>523</v>
      </c>
      <c r="Q75" s="118">
        <v>640</v>
      </c>
      <c r="R75" s="118">
        <v>655.62599999999998</v>
      </c>
      <c r="S75" s="118">
        <v>646.98299999999995</v>
      </c>
      <c r="T75" s="118">
        <v>748</v>
      </c>
      <c r="U75" s="118">
        <v>929.14700000000005</v>
      </c>
      <c r="V75" s="275">
        <v>1009</v>
      </c>
      <c r="W75" s="275">
        <v>1013.263</v>
      </c>
      <c r="X75" s="275">
        <v>989</v>
      </c>
      <c r="Y75" s="275">
        <v>881</v>
      </c>
      <c r="Z75" s="275">
        <v>956.88099999999997</v>
      </c>
      <c r="AA75" s="246"/>
      <c r="AC75" s="118"/>
      <c r="AD75" s="118"/>
      <c r="AE75" s="118"/>
      <c r="AF75" s="118"/>
      <c r="AG75" s="122"/>
      <c r="AH75" s="122"/>
    </row>
    <row r="76" spans="2:34">
      <c r="B76" s="74" t="s">
        <v>188</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135">
        <v>110.849</v>
      </c>
      <c r="P76" s="135">
        <v>131</v>
      </c>
      <c r="Q76" s="135">
        <v>161</v>
      </c>
      <c r="R76" s="135">
        <v>162.24299999999999</v>
      </c>
      <c r="S76" s="135">
        <v>120.797</v>
      </c>
      <c r="T76" s="135">
        <v>143</v>
      </c>
      <c r="U76" s="135">
        <v>177</v>
      </c>
      <c r="V76" s="271">
        <v>171</v>
      </c>
      <c r="W76" s="271">
        <v>125.004</v>
      </c>
      <c r="X76" s="271">
        <v>156</v>
      </c>
      <c r="Y76" s="271">
        <v>190</v>
      </c>
      <c r="Z76" s="271">
        <v>198.72300000000001</v>
      </c>
      <c r="AA76" s="246"/>
      <c r="AC76" s="118"/>
      <c r="AD76" s="118"/>
      <c r="AE76" s="118"/>
      <c r="AF76" s="118"/>
      <c r="AG76" s="122"/>
      <c r="AH76" s="122"/>
    </row>
    <row r="77" spans="2:34">
      <c r="B77" s="71" t="s">
        <v>189</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118">
        <v>37.198</v>
      </c>
      <c r="P77" s="118">
        <v>79</v>
      </c>
      <c r="Q77" s="118">
        <v>158</v>
      </c>
      <c r="R77" s="118">
        <v>78.275000000000006</v>
      </c>
      <c r="S77" s="118">
        <v>114.28700000000001</v>
      </c>
      <c r="T77" s="118">
        <v>222</v>
      </c>
      <c r="U77" s="118">
        <v>240</v>
      </c>
      <c r="V77" s="275">
        <v>34</v>
      </c>
      <c r="W77" s="275">
        <v>26.728999999999999</v>
      </c>
      <c r="X77" s="275">
        <v>29</v>
      </c>
      <c r="Y77" s="275">
        <v>45</v>
      </c>
      <c r="Z77" s="275">
        <v>41.473999999999997</v>
      </c>
      <c r="AA77" s="246"/>
      <c r="AC77" s="118"/>
      <c r="AD77" s="118"/>
      <c r="AE77" s="118"/>
      <c r="AF77" s="118"/>
      <c r="AG77" s="122"/>
      <c r="AH77" s="122"/>
    </row>
    <row r="78" spans="2:34">
      <c r="B78" s="74" t="s">
        <v>190</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135">
        <v>42.584000000000003</v>
      </c>
      <c r="P78" s="135">
        <v>45</v>
      </c>
      <c r="Q78" s="135">
        <v>71</v>
      </c>
      <c r="R78" s="135">
        <v>47.662999999999997</v>
      </c>
      <c r="S78" s="135">
        <v>52.831000000000003</v>
      </c>
      <c r="T78" s="135">
        <v>59</v>
      </c>
      <c r="U78" s="135">
        <v>28</v>
      </c>
      <c r="V78" s="271">
        <v>31</v>
      </c>
      <c r="W78" s="271">
        <v>15.178000000000001</v>
      </c>
      <c r="X78" s="271">
        <v>46</v>
      </c>
      <c r="Y78" s="271">
        <v>27</v>
      </c>
      <c r="Z78" s="271">
        <v>18.324999999999999</v>
      </c>
      <c r="AA78" s="246"/>
      <c r="AC78" s="118"/>
      <c r="AD78" s="118"/>
      <c r="AE78" s="118"/>
      <c r="AF78" s="118"/>
      <c r="AG78" s="122"/>
      <c r="AH78" s="122"/>
    </row>
    <row r="79" spans="2:34">
      <c r="B79" s="71" t="s">
        <v>191</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118">
        <v>29.111000000000001</v>
      </c>
      <c r="P79" s="118">
        <v>60</v>
      </c>
      <c r="Q79" s="118">
        <v>67</v>
      </c>
      <c r="R79" s="118">
        <v>142.191</v>
      </c>
      <c r="S79" s="118">
        <v>118.511</v>
      </c>
      <c r="T79" s="118">
        <v>52</v>
      </c>
      <c r="U79" s="118">
        <v>52</v>
      </c>
      <c r="V79" s="275">
        <v>227</v>
      </c>
      <c r="W79" s="275">
        <v>227.11600000000001</v>
      </c>
      <c r="X79" s="275">
        <v>263</v>
      </c>
      <c r="Y79" s="275">
        <v>264</v>
      </c>
      <c r="Z79" s="275">
        <v>6.1139999999999999</v>
      </c>
      <c r="AA79" s="246"/>
      <c r="AC79" s="118"/>
      <c r="AD79" s="118"/>
      <c r="AE79" s="118"/>
      <c r="AF79" s="118"/>
      <c r="AG79" s="122"/>
      <c r="AH79" s="122"/>
    </row>
    <row r="80" spans="2:34">
      <c r="B80" s="74" t="s">
        <v>192</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135">
        <v>47.703000000000003</v>
      </c>
      <c r="P80" s="135">
        <v>52</v>
      </c>
      <c r="Q80" s="135">
        <v>54</v>
      </c>
      <c r="R80" s="135">
        <v>74.313999999999993</v>
      </c>
      <c r="S80" s="135">
        <v>74.97</v>
      </c>
      <c r="T80" s="135">
        <v>76</v>
      </c>
      <c r="U80" s="135">
        <v>74</v>
      </c>
      <c r="V80" s="271">
        <v>56</v>
      </c>
      <c r="W80" s="271">
        <v>78.617999999999995</v>
      </c>
      <c r="X80" s="271">
        <v>79</v>
      </c>
      <c r="Y80" s="271">
        <v>78</v>
      </c>
      <c r="Z80" s="271">
        <v>78.795000000000002</v>
      </c>
      <c r="AA80" s="246"/>
      <c r="AC80" s="118"/>
      <c r="AD80" s="118"/>
      <c r="AE80" s="118"/>
      <c r="AF80" s="118"/>
      <c r="AG80" s="122"/>
      <c r="AH80" s="122"/>
    </row>
    <row r="81" spans="2:34">
      <c r="B81" s="71" t="s">
        <v>193</v>
      </c>
      <c r="C81" s="118">
        <v>0</v>
      </c>
      <c r="D81" s="118">
        <v>0</v>
      </c>
      <c r="E81" s="118">
        <v>0</v>
      </c>
      <c r="F81" s="118">
        <v>0</v>
      </c>
      <c r="G81" s="118">
        <v>0</v>
      </c>
      <c r="H81" s="118">
        <v>0</v>
      </c>
      <c r="I81" s="118">
        <v>0</v>
      </c>
      <c r="J81" s="189">
        <v>16.635999999999999</v>
      </c>
      <c r="K81" s="189">
        <v>10.967000000000001</v>
      </c>
      <c r="L81" s="189">
        <v>22.667000000000002</v>
      </c>
      <c r="M81" s="189">
        <v>36.165999999999997</v>
      </c>
      <c r="N81" s="189">
        <v>65.489999999999995</v>
      </c>
      <c r="O81" s="189">
        <v>62.637</v>
      </c>
      <c r="P81" s="189">
        <v>2</v>
      </c>
      <c r="Q81" s="189">
        <v>6</v>
      </c>
      <c r="R81" s="189">
        <v>11.141999999999999</v>
      </c>
      <c r="S81" s="189">
        <v>20.321000000000002</v>
      </c>
      <c r="T81" s="189">
        <v>47</v>
      </c>
      <c r="U81" s="189">
        <v>94</v>
      </c>
      <c r="V81" s="345">
        <v>95</v>
      </c>
      <c r="W81" s="345">
        <v>121.693</v>
      </c>
      <c r="X81" s="345">
        <v>174</v>
      </c>
      <c r="Y81" s="345">
        <v>71</v>
      </c>
      <c r="Z81" s="345">
        <v>154.518</v>
      </c>
      <c r="AA81" s="246"/>
      <c r="AC81" s="189"/>
      <c r="AD81" s="189"/>
      <c r="AE81" s="189"/>
      <c r="AF81" s="189"/>
      <c r="AG81" s="122"/>
      <c r="AH81" s="122"/>
    </row>
    <row r="82" spans="2:34">
      <c r="B82" s="74" t="s">
        <v>176</v>
      </c>
      <c r="C82" s="135">
        <v>223.36799999999999</v>
      </c>
      <c r="D82" s="135">
        <v>250.20599999999999</v>
      </c>
      <c r="E82" s="135">
        <v>223.55199999999999</v>
      </c>
      <c r="F82" s="135">
        <v>223.369</v>
      </c>
      <c r="G82" s="135">
        <v>173.23500000000001</v>
      </c>
      <c r="H82" s="135">
        <v>146.86500000000001</v>
      </c>
      <c r="I82" s="135">
        <v>83.191999999999993</v>
      </c>
      <c r="J82" s="183">
        <v>27.201000000000001</v>
      </c>
      <c r="K82" s="183">
        <v>0.63600000000000001</v>
      </c>
      <c r="L82" s="183">
        <v>0.56100000000000005</v>
      </c>
      <c r="M82" s="183">
        <v>0.56100000000000005</v>
      </c>
      <c r="N82" s="183">
        <v>0.56100000000000005</v>
      </c>
      <c r="O82" s="183">
        <v>16.405000000000001</v>
      </c>
      <c r="P82" s="183">
        <v>1</v>
      </c>
      <c r="Q82" s="183">
        <v>1</v>
      </c>
      <c r="R82" s="183">
        <v>0.35</v>
      </c>
      <c r="S82" s="183">
        <v>0.35</v>
      </c>
      <c r="T82" s="183">
        <v>1</v>
      </c>
      <c r="U82" s="183">
        <v>0</v>
      </c>
      <c r="V82" s="346">
        <v>1</v>
      </c>
      <c r="W82" s="346">
        <v>0</v>
      </c>
      <c r="X82" s="346">
        <v>0</v>
      </c>
      <c r="Y82" s="346">
        <v>0</v>
      </c>
      <c r="Z82" s="346">
        <v>0</v>
      </c>
      <c r="AA82" s="246"/>
      <c r="AC82" s="189"/>
      <c r="AD82" s="189"/>
      <c r="AE82" s="189"/>
      <c r="AF82" s="189"/>
      <c r="AG82" s="122"/>
      <c r="AH82" s="122"/>
    </row>
    <row r="83" spans="2:34">
      <c r="B83" s="74" t="s">
        <v>194</v>
      </c>
      <c r="C83" s="178">
        <v>0</v>
      </c>
      <c r="D83" s="178">
        <v>0</v>
      </c>
      <c r="E83" s="178">
        <v>0</v>
      </c>
      <c r="F83" s="178">
        <v>0</v>
      </c>
      <c r="G83" s="178">
        <v>0</v>
      </c>
      <c r="H83" s="178">
        <v>0</v>
      </c>
      <c r="I83" s="178">
        <v>0</v>
      </c>
      <c r="J83" s="178">
        <v>0</v>
      </c>
      <c r="K83" s="178">
        <v>0</v>
      </c>
      <c r="L83" s="178">
        <v>0</v>
      </c>
      <c r="M83" s="178">
        <v>0.751</v>
      </c>
      <c r="N83" s="178">
        <v>0.52200000000000002</v>
      </c>
      <c r="O83" s="178">
        <v>16.431999999999999</v>
      </c>
      <c r="P83" s="178">
        <v>16</v>
      </c>
      <c r="Q83" s="178">
        <v>18</v>
      </c>
      <c r="R83" s="178">
        <v>29.218</v>
      </c>
      <c r="S83" s="178">
        <v>21.190999999999999</v>
      </c>
      <c r="T83" s="178">
        <v>83</v>
      </c>
      <c r="U83" s="178">
        <v>66</v>
      </c>
      <c r="V83" s="344">
        <v>93</v>
      </c>
      <c r="W83" s="344">
        <v>101.139</v>
      </c>
      <c r="X83" s="344">
        <v>82</v>
      </c>
      <c r="Y83" s="344">
        <v>116</v>
      </c>
      <c r="Z83" s="344">
        <v>141.46100000000001</v>
      </c>
      <c r="AA83" s="246"/>
      <c r="AC83" s="118"/>
      <c r="AD83" s="118"/>
      <c r="AE83" s="118"/>
      <c r="AF83" s="118"/>
      <c r="AG83" s="122"/>
      <c r="AH83" s="122"/>
    </row>
    <row r="84" spans="2:34">
      <c r="B84" s="74" t="s">
        <v>195</v>
      </c>
      <c r="C84" s="178">
        <v>54.38</v>
      </c>
      <c r="D84" s="178">
        <v>41.448999999999998</v>
      </c>
      <c r="E84" s="178">
        <v>41.241999999999997</v>
      </c>
      <c r="F84" s="178">
        <v>48.837000000000003</v>
      </c>
      <c r="G84" s="178">
        <v>21.474</v>
      </c>
      <c r="H84" s="178">
        <v>23.077999999999999</v>
      </c>
      <c r="I84" s="178">
        <v>45.146999999999998</v>
      </c>
      <c r="J84" s="178">
        <v>49.545999999999999</v>
      </c>
      <c r="K84" s="178">
        <v>43.279000000000003</v>
      </c>
      <c r="L84" s="178">
        <v>47.78</v>
      </c>
      <c r="M84" s="178">
        <v>42.423999999999999</v>
      </c>
      <c r="N84" s="178">
        <v>68.924999999999997</v>
      </c>
      <c r="O84" s="178">
        <v>103.503</v>
      </c>
      <c r="P84" s="178">
        <v>99</v>
      </c>
      <c r="Q84" s="178">
        <v>102</v>
      </c>
      <c r="R84" s="178">
        <v>72.796999999999997</v>
      </c>
      <c r="S84" s="178">
        <v>92.344999999999999</v>
      </c>
      <c r="T84" s="178">
        <v>117</v>
      </c>
      <c r="U84" s="178">
        <v>91</v>
      </c>
      <c r="V84" s="344">
        <v>133</v>
      </c>
      <c r="W84" s="344">
        <v>82.352000000000004</v>
      </c>
      <c r="X84" s="344">
        <v>126</v>
      </c>
      <c r="Y84" s="344">
        <v>145</v>
      </c>
      <c r="Z84" s="344">
        <v>85.138000000000005</v>
      </c>
      <c r="AA84" s="246"/>
      <c r="AC84" s="118"/>
      <c r="AD84" s="118"/>
      <c r="AE84" s="118"/>
      <c r="AF84" s="118"/>
      <c r="AG84" s="122"/>
      <c r="AH84" s="122"/>
    </row>
    <row r="85" spans="2:34">
      <c r="B85" s="74" t="s">
        <v>405</v>
      </c>
      <c r="C85" s="118"/>
      <c r="D85" s="118"/>
      <c r="E85" s="118"/>
      <c r="F85" s="118"/>
      <c r="G85" s="118"/>
      <c r="H85" s="118"/>
      <c r="I85" s="118"/>
      <c r="J85" s="118"/>
      <c r="K85" s="118"/>
      <c r="L85" s="118"/>
      <c r="M85" s="118"/>
      <c r="N85" s="118"/>
      <c r="O85" s="118"/>
      <c r="P85" s="118"/>
      <c r="Q85" s="118"/>
      <c r="R85" s="118"/>
      <c r="S85" s="118"/>
      <c r="T85" s="118"/>
      <c r="U85" s="118"/>
      <c r="V85" s="275"/>
      <c r="W85" s="275"/>
      <c r="X85" s="271">
        <v>113</v>
      </c>
      <c r="Y85" s="271">
        <v>113</v>
      </c>
      <c r="Z85" s="271">
        <v>125.259</v>
      </c>
      <c r="AA85" s="246"/>
      <c r="AC85" s="118"/>
      <c r="AD85" s="118"/>
      <c r="AE85" s="118"/>
      <c r="AF85" s="118"/>
      <c r="AG85" s="122"/>
      <c r="AH85" s="122"/>
    </row>
    <row r="86" spans="2:34" s="53" customFormat="1" ht="15.75" thickBot="1">
      <c r="B86" s="116" t="s">
        <v>196</v>
      </c>
      <c r="C86" s="167">
        <v>3961.56</v>
      </c>
      <c r="D86" s="167">
        <v>3246.2530000000002</v>
      </c>
      <c r="E86" s="167">
        <v>3212.5699999999997</v>
      </c>
      <c r="F86" s="167">
        <v>3124.6609999999996</v>
      </c>
      <c r="G86" s="167">
        <v>3114.0590000000002</v>
      </c>
      <c r="H86" s="167">
        <v>3146.8563711785741</v>
      </c>
      <c r="I86" s="167">
        <v>3316.1998639499766</v>
      </c>
      <c r="J86" s="167">
        <v>3454.0544438399997</v>
      </c>
      <c r="K86" s="167">
        <v>4279.4637740358821</v>
      </c>
      <c r="L86" s="167">
        <v>4564.39822331911</v>
      </c>
      <c r="M86" s="167">
        <v>5003.7691672495848</v>
      </c>
      <c r="N86" s="167">
        <v>5480.1490000000003</v>
      </c>
      <c r="O86" s="167">
        <v>5053.9840000000004</v>
      </c>
      <c r="P86" s="167">
        <v>4696</v>
      </c>
      <c r="Q86" s="167">
        <v>4939</v>
      </c>
      <c r="R86" s="167">
        <v>5089.6120000000001</v>
      </c>
      <c r="S86" s="167">
        <v>4699.7509999999993</v>
      </c>
      <c r="T86" s="167">
        <v>4825.2870000000003</v>
      </c>
      <c r="U86" s="167">
        <v>4867</v>
      </c>
      <c r="V86" s="333">
        <v>4763</v>
      </c>
      <c r="W86" s="333">
        <v>5531.2150000000001</v>
      </c>
      <c r="X86" s="333">
        <f t="shared" ref="X86" si="3">SUM(X87:X95)</f>
        <v>5763</v>
      </c>
      <c r="Y86" s="333">
        <v>6294</v>
      </c>
      <c r="Z86" s="333">
        <v>6676.2860000000001</v>
      </c>
      <c r="AA86" s="54"/>
      <c r="AC86" s="188"/>
      <c r="AD86" s="188"/>
      <c r="AE86" s="188"/>
      <c r="AF86" s="188"/>
      <c r="AG86" s="194"/>
      <c r="AH86" s="194"/>
    </row>
    <row r="87" spans="2:34">
      <c r="B87" s="117" t="s">
        <v>184</v>
      </c>
      <c r="C87" s="118">
        <v>2571.6379999999999</v>
      </c>
      <c r="D87" s="118">
        <v>1969.777</v>
      </c>
      <c r="E87" s="118">
        <v>1992.5550000000001</v>
      </c>
      <c r="F87" s="118">
        <v>1940.7719999999999</v>
      </c>
      <c r="G87" s="118">
        <v>1930.1010000000001</v>
      </c>
      <c r="H87" s="118">
        <v>1953.2140004</v>
      </c>
      <c r="I87" s="118">
        <v>2130.1550003999996</v>
      </c>
      <c r="J87" s="118">
        <v>2053.9435004000002</v>
      </c>
      <c r="K87" s="118">
        <v>2822.2581347951018</v>
      </c>
      <c r="L87" s="118">
        <v>2982.8553897949596</v>
      </c>
      <c r="M87" s="118">
        <v>3230.6062217404219</v>
      </c>
      <c r="N87" s="118">
        <v>2882.6660000000002</v>
      </c>
      <c r="O87" s="118">
        <v>3116.6350000000002</v>
      </c>
      <c r="P87" s="118">
        <v>2752</v>
      </c>
      <c r="Q87" s="118">
        <v>2946</v>
      </c>
      <c r="R87" s="118">
        <v>3036.6819999999998</v>
      </c>
      <c r="S87" s="118">
        <v>2637.21</v>
      </c>
      <c r="T87" s="118">
        <v>2809.8389999999999</v>
      </c>
      <c r="U87" s="118">
        <v>2917</v>
      </c>
      <c r="V87" s="275">
        <v>2861</v>
      </c>
      <c r="W87" s="275">
        <v>3510.4549999999999</v>
      </c>
      <c r="X87" s="275">
        <v>3849</v>
      </c>
      <c r="Y87" s="275">
        <v>4328</v>
      </c>
      <c r="Z87" s="275">
        <v>4241.3850000000002</v>
      </c>
      <c r="AC87" s="118"/>
      <c r="AD87" s="118"/>
      <c r="AE87" s="118"/>
      <c r="AF87" s="118"/>
      <c r="AG87" s="122"/>
      <c r="AH87" s="122"/>
    </row>
    <row r="88" spans="2:34">
      <c r="B88" s="73" t="s">
        <v>166</v>
      </c>
      <c r="C88" s="135">
        <v>0</v>
      </c>
      <c r="D88" s="135">
        <v>2.1320000000000001</v>
      </c>
      <c r="E88" s="135">
        <v>0</v>
      </c>
      <c r="F88" s="135">
        <v>0</v>
      </c>
      <c r="G88" s="135">
        <v>0</v>
      </c>
      <c r="H88" s="135">
        <v>1.640370778573677</v>
      </c>
      <c r="I88" s="135">
        <v>11.287863549977075</v>
      </c>
      <c r="J88" s="135">
        <v>7.6799434400000024</v>
      </c>
      <c r="K88" s="135">
        <v>49.983639240780846</v>
      </c>
      <c r="L88" s="135">
        <v>120.22383352415054</v>
      </c>
      <c r="M88" s="135">
        <v>144.78794550916342</v>
      </c>
      <c r="N88" s="135">
        <v>905.08399999999995</v>
      </c>
      <c r="O88" s="135">
        <v>110.32899999999999</v>
      </c>
      <c r="P88" s="135">
        <v>154</v>
      </c>
      <c r="Q88" s="135">
        <v>99</v>
      </c>
      <c r="R88" s="135">
        <v>109.6</v>
      </c>
      <c r="S88" s="135">
        <v>26.306999999999999</v>
      </c>
      <c r="T88" s="135">
        <v>33.756999999999998</v>
      </c>
      <c r="U88" s="135">
        <v>30</v>
      </c>
      <c r="V88" s="271">
        <v>29</v>
      </c>
      <c r="W88" s="271">
        <v>210</v>
      </c>
      <c r="X88" s="271">
        <v>120</v>
      </c>
      <c r="Y88" s="271">
        <v>228</v>
      </c>
      <c r="Z88" s="271">
        <v>159.71</v>
      </c>
      <c r="AC88" s="118"/>
      <c r="AD88" s="118"/>
      <c r="AE88" s="118"/>
      <c r="AF88" s="118"/>
      <c r="AG88" s="122"/>
      <c r="AH88" s="122"/>
    </row>
    <row r="89" spans="2:34">
      <c r="B89" s="74" t="s">
        <v>197</v>
      </c>
      <c r="C89" s="135">
        <v>0</v>
      </c>
      <c r="D89" s="135">
        <v>0</v>
      </c>
      <c r="E89" s="135">
        <v>0</v>
      </c>
      <c r="F89" s="135">
        <v>0</v>
      </c>
      <c r="G89" s="135">
        <v>14.226000000000001</v>
      </c>
      <c r="H89" s="135">
        <v>9.61</v>
      </c>
      <c r="I89" s="135">
        <v>7.9850000000000003</v>
      </c>
      <c r="J89" s="135">
        <v>6.5060000000000002</v>
      </c>
      <c r="K89" s="135">
        <v>5.593</v>
      </c>
      <c r="L89" s="135">
        <v>4.7300000000000004</v>
      </c>
      <c r="M89" s="135">
        <v>6.1280000000000001</v>
      </c>
      <c r="N89" s="135">
        <v>7.11</v>
      </c>
      <c r="O89" s="135">
        <v>9.8940000000000001</v>
      </c>
      <c r="P89" s="135">
        <v>21</v>
      </c>
      <c r="Q89" s="135">
        <v>22</v>
      </c>
      <c r="R89" s="135">
        <v>17.562999999999999</v>
      </c>
      <c r="S89" s="135">
        <v>13.712</v>
      </c>
      <c r="T89" s="135">
        <v>16.111000000000001</v>
      </c>
      <c r="U89" s="135">
        <v>11</v>
      </c>
      <c r="V89" s="271">
        <v>15</v>
      </c>
      <c r="W89" s="271">
        <v>14.233000000000001</v>
      </c>
      <c r="X89" s="271">
        <v>16</v>
      </c>
      <c r="Y89" s="271">
        <v>19</v>
      </c>
      <c r="Z89" s="271">
        <v>27.890999999999998</v>
      </c>
      <c r="AC89" s="118"/>
      <c r="AD89" s="118"/>
      <c r="AE89" s="118"/>
      <c r="AF89" s="118"/>
      <c r="AG89" s="122"/>
      <c r="AH89" s="122"/>
    </row>
    <row r="90" spans="2:34">
      <c r="B90" s="74" t="s">
        <v>176</v>
      </c>
      <c r="C90" s="135">
        <v>259.80900000000003</v>
      </c>
      <c r="D90" s="135">
        <v>127.246</v>
      </c>
      <c r="E90" s="135">
        <v>69.284000000000006</v>
      </c>
      <c r="F90" s="135">
        <v>13.287000000000001</v>
      </c>
      <c r="G90" s="135">
        <v>10.994</v>
      </c>
      <c r="H90" s="135">
        <v>9.8819999999999997</v>
      </c>
      <c r="I90" s="135">
        <v>2.33</v>
      </c>
      <c r="J90" s="135">
        <v>2.33</v>
      </c>
      <c r="K90" s="135">
        <v>3.1179999999999999</v>
      </c>
      <c r="L90" s="135">
        <v>25.452999999999999</v>
      </c>
      <c r="M90" s="135">
        <v>25.367000000000001</v>
      </c>
      <c r="N90" s="135">
        <v>2.0339999999999998</v>
      </c>
      <c r="O90" s="135">
        <v>14.1</v>
      </c>
      <c r="P90" s="135">
        <v>3</v>
      </c>
      <c r="Q90" s="135">
        <v>59</v>
      </c>
      <c r="R90" s="135">
        <v>61.8</v>
      </c>
      <c r="S90" s="135">
        <v>65.754999999999995</v>
      </c>
      <c r="T90" s="135">
        <v>68.962000000000003</v>
      </c>
      <c r="U90" s="135">
        <v>71</v>
      </c>
      <c r="V90" s="271">
        <v>73</v>
      </c>
      <c r="W90" s="271">
        <v>63.334000000000003</v>
      </c>
      <c r="X90" s="271">
        <v>62</v>
      </c>
      <c r="Y90" s="271">
        <v>63</v>
      </c>
      <c r="Z90" s="271">
        <v>65.384</v>
      </c>
      <c r="AC90" s="118"/>
      <c r="AD90" s="118"/>
      <c r="AE90" s="118"/>
      <c r="AF90" s="118"/>
      <c r="AG90" s="122"/>
      <c r="AH90" s="122"/>
    </row>
    <row r="91" spans="2:34">
      <c r="B91" s="74" t="s">
        <v>194</v>
      </c>
      <c r="C91" s="135">
        <v>479.68</v>
      </c>
      <c r="D91" s="135">
        <v>477.63400000000001</v>
      </c>
      <c r="E91" s="135">
        <v>481.71100000000001</v>
      </c>
      <c r="F91" s="135">
        <v>475.387</v>
      </c>
      <c r="G91" s="135">
        <v>483.78300000000002</v>
      </c>
      <c r="H91" s="135">
        <v>493.03199999999998</v>
      </c>
      <c r="I91" s="135">
        <v>499.54399999999998</v>
      </c>
      <c r="J91" s="135">
        <v>683.60400000000004</v>
      </c>
      <c r="K91" s="135">
        <v>677.84699999999998</v>
      </c>
      <c r="L91" s="135">
        <v>672.84199999999998</v>
      </c>
      <c r="M91" s="135">
        <v>748.423</v>
      </c>
      <c r="N91" s="135">
        <v>760.947</v>
      </c>
      <c r="O91" s="135">
        <v>897.42100000000005</v>
      </c>
      <c r="P91" s="135">
        <v>962</v>
      </c>
      <c r="Q91" s="135">
        <v>988</v>
      </c>
      <c r="R91" s="135">
        <v>790.72900000000004</v>
      </c>
      <c r="S91" s="135">
        <v>823.00199999999995</v>
      </c>
      <c r="T91" s="135">
        <v>760.52700000000004</v>
      </c>
      <c r="U91" s="135">
        <v>730</v>
      </c>
      <c r="V91" s="271">
        <v>711</v>
      </c>
      <c r="W91" s="271">
        <v>703.10799999999995</v>
      </c>
      <c r="X91" s="271">
        <v>708</v>
      </c>
      <c r="Y91" s="271">
        <v>676</v>
      </c>
      <c r="Z91" s="271">
        <v>628.61599999999999</v>
      </c>
      <c r="AC91" s="118"/>
      <c r="AD91" s="118"/>
      <c r="AE91" s="118"/>
      <c r="AF91" s="118"/>
      <c r="AG91" s="122"/>
      <c r="AH91" s="122"/>
    </row>
    <row r="92" spans="2:34">
      <c r="B92" s="73" t="s">
        <v>192</v>
      </c>
      <c r="C92" s="118">
        <v>538.63599999999997</v>
      </c>
      <c r="D92" s="118">
        <v>558.95600000000002</v>
      </c>
      <c r="E92" s="118">
        <v>573.64599999999996</v>
      </c>
      <c r="F92" s="118">
        <v>559.43200000000002</v>
      </c>
      <c r="G92" s="118">
        <v>568.45799999999997</v>
      </c>
      <c r="H92" s="118">
        <v>577.91200000000003</v>
      </c>
      <c r="I92" s="118">
        <v>569.90200000000004</v>
      </c>
      <c r="J92" s="118">
        <v>580.08000000000004</v>
      </c>
      <c r="K92" s="118">
        <v>585.60500000000002</v>
      </c>
      <c r="L92" s="118">
        <v>597.19600000000003</v>
      </c>
      <c r="M92" s="118">
        <v>658.53599999999994</v>
      </c>
      <c r="N92" s="118">
        <v>715.71299999999997</v>
      </c>
      <c r="O92" s="118">
        <v>707.49300000000005</v>
      </c>
      <c r="P92" s="118">
        <v>749</v>
      </c>
      <c r="Q92" s="118">
        <v>758</v>
      </c>
      <c r="R92" s="118">
        <v>943.8</v>
      </c>
      <c r="S92" s="118">
        <v>967.80700000000002</v>
      </c>
      <c r="T92" s="118">
        <v>994.40899999999999</v>
      </c>
      <c r="U92" s="118">
        <v>990</v>
      </c>
      <c r="V92" s="275">
        <v>975</v>
      </c>
      <c r="W92" s="275">
        <v>957.91499999999996</v>
      </c>
      <c r="X92" s="275">
        <v>944</v>
      </c>
      <c r="Y92" s="275">
        <v>921</v>
      </c>
      <c r="Z92" s="275">
        <v>955.12599999999998</v>
      </c>
      <c r="AC92" s="118"/>
      <c r="AD92" s="118"/>
      <c r="AE92" s="118"/>
      <c r="AF92" s="118"/>
      <c r="AG92" s="122"/>
      <c r="AH92" s="122"/>
    </row>
    <row r="93" spans="2:34">
      <c r="B93" s="74" t="s">
        <v>193</v>
      </c>
      <c r="C93" s="135">
        <v>49.95</v>
      </c>
      <c r="D93" s="135">
        <v>47.392000000000003</v>
      </c>
      <c r="E93" s="135">
        <v>32.805</v>
      </c>
      <c r="F93" s="135">
        <v>82.284000000000006</v>
      </c>
      <c r="G93" s="135">
        <v>54.71</v>
      </c>
      <c r="H93" s="135">
        <v>49.158999999999999</v>
      </c>
      <c r="I93" s="135">
        <v>42.274000000000001</v>
      </c>
      <c r="J93" s="135">
        <v>76.641999999999996</v>
      </c>
      <c r="K93" s="135">
        <v>94.578000000000003</v>
      </c>
      <c r="L93" s="135">
        <v>109.947</v>
      </c>
      <c r="M93" s="135">
        <v>136.63300000000001</v>
      </c>
      <c r="N93" s="135">
        <v>153.01</v>
      </c>
      <c r="O93" s="135">
        <v>145.143</v>
      </c>
      <c r="P93" s="135">
        <v>3</v>
      </c>
      <c r="Q93" s="135">
        <v>13</v>
      </c>
      <c r="R93" s="135">
        <v>24.253</v>
      </c>
      <c r="S93" s="135">
        <v>39.463999999999999</v>
      </c>
      <c r="T93" s="135">
        <v>35.185000000000002</v>
      </c>
      <c r="U93" s="135">
        <v>28</v>
      </c>
      <c r="V93" s="271">
        <v>27</v>
      </c>
      <c r="W93" s="271">
        <v>0</v>
      </c>
      <c r="X93" s="271">
        <v>0</v>
      </c>
      <c r="Y93" s="271">
        <v>0</v>
      </c>
      <c r="Z93" s="271">
        <v>555.66800000000001</v>
      </c>
      <c r="AC93" s="118"/>
      <c r="AD93" s="118"/>
      <c r="AE93" s="118"/>
      <c r="AF93" s="118"/>
      <c r="AG93" s="122"/>
      <c r="AH93" s="122"/>
    </row>
    <row r="94" spans="2:34">
      <c r="B94" s="74" t="s">
        <v>198</v>
      </c>
      <c r="C94" s="135">
        <v>0</v>
      </c>
      <c r="D94" s="135">
        <v>0</v>
      </c>
      <c r="E94" s="135">
        <v>0</v>
      </c>
      <c r="F94" s="135">
        <v>0</v>
      </c>
      <c r="G94" s="135">
        <v>0</v>
      </c>
      <c r="H94" s="135">
        <v>0</v>
      </c>
      <c r="I94" s="135">
        <v>0</v>
      </c>
      <c r="J94" s="135">
        <v>0</v>
      </c>
      <c r="K94" s="135">
        <v>0</v>
      </c>
      <c r="L94" s="135">
        <v>0</v>
      </c>
      <c r="M94" s="135">
        <v>0</v>
      </c>
      <c r="N94" s="135">
        <v>0</v>
      </c>
      <c r="O94" s="135">
        <v>0</v>
      </c>
      <c r="P94" s="135">
        <v>0</v>
      </c>
      <c r="Q94" s="135">
        <v>0</v>
      </c>
      <c r="R94" s="135">
        <v>39.636000000000003</v>
      </c>
      <c r="S94" s="135">
        <v>40.253999999999998</v>
      </c>
      <c r="T94" s="135">
        <v>40.71</v>
      </c>
      <c r="U94" s="135">
        <v>41</v>
      </c>
      <c r="V94" s="271">
        <v>13</v>
      </c>
      <c r="W94" s="271">
        <v>12.894</v>
      </c>
      <c r="X94" s="271">
        <v>13</v>
      </c>
      <c r="Y94" s="271">
        <v>12</v>
      </c>
      <c r="Z94" s="271">
        <v>11.888</v>
      </c>
      <c r="AC94" s="118"/>
      <c r="AD94" s="118"/>
      <c r="AE94" s="118"/>
      <c r="AF94" s="118"/>
      <c r="AG94" s="122"/>
      <c r="AH94" s="122"/>
    </row>
    <row r="95" spans="2:34">
      <c r="B95" s="117" t="s">
        <v>195</v>
      </c>
      <c r="C95" s="135">
        <v>61.847000000000001</v>
      </c>
      <c r="D95" s="135">
        <v>63.116</v>
      </c>
      <c r="E95" s="135">
        <v>62.569000000000003</v>
      </c>
      <c r="F95" s="135">
        <v>53.499000000000002</v>
      </c>
      <c r="G95" s="135">
        <v>51.786999999999999</v>
      </c>
      <c r="H95" s="135">
        <v>52.406999999999996</v>
      </c>
      <c r="I95" s="135">
        <v>52.722000000000001</v>
      </c>
      <c r="J95" s="135">
        <v>43.268999999999998</v>
      </c>
      <c r="K95" s="135">
        <v>40.481000000000002</v>
      </c>
      <c r="L95" s="135">
        <v>51.151000000000003</v>
      </c>
      <c r="M95" s="135">
        <v>53.287999999999997</v>
      </c>
      <c r="N95" s="135">
        <v>53.585000000000001</v>
      </c>
      <c r="O95" s="135">
        <v>52.969000000000001</v>
      </c>
      <c r="P95" s="135">
        <v>52</v>
      </c>
      <c r="Q95" s="135">
        <v>54</v>
      </c>
      <c r="R95" s="135">
        <v>65.549000000000007</v>
      </c>
      <c r="S95" s="135">
        <v>86.24</v>
      </c>
      <c r="T95" s="135">
        <v>65.787000000000006</v>
      </c>
      <c r="U95" s="135">
        <v>49</v>
      </c>
      <c r="V95" s="271">
        <v>59</v>
      </c>
      <c r="W95" s="271">
        <v>59.276000000000003</v>
      </c>
      <c r="X95" s="271">
        <v>51</v>
      </c>
      <c r="Y95" s="271">
        <v>47</v>
      </c>
      <c r="Z95" s="271">
        <v>30.617999999999999</v>
      </c>
      <c r="AC95" s="118"/>
      <c r="AD95" s="118"/>
      <c r="AE95" s="118"/>
      <c r="AF95" s="118"/>
      <c r="AG95" s="122"/>
      <c r="AH95" s="122"/>
    </row>
    <row r="96" spans="2:34" s="53" customFormat="1" ht="15.75" thickBot="1">
      <c r="B96" s="116" t="s">
        <v>199</v>
      </c>
      <c r="C96" s="167">
        <v>5834.0039999999999</v>
      </c>
      <c r="D96" s="167">
        <v>4992.6120000000001</v>
      </c>
      <c r="E96" s="167">
        <v>5062.6740000000009</v>
      </c>
      <c r="F96" s="167">
        <v>5246.5290000000005</v>
      </c>
      <c r="G96" s="167">
        <v>5242.7490000000007</v>
      </c>
      <c r="H96" s="167">
        <v>5126.682044565252</v>
      </c>
      <c r="I96" s="167">
        <v>4997.5561690251197</v>
      </c>
      <c r="J96" s="167">
        <v>5128.3670573454847</v>
      </c>
      <c r="K96" s="167">
        <v>4706.5738883841268</v>
      </c>
      <c r="L96" s="167">
        <v>4540.6730547684974</v>
      </c>
      <c r="M96" s="167">
        <v>3928.7104883230513</v>
      </c>
      <c r="N96" s="167">
        <v>3740.1330000000003</v>
      </c>
      <c r="O96" s="167">
        <v>2924.8159999999998</v>
      </c>
      <c r="P96" s="167">
        <v>3576</v>
      </c>
      <c r="Q96" s="167">
        <v>4022</v>
      </c>
      <c r="R96" s="167">
        <v>4715.9809999999998</v>
      </c>
      <c r="S96" s="167">
        <v>5417.9650000000001</v>
      </c>
      <c r="T96" s="167">
        <v>5661</v>
      </c>
      <c r="U96" s="167">
        <v>5726</v>
      </c>
      <c r="V96" s="333">
        <v>5324</v>
      </c>
      <c r="W96" s="333">
        <v>5427.2190000000001</v>
      </c>
      <c r="X96" s="333">
        <f t="shared" ref="X96" si="4">SUM(X101:X102)</f>
        <v>5392</v>
      </c>
      <c r="Y96" s="333">
        <v>5027</v>
      </c>
      <c r="Z96" s="333">
        <v>4704.152</v>
      </c>
      <c r="AA96" s="54"/>
      <c r="AC96" s="188"/>
      <c r="AD96" s="188"/>
      <c r="AE96" s="188"/>
      <c r="AF96" s="188"/>
      <c r="AG96" s="194"/>
      <c r="AH96" s="194"/>
    </row>
    <row r="97" spans="2:34">
      <c r="B97" s="74" t="s">
        <v>200</v>
      </c>
      <c r="C97" s="118">
        <v>5637.299</v>
      </c>
      <c r="D97" s="118">
        <v>4950.0950000000003</v>
      </c>
      <c r="E97" s="118">
        <v>4950.0950000000003</v>
      </c>
      <c r="F97" s="118">
        <v>4950.0950000000003</v>
      </c>
      <c r="G97" s="118">
        <v>4950.0950000000003</v>
      </c>
      <c r="H97" s="118">
        <v>4950.0950000000003</v>
      </c>
      <c r="I97" s="118">
        <v>4950.0950000000003</v>
      </c>
      <c r="J97" s="118">
        <v>4950.0950000000003</v>
      </c>
      <c r="K97" s="118">
        <v>4950.0950000000003</v>
      </c>
      <c r="L97" s="118">
        <v>4950.0950000000003</v>
      </c>
      <c r="M97" s="118">
        <v>4950.0950000000003</v>
      </c>
      <c r="N97" s="118">
        <v>4950.0950000000003</v>
      </c>
      <c r="O97" s="118">
        <v>4049.46</v>
      </c>
      <c r="P97" s="118">
        <v>4049</v>
      </c>
      <c r="Q97" s="118">
        <v>4706</v>
      </c>
      <c r="R97" s="118">
        <v>4705.3090000000002</v>
      </c>
      <c r="S97" s="118">
        <v>4705.2569999999996</v>
      </c>
      <c r="T97" s="118">
        <v>4705</v>
      </c>
      <c r="U97" s="118">
        <v>4705</v>
      </c>
      <c r="V97" s="275">
        <v>4705</v>
      </c>
      <c r="W97" s="275">
        <v>4705.0469999999996</v>
      </c>
      <c r="X97" s="275">
        <v>4705</v>
      </c>
      <c r="Y97" s="275">
        <v>4705</v>
      </c>
      <c r="Z97" s="275">
        <v>4890.2190000000001</v>
      </c>
      <c r="AA97" s="246"/>
      <c r="AC97" s="118"/>
      <c r="AD97" s="118"/>
      <c r="AE97" s="118"/>
      <c r="AF97" s="118"/>
      <c r="AG97" s="122"/>
      <c r="AH97" s="122"/>
    </row>
    <row r="98" spans="2:34">
      <c r="B98" s="71" t="s">
        <v>201</v>
      </c>
      <c r="C98" s="135"/>
      <c r="D98" s="135"/>
      <c r="E98" s="135"/>
      <c r="F98" s="135"/>
      <c r="G98" s="135"/>
      <c r="H98" s="135"/>
      <c r="I98" s="135"/>
      <c r="J98" s="135"/>
      <c r="K98" s="135"/>
      <c r="L98" s="135"/>
      <c r="M98" s="135"/>
      <c r="N98" s="135"/>
      <c r="O98" s="135"/>
      <c r="P98" s="135"/>
      <c r="Q98" s="135"/>
      <c r="R98" s="135">
        <v>183.38399999999999</v>
      </c>
      <c r="S98" s="135">
        <v>183.38399999999999</v>
      </c>
      <c r="T98" s="135">
        <v>69</v>
      </c>
      <c r="U98" s="135">
        <v>69</v>
      </c>
      <c r="V98" s="135">
        <v>674</v>
      </c>
      <c r="W98" s="271">
        <v>673.53099999999995</v>
      </c>
      <c r="X98" s="271">
        <v>674</v>
      </c>
      <c r="Y98" s="271">
        <v>674</v>
      </c>
      <c r="Z98" s="271">
        <v>0</v>
      </c>
      <c r="AA98" s="246"/>
      <c r="AC98" s="118"/>
      <c r="AD98" s="118"/>
      <c r="AE98" s="118"/>
      <c r="AF98" s="118"/>
      <c r="AG98" s="122"/>
      <c r="AH98" s="122"/>
    </row>
    <row r="99" spans="2:34">
      <c r="B99" s="74" t="s">
        <v>202</v>
      </c>
      <c r="C99" s="135">
        <v>68.61</v>
      </c>
      <c r="D99" s="135">
        <v>-45.506</v>
      </c>
      <c r="E99" s="135">
        <v>-8.1789999999999985</v>
      </c>
      <c r="F99" s="135">
        <v>36.927999999999997</v>
      </c>
      <c r="G99" s="135">
        <v>56.086999999999996</v>
      </c>
      <c r="H99" s="135">
        <v>-118.178</v>
      </c>
      <c r="I99" s="135">
        <v>-175.34200000000001</v>
      </c>
      <c r="J99" s="135">
        <v>-58.073</v>
      </c>
      <c r="K99" s="135">
        <v>-156.24199999999999</v>
      </c>
      <c r="L99" s="135">
        <v>-144.98400000000001</v>
      </c>
      <c r="M99" s="135">
        <v>-618.58199999999999</v>
      </c>
      <c r="N99" s="135">
        <v>-985.90099999999995</v>
      </c>
      <c r="O99" s="135">
        <v>-652.97500000000002</v>
      </c>
      <c r="P99" s="135">
        <v>-268</v>
      </c>
      <c r="Q99" s="135">
        <v>-316</v>
      </c>
      <c r="R99" s="135"/>
      <c r="S99" s="135">
        <v>406.17500000000001</v>
      </c>
      <c r="T99" s="135">
        <v>895</v>
      </c>
      <c r="U99" s="135">
        <v>974</v>
      </c>
      <c r="V99" s="135"/>
      <c r="W99" s="271">
        <v>67.040000000000006</v>
      </c>
      <c r="X99" s="271">
        <v>6</v>
      </c>
      <c r="Y99" s="271">
        <v>-283</v>
      </c>
      <c r="Z99" s="271">
        <v>-234.10599999999999</v>
      </c>
      <c r="AA99" s="246"/>
      <c r="AC99" s="118"/>
      <c r="AD99" s="118"/>
      <c r="AE99" s="118"/>
      <c r="AF99" s="118"/>
      <c r="AG99" s="122"/>
      <c r="AH99" s="122"/>
    </row>
    <row r="100" spans="2:34">
      <c r="B100" s="71" t="s">
        <v>203</v>
      </c>
      <c r="C100" s="118">
        <v>15.868</v>
      </c>
      <c r="D100" s="118">
        <v>-88.704999999999998</v>
      </c>
      <c r="E100" s="118">
        <v>-53.975999999999999</v>
      </c>
      <c r="F100" s="118">
        <v>77.393000000000001</v>
      </c>
      <c r="G100" s="118">
        <v>44.061999999999998</v>
      </c>
      <c r="H100" s="118">
        <v>105.54304456525215</v>
      </c>
      <c r="I100" s="118">
        <v>25.063169025118928</v>
      </c>
      <c r="J100" s="118">
        <v>50.411057345484949</v>
      </c>
      <c r="K100" s="118">
        <v>-284.79311161587384</v>
      </c>
      <c r="L100" s="118">
        <v>-427.13594523150277</v>
      </c>
      <c r="M100" s="118">
        <v>-579.47551167694894</v>
      </c>
      <c r="N100" s="118">
        <v>-400.79500000000002</v>
      </c>
      <c r="O100" s="118">
        <v>-664.82</v>
      </c>
      <c r="P100" s="118">
        <v>-376</v>
      </c>
      <c r="Q100" s="118">
        <v>-547</v>
      </c>
      <c r="R100" s="118">
        <v>-387.89400000000001</v>
      </c>
      <c r="S100" s="118">
        <v>-135.30699999999999</v>
      </c>
      <c r="T100" s="118">
        <v>-220</v>
      </c>
      <c r="U100" s="118">
        <v>-256</v>
      </c>
      <c r="V100" s="275">
        <v>-283</v>
      </c>
      <c r="W100" s="275">
        <v>-268.58499999999998</v>
      </c>
      <c r="X100" s="275">
        <v>-209</v>
      </c>
      <c r="Y100" s="275">
        <v>-311</v>
      </c>
      <c r="Z100" s="275">
        <v>-197.678</v>
      </c>
      <c r="AA100" s="246"/>
      <c r="AC100" s="118"/>
      <c r="AD100" s="118"/>
      <c r="AE100" s="118"/>
      <c r="AF100" s="118"/>
      <c r="AG100" s="122"/>
      <c r="AH100" s="122"/>
    </row>
    <row r="101" spans="2:34">
      <c r="B101" s="134" t="s">
        <v>204</v>
      </c>
      <c r="C101" s="135">
        <v>5721.777</v>
      </c>
      <c r="D101" s="135">
        <v>4815.884</v>
      </c>
      <c r="E101" s="135">
        <v>4887.9400000000005</v>
      </c>
      <c r="F101" s="135">
        <v>5064.4160000000002</v>
      </c>
      <c r="G101" s="135">
        <v>5050.2440000000006</v>
      </c>
      <c r="H101" s="135">
        <v>4937.4600445652522</v>
      </c>
      <c r="I101" s="135">
        <v>4799.81616902512</v>
      </c>
      <c r="J101" s="135">
        <v>4942.4330573454845</v>
      </c>
      <c r="K101" s="135">
        <v>4509.0598883841267</v>
      </c>
      <c r="L101" s="135">
        <v>4377.9750547684971</v>
      </c>
      <c r="M101" s="135">
        <v>3752.0374883230511</v>
      </c>
      <c r="N101" s="135">
        <v>3563.3990000000003</v>
      </c>
      <c r="O101" s="135">
        <v>2731.665</v>
      </c>
      <c r="P101" s="135">
        <v>3405</v>
      </c>
      <c r="Q101" s="135">
        <v>3843</v>
      </c>
      <c r="R101" s="135">
        <v>4500.799</v>
      </c>
      <c r="S101" s="135">
        <v>5159.509</v>
      </c>
      <c r="T101" s="135">
        <v>5449</v>
      </c>
      <c r="U101" s="135">
        <v>5492</v>
      </c>
      <c r="V101" s="271">
        <v>5096</v>
      </c>
      <c r="W101" s="271">
        <v>5177.0330000000004</v>
      </c>
      <c r="X101" s="271">
        <v>5176</v>
      </c>
      <c r="Y101" s="271">
        <v>4785</v>
      </c>
      <c r="Z101" s="271">
        <v>4458.4350000000004</v>
      </c>
      <c r="AC101" s="118"/>
      <c r="AD101" s="118"/>
      <c r="AE101" s="118"/>
      <c r="AF101" s="118"/>
      <c r="AG101" s="122"/>
      <c r="AH101" s="122"/>
    </row>
    <row r="102" spans="2:34">
      <c r="B102" s="125" t="s">
        <v>205</v>
      </c>
      <c r="C102" s="118">
        <v>112.227</v>
      </c>
      <c r="D102" s="118">
        <v>176.72800000000001</v>
      </c>
      <c r="E102" s="118">
        <v>174.73400000000001</v>
      </c>
      <c r="F102" s="118">
        <v>182.113</v>
      </c>
      <c r="G102" s="118">
        <v>192.505</v>
      </c>
      <c r="H102" s="118">
        <v>189.22200000000001</v>
      </c>
      <c r="I102" s="118">
        <v>197.74</v>
      </c>
      <c r="J102" s="118">
        <v>185.934</v>
      </c>
      <c r="K102" s="118">
        <v>197.51400000000001</v>
      </c>
      <c r="L102" s="118">
        <v>162.69800000000001</v>
      </c>
      <c r="M102" s="118">
        <v>176.673</v>
      </c>
      <c r="N102" s="118">
        <v>176.73400000000001</v>
      </c>
      <c r="O102" s="118">
        <v>193.15100000000001</v>
      </c>
      <c r="P102" s="118">
        <v>171</v>
      </c>
      <c r="Q102" s="118">
        <v>179</v>
      </c>
      <c r="R102" s="118">
        <v>215.18199999999999</v>
      </c>
      <c r="S102" s="118">
        <v>258.45600000000002</v>
      </c>
      <c r="T102" s="118">
        <v>212</v>
      </c>
      <c r="U102" s="118">
        <v>234</v>
      </c>
      <c r="V102" s="275">
        <v>228</v>
      </c>
      <c r="W102" s="275">
        <v>250.18600000000001</v>
      </c>
      <c r="X102" s="275">
        <v>216</v>
      </c>
      <c r="Y102" s="275">
        <v>242</v>
      </c>
      <c r="Z102" s="275">
        <v>245.71700000000001</v>
      </c>
      <c r="AA102" s="246"/>
      <c r="AC102" s="118"/>
      <c r="AD102" s="118"/>
      <c r="AE102" s="118"/>
      <c r="AF102" s="118"/>
      <c r="AG102" s="122"/>
      <c r="AH102" s="122"/>
    </row>
    <row r="103" spans="2:34" s="53" customFormat="1" ht="15.75" thickBot="1">
      <c r="B103" s="116" t="s">
        <v>206</v>
      </c>
      <c r="C103" s="167">
        <v>11223.437</v>
      </c>
      <c r="D103" s="167">
        <v>9732.2369999999992</v>
      </c>
      <c r="E103" s="167">
        <v>9781.4920000000002</v>
      </c>
      <c r="F103" s="167">
        <v>9703.6550000000007</v>
      </c>
      <c r="G103" s="167">
        <v>9575.6570000000011</v>
      </c>
      <c r="H103" s="167">
        <v>9674.899881706011</v>
      </c>
      <c r="I103" s="167">
        <v>9703.6654095961403</v>
      </c>
      <c r="J103" s="167">
        <v>9816.3160757989917</v>
      </c>
      <c r="K103" s="167">
        <v>10610.285909144251</v>
      </c>
      <c r="L103" s="167">
        <v>10652.629224133405</v>
      </c>
      <c r="M103" s="167">
        <v>10682.171137132847</v>
      </c>
      <c r="N103" s="167">
        <v>11210.945000000002</v>
      </c>
      <c r="O103" s="167">
        <v>10241.478000000001</v>
      </c>
      <c r="P103" s="167">
        <v>10504</v>
      </c>
      <c r="Q103" s="167">
        <v>11290</v>
      </c>
      <c r="R103" s="167">
        <v>11965.227000000001</v>
      </c>
      <c r="S103" s="167">
        <v>11896.356</v>
      </c>
      <c r="T103" s="167">
        <v>12240.287</v>
      </c>
      <c r="U103" s="167">
        <v>12615.572</v>
      </c>
      <c r="V103" s="333">
        <v>12275</v>
      </c>
      <c r="W103" s="333">
        <v>13163.446</v>
      </c>
      <c r="X103" s="333">
        <f t="shared" ref="X103" si="5">SUM(X96,X86,X70)</f>
        <v>13606</v>
      </c>
      <c r="Y103" s="333">
        <v>13495</v>
      </c>
      <c r="Z103" s="333">
        <v>13561.932000000001</v>
      </c>
      <c r="AA103" s="54"/>
      <c r="AC103" s="188"/>
      <c r="AD103" s="188"/>
      <c r="AE103" s="188"/>
      <c r="AF103" s="188"/>
      <c r="AG103" s="194"/>
      <c r="AH103" s="194"/>
    </row>
    <row r="104" spans="2:34" ht="15">
      <c r="B104" s="126"/>
      <c r="C104" s="118">
        <v>0</v>
      </c>
      <c r="D104" s="118">
        <v>0</v>
      </c>
      <c r="E104" s="118">
        <v>0</v>
      </c>
      <c r="F104" s="118">
        <v>0</v>
      </c>
      <c r="G104" s="118">
        <v>0</v>
      </c>
      <c r="H104" s="118">
        <v>0</v>
      </c>
      <c r="I104" s="118">
        <v>0</v>
      </c>
      <c r="J104" s="118">
        <v>0</v>
      </c>
      <c r="K104" s="118">
        <v>0</v>
      </c>
      <c r="L104" s="118">
        <v>0</v>
      </c>
      <c r="M104" s="118">
        <v>0</v>
      </c>
      <c r="N104" s="118">
        <v>0</v>
      </c>
      <c r="O104" s="118">
        <v>0</v>
      </c>
      <c r="P104" s="136">
        <v>0</v>
      </c>
      <c r="Q104" s="136">
        <v>0</v>
      </c>
      <c r="R104" s="136">
        <v>0</v>
      </c>
      <c r="S104" s="136">
        <v>0</v>
      </c>
      <c r="T104" s="136">
        <v>0</v>
      </c>
      <c r="U104" s="136">
        <v>0</v>
      </c>
      <c r="V104" s="347">
        <v>0</v>
      </c>
      <c r="W104" s="347"/>
      <c r="X104" s="347"/>
      <c r="Y104" s="347"/>
      <c r="Z104" s="347"/>
      <c r="AC104" s="136"/>
      <c r="AD104" s="136"/>
      <c r="AE104" s="136"/>
      <c r="AF104" s="136"/>
      <c r="AG104" s="122"/>
      <c r="AH104" s="122"/>
    </row>
    <row r="105" spans="2:34" s="88" customFormat="1">
      <c r="B105" s="137" t="s">
        <v>307</v>
      </c>
      <c r="C105" s="138">
        <v>3.2433000000000001</v>
      </c>
      <c r="D105" s="138">
        <v>3.6055999999999999</v>
      </c>
      <c r="E105" s="138">
        <v>3.9504999999999999</v>
      </c>
      <c r="F105" s="138">
        <v>3.8083999999999998</v>
      </c>
      <c r="G105" s="138">
        <v>3.7684000000000002</v>
      </c>
      <c r="H105" s="138">
        <v>3.92</v>
      </c>
      <c r="I105" s="138">
        <v>3.97</v>
      </c>
      <c r="J105" s="138">
        <v>4.1158000000000001</v>
      </c>
      <c r="K105" s="138">
        <v>4.4657</v>
      </c>
      <c r="L105" s="138">
        <v>5.3853999999999997</v>
      </c>
      <c r="M105" s="138">
        <v>5.3772000000000002</v>
      </c>
      <c r="N105" s="138">
        <v>5.3921000000000001</v>
      </c>
      <c r="O105" s="138">
        <v>5.4832999999999998</v>
      </c>
      <c r="P105" s="138">
        <v>5.2907241935483889</v>
      </c>
      <c r="Q105" s="138">
        <v>5.23</v>
      </c>
      <c r="R105" s="138">
        <v>5.59</v>
      </c>
      <c r="S105" s="138">
        <v>5.23</v>
      </c>
      <c r="T105" s="138">
        <v>4.9265612903225815</v>
      </c>
      <c r="U105" s="138">
        <v>5.2461723076923077</v>
      </c>
      <c r="V105" s="348">
        <v>5.255362903225806</v>
      </c>
      <c r="W105" s="348">
        <v>5.2</v>
      </c>
      <c r="X105" s="348">
        <v>4.95</v>
      </c>
      <c r="Y105" s="348">
        <v>4.88</v>
      </c>
      <c r="Z105" s="348">
        <v>4.9518616666666668</v>
      </c>
      <c r="AC105" s="138">
        <v>3.6557843999999999</v>
      </c>
      <c r="AD105" s="138">
        <v>3.9461185770751004</v>
      </c>
      <c r="AE105" s="138">
        <v>5.157772908366538</v>
      </c>
      <c r="AF105" s="138">
        <v>5.3955605577689232</v>
      </c>
      <c r="AG105" s="88">
        <v>5.17</v>
      </c>
      <c r="AH105" s="447">
        <v>4.994497770275216</v>
      </c>
    </row>
    <row r="106" spans="2:34" s="88" customFormat="1">
      <c r="B106" s="137" t="s">
        <v>309</v>
      </c>
      <c r="C106" s="139">
        <v>3.3237999999999999</v>
      </c>
      <c r="D106" s="139">
        <v>3.8557999999999999</v>
      </c>
      <c r="E106" s="139">
        <v>4.0038999999999998</v>
      </c>
      <c r="F106" s="139">
        <v>3.8748</v>
      </c>
      <c r="G106" s="139">
        <v>3.8967000000000001</v>
      </c>
      <c r="H106" s="139">
        <v>3.83</v>
      </c>
      <c r="I106" s="139">
        <v>4.16</v>
      </c>
      <c r="J106" s="139">
        <v>4.0307000000000004</v>
      </c>
      <c r="K106" s="139">
        <v>5.1986999999999997</v>
      </c>
      <c r="L106" s="139">
        <v>5.476</v>
      </c>
      <c r="M106" s="139">
        <v>5.6406999999999998</v>
      </c>
      <c r="N106" s="139">
        <v>5.1966999999999999</v>
      </c>
      <c r="O106" s="139">
        <v>5.6973000000000003</v>
      </c>
      <c r="P106" s="139">
        <v>5.0022000000000002</v>
      </c>
      <c r="Q106" s="139">
        <v>5.44</v>
      </c>
      <c r="R106" s="139">
        <v>5.58</v>
      </c>
      <c r="S106" s="139">
        <v>4.74</v>
      </c>
      <c r="T106" s="139">
        <v>5.2380000000000004</v>
      </c>
      <c r="U106" s="139">
        <v>5.4066000000000001</v>
      </c>
      <c r="V106" s="349">
        <v>5.22</v>
      </c>
      <c r="W106" s="349">
        <v>5.21</v>
      </c>
      <c r="X106" s="349">
        <v>4.8499999999999996</v>
      </c>
      <c r="Y106" s="349">
        <v>4.9400000000000004</v>
      </c>
      <c r="Z106" s="349">
        <v>4.8972450000000007</v>
      </c>
      <c r="AC106" s="139">
        <v>3.8748</v>
      </c>
      <c r="AD106" s="139">
        <v>4.0307000000000004</v>
      </c>
      <c r="AE106" s="139">
        <v>5.1966999999999999</v>
      </c>
      <c r="AF106" s="139">
        <v>5.58</v>
      </c>
      <c r="AG106" s="139">
        <v>5.22</v>
      </c>
      <c r="AH106" s="139">
        <v>4.8972450000000007</v>
      </c>
    </row>
    <row r="107" spans="2:34" s="88" customFormat="1">
      <c r="B107" s="140" t="s">
        <v>310</v>
      </c>
      <c r="C107" s="196">
        <v>2159.1190476190477</v>
      </c>
      <c r="D107" s="196">
        <v>2259.2822580645161</v>
      </c>
      <c r="E107" s="196">
        <v>2056.8359375</v>
      </c>
      <c r="F107" s="196">
        <v>1970.53125</v>
      </c>
      <c r="G107" s="196">
        <v>1859.0079365079366</v>
      </c>
      <c r="H107" s="196">
        <v>1792.5081967213114</v>
      </c>
      <c r="I107" s="196">
        <v>1762.0923076923077</v>
      </c>
      <c r="J107" s="196">
        <v>1752.4921875</v>
      </c>
      <c r="K107" s="196">
        <v>1689.6875</v>
      </c>
      <c r="L107" s="196">
        <v>1496.516393442623</v>
      </c>
      <c r="M107" s="196">
        <v>1704.3153846153846</v>
      </c>
      <c r="N107" s="196">
        <v>1915.8203125</v>
      </c>
      <c r="O107" s="196">
        <v>2096.4206349206347</v>
      </c>
      <c r="P107" s="196">
        <v>2399.64</v>
      </c>
      <c r="Q107" s="196">
        <v>2648</v>
      </c>
      <c r="R107" s="196">
        <v>2762</v>
      </c>
      <c r="S107" s="196">
        <v>3280</v>
      </c>
      <c r="T107" s="196">
        <v>2874.7833333333333</v>
      </c>
      <c r="U107" s="196">
        <v>2353.5384615384614</v>
      </c>
      <c r="V107" s="350">
        <v>2323.531746031746</v>
      </c>
      <c r="W107" s="350">
        <v>2395</v>
      </c>
      <c r="X107" s="350">
        <v>2258</v>
      </c>
      <c r="Y107" s="350">
        <v>2154</v>
      </c>
      <c r="Z107" s="350">
        <v>2189.5055821371607</v>
      </c>
      <c r="AC107" s="196">
        <v>2110.084980237154</v>
      </c>
      <c r="AD107" s="196">
        <v>1791.1304347826087</v>
      </c>
      <c r="AE107" s="196">
        <v>1704.017716535433</v>
      </c>
      <c r="AF107" s="196">
        <v>2479.620553359684</v>
      </c>
      <c r="AG107" s="196">
        <v>2703</v>
      </c>
      <c r="AH107" s="196">
        <v>2251.5628114794563</v>
      </c>
    </row>
    <row r="108" spans="2:34">
      <c r="X108" s="350"/>
      <c r="Y108" s="350"/>
      <c r="Z108" s="350"/>
    </row>
    <row r="109" spans="2:34">
      <c r="V109" s="349"/>
      <c r="W109" s="349"/>
      <c r="X109" s="349"/>
      <c r="Y109" s="349"/>
      <c r="Z109" s="349"/>
    </row>
    <row r="110" spans="2:34">
      <c r="V110" s="350"/>
      <c r="W110" s="350"/>
      <c r="X110" s="350"/>
      <c r="Y110" s="350"/>
      <c r="Z110" s="350"/>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F5:AF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H57"/>
  <sheetViews>
    <sheetView showGridLines="0" zoomScale="80" zoomScaleNormal="80" workbookViewId="0">
      <pane xSplit="2" ySplit="6" topLeftCell="Q7" activePane="bottomRight" state="frozen"/>
      <selection activeCell="S25" sqref="S25"/>
      <selection pane="topRight" activeCell="S25" sqref="S25"/>
      <selection pane="bottomLeft" activeCell="S25" sqref="S25"/>
      <selection pane="bottomRight" activeCell="Z17" sqref="Z17"/>
    </sheetView>
  </sheetViews>
  <sheetFormatPr defaultColWidth="9.140625" defaultRowHeight="14.25" outlineLevelCol="1"/>
  <cols>
    <col min="1" max="1" width="2.140625" style="38" customWidth="1"/>
    <col min="2" max="2" width="37.140625" style="38" customWidth="1"/>
    <col min="3" max="14" width="9.7109375" style="38" hidden="1" customWidth="1" outlineLevel="1"/>
    <col min="15" max="15" width="9.7109375" style="38" customWidth="1" collapsed="1"/>
    <col min="16" max="18" width="9.7109375" style="38" customWidth="1"/>
    <col min="19" max="26" width="9.85546875" style="38" bestFit="1" customWidth="1"/>
    <col min="27" max="32" width="9.140625" style="38"/>
    <col min="33" max="34" width="8.85546875" style="38" bestFit="1" customWidth="1"/>
    <col min="35" max="16384" width="9.140625" style="38"/>
  </cols>
  <sheetData>
    <row r="1" spans="1:34" ht="14.25" customHeight="1"/>
    <row r="2" spans="1:34" ht="14.25" customHeight="1"/>
    <row r="3" spans="1:34" ht="14.25" customHeight="1"/>
    <row r="4" spans="1:34" ht="14.25" customHeight="1"/>
    <row r="5" spans="1:34" ht="14.25" customHeight="1">
      <c r="A5" s="51"/>
      <c r="B5" s="51"/>
    </row>
    <row r="6" spans="1:34" s="50" customFormat="1" ht="14.25" customHeight="1" thickBot="1">
      <c r="B6" s="75" t="s">
        <v>209</v>
      </c>
      <c r="C6" s="76" t="s">
        <v>102</v>
      </c>
      <c r="D6" s="76" t="s">
        <v>103</v>
      </c>
      <c r="E6" s="76" t="s">
        <v>104</v>
      </c>
      <c r="F6" s="76" t="s">
        <v>105</v>
      </c>
      <c r="G6" s="76" t="s">
        <v>87</v>
      </c>
      <c r="H6" s="76" t="s">
        <v>88</v>
      </c>
      <c r="I6" s="76" t="s">
        <v>89</v>
      </c>
      <c r="J6" s="76" t="s">
        <v>90</v>
      </c>
      <c r="K6" s="76" t="s">
        <v>91</v>
      </c>
      <c r="L6" s="76" t="s">
        <v>92</v>
      </c>
      <c r="M6" s="76" t="s">
        <v>93</v>
      </c>
      <c r="N6" s="76" t="s">
        <v>94</v>
      </c>
      <c r="O6" s="76" t="s">
        <v>95</v>
      </c>
      <c r="P6" s="76" t="s">
        <v>96</v>
      </c>
      <c r="Q6" s="76" t="s">
        <v>97</v>
      </c>
      <c r="R6" s="76" t="s">
        <v>98</v>
      </c>
      <c r="S6" s="76" t="s">
        <v>99</v>
      </c>
      <c r="T6" s="76" t="s">
        <v>100</v>
      </c>
      <c r="U6" s="76" t="s">
        <v>101</v>
      </c>
      <c r="V6" s="351" t="s">
        <v>349</v>
      </c>
      <c r="W6" s="351" t="s">
        <v>360</v>
      </c>
      <c r="X6" s="351" t="s">
        <v>399</v>
      </c>
      <c r="Y6" s="351" t="s">
        <v>410</v>
      </c>
      <c r="Z6" s="351" t="s">
        <v>412</v>
      </c>
      <c r="AC6" s="76">
        <v>2018</v>
      </c>
      <c r="AD6" s="76">
        <v>2019</v>
      </c>
      <c r="AE6" s="76">
        <v>2020</v>
      </c>
      <c r="AF6" s="76">
        <v>2021</v>
      </c>
      <c r="AG6" s="351">
        <v>2022</v>
      </c>
      <c r="AH6" s="351">
        <v>2023</v>
      </c>
    </row>
    <row r="7" spans="1:34"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C7" s="52"/>
      <c r="AD7" s="52"/>
      <c r="AE7" s="52"/>
      <c r="AF7" s="52"/>
      <c r="AG7" s="52"/>
      <c r="AH7" s="52"/>
    </row>
    <row r="8" spans="1:34" ht="14.45" customHeight="1" thickBot="1">
      <c r="A8" s="51"/>
      <c r="B8" s="72" t="s">
        <v>210</v>
      </c>
      <c r="C8" s="141"/>
      <c r="D8" s="141"/>
      <c r="E8" s="141"/>
      <c r="F8" s="141"/>
      <c r="G8" s="141"/>
      <c r="H8" s="141"/>
      <c r="I8" s="141"/>
      <c r="J8" s="141"/>
      <c r="K8" s="141"/>
      <c r="L8" s="141"/>
      <c r="M8" s="141"/>
      <c r="N8" s="141"/>
      <c r="O8" s="141"/>
      <c r="P8" s="141"/>
      <c r="Q8" s="141"/>
      <c r="R8" s="141"/>
      <c r="S8" s="141"/>
      <c r="T8" s="141"/>
      <c r="U8" s="141"/>
      <c r="V8" s="141"/>
      <c r="W8" s="141"/>
      <c r="X8" s="141"/>
      <c r="Y8" s="141"/>
      <c r="Z8" s="141"/>
      <c r="AC8" s="141"/>
      <c r="AD8" s="141"/>
      <c r="AE8" s="141"/>
      <c r="AF8" s="141"/>
      <c r="AG8" s="141"/>
      <c r="AH8" s="141"/>
    </row>
    <row r="9" spans="1:34" s="71" customFormat="1" ht="15">
      <c r="B9" s="74" t="s">
        <v>211</v>
      </c>
      <c r="C9" s="143">
        <f t="shared" ref="C9:N9" si="0">SUM(C19,C33,C41)</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52">
        <v>2071.8671578476237</v>
      </c>
      <c r="W9" s="352">
        <v>1957.386450310235</v>
      </c>
      <c r="X9" s="352">
        <f>SUM(X19,X33,X41)</f>
        <v>1706</v>
      </c>
      <c r="Y9" s="352">
        <f>SUM(Y19,Y33,Y41)</f>
        <v>1906.7746129188006</v>
      </c>
      <c r="Z9" s="352">
        <f>SUM(Z19,Z33,Z41)</f>
        <v>1942.4952068980749</v>
      </c>
      <c r="AA9" s="266"/>
      <c r="AC9" s="143">
        <v>5634.4760000000006</v>
      </c>
      <c r="AD9" s="143">
        <v>5571.3220000000001</v>
      </c>
      <c r="AE9" s="143">
        <v>5716.3886590800003</v>
      </c>
      <c r="AF9" s="143">
        <v>8770.6759999999995</v>
      </c>
      <c r="AG9" s="352">
        <v>9212.259157847624</v>
      </c>
      <c r="AH9" s="352">
        <f>SUM(W9:Z9)</f>
        <v>7512.6562701271105</v>
      </c>
    </row>
    <row r="10" spans="1:34" s="71" customFormat="1">
      <c r="B10" s="71" t="s">
        <v>212</v>
      </c>
      <c r="C10" s="135">
        <f>C11-C9</f>
        <v>-37.912000000000035</v>
      </c>
      <c r="D10" s="135">
        <f t="shared" ref="D10:N10" si="1">D11-D9</f>
        <v>-38.005000000000109</v>
      </c>
      <c r="E10" s="135">
        <f>E11-E9</f>
        <v>-81.163999999999987</v>
      </c>
      <c r="F10" s="135">
        <f t="shared" si="1"/>
        <v>-59.919000000000779</v>
      </c>
      <c r="G10" s="135">
        <f t="shared" si="1"/>
        <v>-53.921000000000049</v>
      </c>
      <c r="H10" s="135">
        <f t="shared" si="1"/>
        <v>-69.046000000000049</v>
      </c>
      <c r="I10" s="135">
        <f t="shared" si="1"/>
        <v>-86.748000000000502</v>
      </c>
      <c r="J10" s="135">
        <f t="shared" si="1"/>
        <v>-97.922999999998865</v>
      </c>
      <c r="K10" s="135">
        <f t="shared" si="1"/>
        <v>-68.424999999999955</v>
      </c>
      <c r="L10" s="135">
        <f t="shared" si="1"/>
        <v>-72.01800266107989</v>
      </c>
      <c r="M10" s="135">
        <f t="shared" si="1"/>
        <v>-85.278000000000475</v>
      </c>
      <c r="N10" s="135">
        <f t="shared" si="1"/>
        <v>-79.285656418920325</v>
      </c>
      <c r="O10" s="135">
        <v>-78.609000000000151</v>
      </c>
      <c r="P10" s="135">
        <v>-76.431000000000267</v>
      </c>
      <c r="Q10" s="135">
        <v>-98.632999999999356</v>
      </c>
      <c r="R10" s="135">
        <v>-93.87099999999964</v>
      </c>
      <c r="S10" s="135">
        <v>-83.781000000000006</v>
      </c>
      <c r="T10" s="135">
        <v>-89</v>
      </c>
      <c r="U10" s="135">
        <v>-100</v>
      </c>
      <c r="V10" s="271">
        <v>-115.21899999999999</v>
      </c>
      <c r="W10" s="271">
        <v>-41</v>
      </c>
      <c r="X10" s="271">
        <f t="shared" ref="X10:Z10" si="2">X11-X9</f>
        <v>-41</v>
      </c>
      <c r="Y10" s="271">
        <f t="shared" si="2"/>
        <v>-42.774612918800585</v>
      </c>
      <c r="Z10" s="271">
        <f t="shared" si="2"/>
        <v>-38.495206898074912</v>
      </c>
      <c r="AB10" s="266"/>
      <c r="AC10" s="135">
        <v>-217.00000000000091</v>
      </c>
      <c r="AD10" s="135">
        <v>-307.63799999999947</v>
      </c>
      <c r="AE10" s="135">
        <v>-305.00665908000065</v>
      </c>
      <c r="AF10" s="135">
        <v>-347.54399999999941</v>
      </c>
      <c r="AG10" s="271">
        <v>-388</v>
      </c>
      <c r="AH10" s="271">
        <f t="shared" ref="AH10:AH15" si="3">SUM(W10:Z10)</f>
        <v>-163.2698198168755</v>
      </c>
    </row>
    <row r="11" spans="1:34" ht="15">
      <c r="B11" s="74" t="s">
        <v>213</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52">
        <v>1957</v>
      </c>
      <c r="W11" s="352">
        <v>1915.819</v>
      </c>
      <c r="X11" s="352">
        <v>1665</v>
      </c>
      <c r="Y11" s="352">
        <f>'[4]9 - Demonstrativos Financeiros'!Y7</f>
        <v>1864</v>
      </c>
      <c r="Z11" s="352">
        <f>'[4]9 - Demonstrativos Financeiros'!Z7</f>
        <v>1904</v>
      </c>
      <c r="AA11" s="100"/>
      <c r="AC11" s="143">
        <v>5417.4759999999987</v>
      </c>
      <c r="AD11" s="143">
        <v>5263.6840000000011</v>
      </c>
      <c r="AE11" s="143">
        <v>5411.3819999999996</v>
      </c>
      <c r="AF11" s="143">
        <v>8423.18</v>
      </c>
      <c r="AG11" s="352">
        <v>8824.6650000000009</v>
      </c>
      <c r="AH11" s="352">
        <v>7348</v>
      </c>
    </row>
    <row r="12" spans="1:34">
      <c r="B12" s="125" t="s">
        <v>366</v>
      </c>
      <c r="C12" s="271">
        <v>-946.53800000000001</v>
      </c>
      <c r="D12" s="271">
        <v>-1050.942</v>
      </c>
      <c r="E12" s="271">
        <v>-1173.325</v>
      </c>
      <c r="F12" s="271">
        <v>-1297.2389999999996</v>
      </c>
      <c r="G12" s="271">
        <v>-1119.2809999999999</v>
      </c>
      <c r="H12" s="271">
        <v>-1176.6790000000001</v>
      </c>
      <c r="I12" s="271">
        <v>-1171.9339999999997</v>
      </c>
      <c r="J12" s="271">
        <v>-1138.2230000000004</v>
      </c>
      <c r="K12" s="271">
        <v>-1104.5940000000001</v>
      </c>
      <c r="L12" s="271">
        <v>-1037.9650000000001</v>
      </c>
      <c r="M12" s="271">
        <v>-1296.9539999999997</v>
      </c>
      <c r="N12" s="271">
        <v>-1391.62</v>
      </c>
      <c r="O12" s="271">
        <v>-1349.038</v>
      </c>
      <c r="P12" s="271">
        <v>-1526.962</v>
      </c>
      <c r="Q12" s="271">
        <v>-1990</v>
      </c>
      <c r="R12" s="271">
        <v>-1933.4719999999998</v>
      </c>
      <c r="S12" s="271">
        <v>-1737.7149999999999</v>
      </c>
      <c r="T12" s="271">
        <v>-1668.7820000000002</v>
      </c>
      <c r="U12" s="271">
        <v>-1914</v>
      </c>
      <c r="V12" s="271">
        <v>-1854</v>
      </c>
      <c r="W12" s="271">
        <v>-1855.8040000000001</v>
      </c>
      <c r="X12" s="271">
        <v>-1638</v>
      </c>
      <c r="Y12" s="271">
        <f>SUM(Y26,Y34,Y42)</f>
        <v>-1924.316</v>
      </c>
      <c r="Z12" s="271">
        <f>SUM(Z26,Z34,Z42)</f>
        <v>-1854.8969999999999</v>
      </c>
      <c r="AA12" s="100"/>
      <c r="AB12" s="396"/>
      <c r="AC12" s="271">
        <v>-4468.043999999999</v>
      </c>
      <c r="AD12" s="271">
        <v>-4606.1170000000002</v>
      </c>
      <c r="AE12" s="271">
        <v>-4831.1329999999998</v>
      </c>
      <c r="AF12" s="271">
        <v>-6799.4719999999998</v>
      </c>
      <c r="AG12" s="271">
        <v>-7175.6650000000009</v>
      </c>
      <c r="AH12" s="271">
        <f t="shared" si="3"/>
        <v>-7273.0169999999998</v>
      </c>
    </row>
    <row r="13" spans="1:34" ht="15">
      <c r="B13" s="74" t="s">
        <v>214</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52">
        <v>103</v>
      </c>
      <c r="W13" s="352">
        <v>60.014999999999873</v>
      </c>
      <c r="X13" s="352">
        <v>27</v>
      </c>
      <c r="Y13" s="352">
        <f>'[4]9 - Demonstrativos Financeiros'!Y9</f>
        <v>-60.195999999999913</v>
      </c>
      <c r="Z13" s="352">
        <f>'[4]9 - Demonstrativos Financeiros'!Z9</f>
        <v>49</v>
      </c>
      <c r="AA13" s="100"/>
      <c r="AC13" s="143">
        <v>949.43199999999956</v>
      </c>
      <c r="AD13" s="143">
        <v>657.56700000000046</v>
      </c>
      <c r="AE13" s="143">
        <v>580.24900000000002</v>
      </c>
      <c r="AF13" s="143">
        <v>1623.7080000000001</v>
      </c>
      <c r="AG13" s="352">
        <v>1649</v>
      </c>
      <c r="AH13" s="352">
        <f t="shared" si="3"/>
        <v>75.81899999999996</v>
      </c>
    </row>
    <row r="14" spans="1:34" ht="15">
      <c r="A14" s="55"/>
      <c r="B14" s="71" t="s">
        <v>160</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53">
        <v>102.881</v>
      </c>
      <c r="W14" s="353">
        <v>84.31006989999986</v>
      </c>
      <c r="X14" s="353">
        <v>74</v>
      </c>
      <c r="Y14" s="353">
        <f>'[4]9 - Demonstrativos Financeiros'!Y35</f>
        <v>45.689930099999941</v>
      </c>
      <c r="Z14" s="353">
        <f>'[4]9 - Demonstrativos Financeiros'!Z35</f>
        <v>102.48400000000004</v>
      </c>
      <c r="AA14" s="266"/>
      <c r="AB14" s="71"/>
      <c r="AC14" s="144">
        <v>978.93899999999996</v>
      </c>
      <c r="AD14" s="144">
        <v>988.2059999999999</v>
      </c>
      <c r="AE14" s="144">
        <v>661.84799999999984</v>
      </c>
      <c r="AF14" s="144">
        <v>1537.496000000001</v>
      </c>
      <c r="AG14" s="353">
        <v>1627</v>
      </c>
      <c r="AH14" s="353">
        <f t="shared" si="3"/>
        <v>306.48399999999981</v>
      </c>
    </row>
    <row r="15" spans="1:34" ht="15">
      <c r="B15" s="74" t="s">
        <v>215</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52">
        <v>150</v>
      </c>
      <c r="W15" s="352">
        <v>134</v>
      </c>
      <c r="X15" s="352">
        <v>145</v>
      </c>
      <c r="Y15" s="352">
        <f>'[4]9 - Demonstrativos Financeiros'!Y33</f>
        <v>142.30799999999999</v>
      </c>
      <c r="Z15" s="352">
        <f>'[4]9 - Demonstrativos Financeiros'!Z33</f>
        <v>148.29200000000003</v>
      </c>
      <c r="AA15" s="100"/>
      <c r="AB15" s="100"/>
      <c r="AC15" s="143">
        <v>303.202</v>
      </c>
      <c r="AD15" s="143">
        <v>462.541</v>
      </c>
      <c r="AE15" s="143">
        <v>431.48099999999999</v>
      </c>
      <c r="AF15" s="143">
        <v>496.04500000000002</v>
      </c>
      <c r="AG15" s="352">
        <v>539.72800000000007</v>
      </c>
      <c r="AH15" s="352">
        <f t="shared" si="3"/>
        <v>569.6</v>
      </c>
    </row>
    <row r="16" spans="1:34" ht="14.1" customHeight="1">
      <c r="B16" s="436" t="s">
        <v>216</v>
      </c>
      <c r="C16" s="142"/>
      <c r="D16" s="142"/>
      <c r="E16" s="142"/>
      <c r="F16" s="142"/>
      <c r="G16" s="142"/>
      <c r="H16" s="142"/>
      <c r="I16" s="142"/>
      <c r="J16" s="147"/>
      <c r="K16" s="147"/>
      <c r="L16" s="142"/>
      <c r="M16" s="142"/>
      <c r="N16" s="147"/>
      <c r="O16" s="147"/>
      <c r="P16" s="147"/>
      <c r="Q16" s="147"/>
      <c r="R16" s="147"/>
      <c r="S16" s="147"/>
      <c r="T16" s="147"/>
      <c r="U16" s="147"/>
      <c r="V16" s="354"/>
      <c r="W16" s="354"/>
      <c r="X16" s="354"/>
      <c r="Y16" s="354"/>
      <c r="Z16" s="354"/>
      <c r="AC16" s="245"/>
      <c r="AD16" s="245"/>
      <c r="AE16" s="245"/>
      <c r="AF16" s="245"/>
      <c r="AG16" s="245"/>
      <c r="AH16" s="245"/>
    </row>
    <row r="17" spans="1:34" ht="15">
      <c r="B17" s="71"/>
      <c r="C17" s="142"/>
      <c r="D17" s="142"/>
      <c r="E17" s="142"/>
      <c r="F17" s="142"/>
      <c r="G17" s="142"/>
      <c r="H17" s="142"/>
      <c r="I17" s="142"/>
      <c r="J17" s="142"/>
      <c r="K17" s="142"/>
      <c r="L17" s="142"/>
      <c r="M17" s="142"/>
      <c r="N17" s="142"/>
      <c r="O17" s="142"/>
      <c r="P17" s="142"/>
      <c r="Q17" s="142"/>
      <c r="R17" s="142"/>
      <c r="S17" s="142"/>
      <c r="T17" s="142"/>
      <c r="U17" s="142"/>
      <c r="V17" s="355"/>
      <c r="W17" s="355"/>
      <c r="X17" s="355"/>
      <c r="Y17" s="355"/>
      <c r="Z17" s="355"/>
      <c r="AC17" s="178"/>
      <c r="AD17" s="178"/>
      <c r="AE17" s="178"/>
      <c r="AF17" s="178"/>
      <c r="AG17" s="344"/>
      <c r="AH17" s="344"/>
    </row>
    <row r="18" spans="1:34" ht="15.75" thickBot="1">
      <c r="B18" s="72" t="s">
        <v>217</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C18" s="142"/>
      <c r="AD18" s="142"/>
      <c r="AE18" s="142"/>
      <c r="AF18" s="142"/>
      <c r="AG18" s="355"/>
      <c r="AH18" s="355"/>
    </row>
    <row r="19" spans="1:34" ht="15">
      <c r="B19" s="125" t="s">
        <v>213</v>
      </c>
      <c r="C19" s="199">
        <v>934</v>
      </c>
      <c r="D19" s="199">
        <v>1064</v>
      </c>
      <c r="E19" s="199">
        <v>1188</v>
      </c>
      <c r="F19" s="199">
        <v>1253</v>
      </c>
      <c r="G19" s="199">
        <v>1071</v>
      </c>
      <c r="H19" s="199">
        <v>1091</v>
      </c>
      <c r="I19" s="199">
        <v>1032</v>
      </c>
      <c r="J19" s="142">
        <v>928.64400000000023</v>
      </c>
      <c r="K19" s="142">
        <v>1053.7750000000001</v>
      </c>
      <c r="L19" s="199">
        <v>1011.3179999999998</v>
      </c>
      <c r="M19" s="199">
        <v>1385.8990000000003</v>
      </c>
      <c r="N19" s="142">
        <v>1456.9356590800003</v>
      </c>
      <c r="O19" s="142">
        <v>1679.0550000000001</v>
      </c>
      <c r="P19" s="142">
        <v>1827.3509999999999</v>
      </c>
      <c r="Q19" s="142">
        <v>2185.5420000000004</v>
      </c>
      <c r="R19" s="142">
        <v>2326.4129999999996</v>
      </c>
      <c r="S19" s="142">
        <v>2220</v>
      </c>
      <c r="T19" s="142">
        <v>2251</v>
      </c>
      <c r="U19" s="142">
        <v>2176</v>
      </c>
      <c r="V19" s="355">
        <f t="shared" ref="V19" si="4">SUM(V20:V25)</f>
        <v>1911.898498287627</v>
      </c>
      <c r="W19" s="355">
        <v>1816.386450310235</v>
      </c>
      <c r="X19" s="355">
        <f t="shared" ref="X19:Z19" si="5">SUM(X20:X25)</f>
        <v>1551</v>
      </c>
      <c r="Y19" s="355">
        <f t="shared" si="5"/>
        <v>1759.9506129188005</v>
      </c>
      <c r="Z19" s="355">
        <f t="shared" si="5"/>
        <v>1829.4362068980749</v>
      </c>
      <c r="AA19" s="100"/>
      <c r="AC19" s="142">
        <v>4439</v>
      </c>
      <c r="AD19" s="142">
        <v>4122.6440000000002</v>
      </c>
      <c r="AE19" s="142">
        <v>4907.92765908</v>
      </c>
      <c r="AF19" s="142">
        <v>8018.3609999999999</v>
      </c>
      <c r="AG19" s="355">
        <v>8557.259157847624</v>
      </c>
      <c r="AH19" s="355">
        <f t="shared" ref="AH19:AH29" si="6">SUM(W19:Z19)</f>
        <v>6956.7732701271107</v>
      </c>
    </row>
    <row r="20" spans="1:34">
      <c r="B20" s="197" t="s">
        <v>106</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36">
        <v>922.42544124999995</v>
      </c>
      <c r="W20" s="336">
        <v>768</v>
      </c>
      <c r="X20" s="336">
        <v>712</v>
      </c>
      <c r="Y20" s="336">
        <v>815.93592684999953</v>
      </c>
      <c r="Z20" s="336">
        <v>948.42512397000007</v>
      </c>
      <c r="AC20" s="124">
        <v>2287.7707194041054</v>
      </c>
      <c r="AD20" s="124">
        <v>1931.7840332969167</v>
      </c>
      <c r="AE20" s="124">
        <v>2467.6265986356843</v>
      </c>
      <c r="AF20" s="124">
        <v>3749.4592495781294</v>
      </c>
      <c r="AG20" s="336">
        <v>3968.4254412499999</v>
      </c>
      <c r="AH20" s="336">
        <f t="shared" si="6"/>
        <v>3244.3610508199995</v>
      </c>
    </row>
    <row r="21" spans="1:34">
      <c r="B21" s="198" t="s">
        <v>108</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56">
        <v>707.50951242000008</v>
      </c>
      <c r="W21" s="356">
        <v>702</v>
      </c>
      <c r="X21" s="356">
        <v>632</v>
      </c>
      <c r="Y21" s="356">
        <v>605.63158352000005</v>
      </c>
      <c r="Z21" s="356">
        <v>616.38123953999991</v>
      </c>
      <c r="AC21" s="146">
        <v>1228.7868060950968</v>
      </c>
      <c r="AD21" s="146">
        <v>1116.4270733937512</v>
      </c>
      <c r="AE21" s="146">
        <v>1751.4736769623798</v>
      </c>
      <c r="AF21" s="146">
        <v>2958.9656893159545</v>
      </c>
      <c r="AG21" s="356">
        <v>3143.5095124200002</v>
      </c>
      <c r="AH21" s="356">
        <f t="shared" si="6"/>
        <v>2556.0128230599998</v>
      </c>
    </row>
    <row r="22" spans="1:34">
      <c r="B22" s="197" t="s">
        <v>111</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36">
        <v>243.87875512911998</v>
      </c>
      <c r="W22" s="336">
        <v>207</v>
      </c>
      <c r="X22" s="336">
        <v>179</v>
      </c>
      <c r="Y22" s="336">
        <v>166.63127435880003</v>
      </c>
      <c r="Z22" s="336">
        <v>153.46471284807501</v>
      </c>
      <c r="AC22" s="124">
        <v>378.42660625206963</v>
      </c>
      <c r="AD22" s="124">
        <v>332.40564495362571</v>
      </c>
      <c r="AE22" s="124">
        <v>347.21869370704303</v>
      </c>
      <c r="AF22" s="124">
        <v>509.07733131605715</v>
      </c>
      <c r="AG22" s="336">
        <v>978.87875512912001</v>
      </c>
      <c r="AH22" s="336">
        <f t="shared" si="6"/>
        <v>706.09598720687507</v>
      </c>
    </row>
    <row r="23" spans="1:34">
      <c r="B23" s="198" t="s">
        <v>114</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36">
        <v>198</v>
      </c>
      <c r="W23" s="336">
        <v>291</v>
      </c>
      <c r="X23" s="336">
        <v>244</v>
      </c>
      <c r="Y23" s="336">
        <v>272.77870630000075</v>
      </c>
      <c r="Z23" s="336">
        <v>254.16513054000001</v>
      </c>
      <c r="AC23" s="124">
        <v>1003.0302960987282</v>
      </c>
      <c r="AD23" s="124">
        <v>847.55017148570676</v>
      </c>
      <c r="AE23" s="124">
        <v>869.66863904489333</v>
      </c>
      <c r="AF23" s="124">
        <v>1983.5544465898588</v>
      </c>
      <c r="AG23" s="336">
        <v>1232.3606595599963</v>
      </c>
      <c r="AH23" s="336">
        <f t="shared" si="6"/>
        <v>1061.9438368400008</v>
      </c>
    </row>
    <row r="24" spans="1:34">
      <c r="B24" s="197" t="s">
        <v>218</v>
      </c>
      <c r="C24" s="192">
        <v>-76.293474060000008</v>
      </c>
      <c r="D24" s="192">
        <v>-75.963749120000003</v>
      </c>
      <c r="E24" s="192">
        <v>-90.126640090000009</v>
      </c>
      <c r="F24" s="192">
        <v>-69.630564580000012</v>
      </c>
      <c r="G24" s="192">
        <v>-71.251389920000008</v>
      </c>
      <c r="H24" s="192">
        <v>-58.512412349999991</v>
      </c>
      <c r="I24" s="192">
        <v>-57.088202420000002</v>
      </c>
      <c r="J24" s="192">
        <v>-66.670918440000023</v>
      </c>
      <c r="K24" s="192">
        <v>-74.028900960000001</v>
      </c>
      <c r="L24" s="192">
        <v>-47.155250169999988</v>
      </c>
      <c r="M24" s="192">
        <v>-62.682487130000027</v>
      </c>
      <c r="N24" s="192">
        <v>-96.281826409999994</v>
      </c>
      <c r="O24" s="192">
        <v>-76.913868990000381</v>
      </c>
      <c r="P24" s="192">
        <v>-74.142633320000002</v>
      </c>
      <c r="Q24" s="192">
        <v>-91.204280699999984</v>
      </c>
      <c r="R24" s="192">
        <v>-102.72135132</v>
      </c>
      <c r="S24" s="192">
        <v>-150</v>
      </c>
      <c r="T24" s="124">
        <v>-154</v>
      </c>
      <c r="U24" s="124">
        <v>-163</v>
      </c>
      <c r="V24" s="336">
        <v>-159.91521051149294</v>
      </c>
      <c r="W24" s="336">
        <v>-152</v>
      </c>
      <c r="X24" s="336">
        <v>-216</v>
      </c>
      <c r="Y24" s="336">
        <v>-101.0268781099999</v>
      </c>
      <c r="Z24" s="336">
        <v>-143</v>
      </c>
      <c r="AC24" s="192">
        <v>-312.01442785</v>
      </c>
      <c r="AD24" s="192">
        <v>-253.52292313000004</v>
      </c>
      <c r="AE24" s="192">
        <v>-280.14846467000001</v>
      </c>
      <c r="AF24" s="192">
        <v>-344.98213433000035</v>
      </c>
      <c r="AG24" s="358">
        <v>-626.91521051149289</v>
      </c>
      <c r="AH24" s="358">
        <f t="shared" si="6"/>
        <v>-612.02687810999987</v>
      </c>
    </row>
    <row r="25" spans="1:34">
      <c r="B25" s="197" t="s">
        <v>22</v>
      </c>
      <c r="C25" s="192">
        <v>-18</v>
      </c>
      <c r="D25" s="192">
        <v>-59</v>
      </c>
      <c r="E25" s="192">
        <v>-52</v>
      </c>
      <c r="F25" s="192">
        <v>-18</v>
      </c>
      <c r="G25" s="192">
        <v>43</v>
      </c>
      <c r="H25" s="192">
        <v>57</v>
      </c>
      <c r="I25" s="192">
        <v>39</v>
      </c>
      <c r="J25" s="192">
        <v>9</v>
      </c>
      <c r="K25" s="192">
        <v>-3.9380348399999998</v>
      </c>
      <c r="L25" s="192">
        <v>-34.088819459999996</v>
      </c>
      <c r="M25" s="192">
        <v>-84.631955980000001</v>
      </c>
      <c r="N25" s="192">
        <v>-125.25267432</v>
      </c>
      <c r="O25" s="192">
        <v>-146.72300000000001</v>
      </c>
      <c r="P25" s="192">
        <v>-182.00774041000003</v>
      </c>
      <c r="Q25" s="192">
        <v>-228.46880660999994</v>
      </c>
      <c r="R25" s="192">
        <v>-280.51403544999999</v>
      </c>
      <c r="S25" s="192">
        <v>-121</v>
      </c>
      <c r="T25" s="124">
        <v>-18</v>
      </c>
      <c r="U25" s="124">
        <v>0</v>
      </c>
      <c r="V25" s="336">
        <v>0</v>
      </c>
      <c r="W25" s="336">
        <v>0</v>
      </c>
      <c r="X25" s="336">
        <v>0</v>
      </c>
      <c r="Y25" s="336">
        <v>0</v>
      </c>
      <c r="Z25" s="336">
        <v>0</v>
      </c>
      <c r="AC25" s="192">
        <v>-147</v>
      </c>
      <c r="AD25" s="192">
        <v>148</v>
      </c>
      <c r="AE25" s="192">
        <v>-247.91148459999999</v>
      </c>
      <c r="AF25" s="192">
        <v>-837.71358246999989</v>
      </c>
      <c r="AG25" s="358">
        <v>-139</v>
      </c>
      <c r="AH25" s="358">
        <f t="shared" si="6"/>
        <v>0</v>
      </c>
    </row>
    <row r="26" spans="1:34">
      <c r="B26" s="125" t="s">
        <v>366</v>
      </c>
      <c r="C26" s="358">
        <v>-782</v>
      </c>
      <c r="D26" s="358">
        <v>-864</v>
      </c>
      <c r="E26" s="358">
        <v>-934</v>
      </c>
      <c r="F26" s="358">
        <v>-1037</v>
      </c>
      <c r="G26" s="358">
        <v>-929</v>
      </c>
      <c r="H26" s="358">
        <v>-925</v>
      </c>
      <c r="I26" s="358">
        <v>-908</v>
      </c>
      <c r="J26" s="358">
        <v>-844.01800000000026</v>
      </c>
      <c r="K26" s="358">
        <v>-952.44200000000012</v>
      </c>
      <c r="L26" s="358">
        <v>-930.40999999999974</v>
      </c>
      <c r="M26" s="358">
        <v>-1197.0670000000005</v>
      </c>
      <c r="N26" s="358">
        <v>-1267.8586064637209</v>
      </c>
      <c r="O26" s="358">
        <v>-1387.9670000000001</v>
      </c>
      <c r="P26" s="358">
        <v>-1431.7849999999999</v>
      </c>
      <c r="Q26" s="358">
        <v>-1827.1540000000005</v>
      </c>
      <c r="R26" s="358">
        <v>-1939.6299999999994</v>
      </c>
      <c r="S26" s="358">
        <v>-1608.2380000000001</v>
      </c>
      <c r="T26" s="358">
        <v>-1573</v>
      </c>
      <c r="U26" s="358">
        <v>-1824.9459999999999</v>
      </c>
      <c r="V26" s="358">
        <v>-1750.0751578476236</v>
      </c>
      <c r="W26" s="358">
        <f>W27-W19</f>
        <v>-1663.5544503102351</v>
      </c>
      <c r="X26" s="358">
        <v>-1444</v>
      </c>
      <c r="Y26" s="358">
        <v>-1724.3389999999999</v>
      </c>
      <c r="Z26" s="358">
        <v>-1696</v>
      </c>
      <c r="AC26" s="358">
        <f t="shared" ref="AC26:AG26" si="7">AC27-AC19</f>
        <v>-3617</v>
      </c>
      <c r="AD26" s="358">
        <f t="shared" si="7"/>
        <v>-3606.018</v>
      </c>
      <c r="AE26" s="358">
        <f t="shared" si="7"/>
        <v>-4347.777606463721</v>
      </c>
      <c r="AF26" s="358">
        <f t="shared" si="7"/>
        <v>-6586.5360000000001</v>
      </c>
      <c r="AG26" s="358">
        <f t="shared" si="7"/>
        <v>-6756.259157847624</v>
      </c>
      <c r="AH26" s="358">
        <f t="shared" si="6"/>
        <v>-6527.8934503102355</v>
      </c>
    </row>
    <row r="27" spans="1:34">
      <c r="B27" s="74" t="s">
        <v>214</v>
      </c>
      <c r="C27" s="124">
        <v>152</v>
      </c>
      <c r="D27" s="124">
        <v>200</v>
      </c>
      <c r="E27" s="124">
        <v>254</v>
      </c>
      <c r="F27" s="124">
        <v>216</v>
      </c>
      <c r="G27" s="124">
        <v>142</v>
      </c>
      <c r="H27" s="124">
        <v>166</v>
      </c>
      <c r="I27" s="124">
        <v>124</v>
      </c>
      <c r="J27" s="135">
        <v>84.625999999999976</v>
      </c>
      <c r="K27" s="135">
        <v>101.333</v>
      </c>
      <c r="L27" s="124">
        <v>80.908000000000015</v>
      </c>
      <c r="M27" s="124">
        <v>188.83199999999997</v>
      </c>
      <c r="N27" s="135">
        <v>189.07705261627933</v>
      </c>
      <c r="O27" s="135">
        <v>291.08800000000002</v>
      </c>
      <c r="P27" s="135">
        <v>395.56599999999997</v>
      </c>
      <c r="Q27" s="135">
        <v>358.38799999999986</v>
      </c>
      <c r="R27" s="135">
        <v>386.78300000000013</v>
      </c>
      <c r="S27" s="135">
        <v>611.76199999999994</v>
      </c>
      <c r="T27" s="135">
        <v>678</v>
      </c>
      <c r="U27" s="135">
        <v>351.05399999999997</v>
      </c>
      <c r="V27" s="271">
        <v>160.1840000000002</v>
      </c>
      <c r="W27" s="271">
        <v>152.83199999999999</v>
      </c>
      <c r="X27" s="271">
        <f>SUM(X26,X19)</f>
        <v>107</v>
      </c>
      <c r="Y27" s="271">
        <f>SUM(Y26,Y19)</f>
        <v>35.611612918800574</v>
      </c>
      <c r="Z27" s="271">
        <f>SUM(Z26,Z19)</f>
        <v>133.43620689807494</v>
      </c>
      <c r="AA27" s="100"/>
      <c r="AB27" s="254"/>
      <c r="AC27" s="135">
        <v>822</v>
      </c>
      <c r="AD27" s="135">
        <v>516.62599999999998</v>
      </c>
      <c r="AE27" s="135">
        <v>560.15005261627925</v>
      </c>
      <c r="AF27" s="135">
        <v>1431.825</v>
      </c>
      <c r="AG27" s="271">
        <v>1801</v>
      </c>
      <c r="AH27" s="271">
        <f t="shared" si="6"/>
        <v>428.87981981687551</v>
      </c>
    </row>
    <row r="28" spans="1:34">
      <c r="B28" s="71" t="s">
        <v>160</v>
      </c>
      <c r="C28" s="146">
        <v>230</v>
      </c>
      <c r="D28" s="146">
        <v>209</v>
      </c>
      <c r="E28" s="146">
        <v>246</v>
      </c>
      <c r="F28" s="146">
        <v>208.92999999999995</v>
      </c>
      <c r="G28" s="146">
        <v>171</v>
      </c>
      <c r="H28" s="146">
        <v>353</v>
      </c>
      <c r="I28" s="146">
        <v>133</v>
      </c>
      <c r="J28" s="148">
        <v>197.80700000000002</v>
      </c>
      <c r="K28" s="148">
        <v>115.73099999999999</v>
      </c>
      <c r="L28" s="146">
        <v>189.16899999999998</v>
      </c>
      <c r="M28" s="146">
        <v>193.32900000000001</v>
      </c>
      <c r="N28" s="148">
        <v>185.32234302000001</v>
      </c>
      <c r="O28" s="148">
        <v>208.874</v>
      </c>
      <c r="P28" s="148">
        <v>389.64</v>
      </c>
      <c r="Q28" s="148">
        <v>372.08000000000004</v>
      </c>
      <c r="R28" s="148">
        <v>411.81700000000001</v>
      </c>
      <c r="S28" s="148">
        <v>615.75300000000004</v>
      </c>
      <c r="T28" s="135">
        <v>680</v>
      </c>
      <c r="U28" s="135">
        <v>333.47800000000001</v>
      </c>
      <c r="V28" s="271">
        <v>185.76899999999978</v>
      </c>
      <c r="W28" s="271">
        <v>175.88399999999999</v>
      </c>
      <c r="X28" s="271">
        <v>110</v>
      </c>
      <c r="Y28" s="271">
        <v>89.668999999999997</v>
      </c>
      <c r="Z28" s="271">
        <v>145.62199999999996</v>
      </c>
      <c r="AA28" s="100"/>
      <c r="AB28" s="254"/>
      <c r="AC28" s="148">
        <v>893.93</v>
      </c>
      <c r="AD28" s="148">
        <v>854.80700000000002</v>
      </c>
      <c r="AE28" s="148">
        <v>683.55134301999999</v>
      </c>
      <c r="AF28" s="148">
        <v>1382.4110000000001</v>
      </c>
      <c r="AG28" s="357">
        <v>1815</v>
      </c>
      <c r="AH28" s="357">
        <f t="shared" si="6"/>
        <v>521.17499999999995</v>
      </c>
    </row>
    <row r="29" spans="1:34">
      <c r="B29" s="74" t="s">
        <v>215</v>
      </c>
      <c r="C29" s="124">
        <v>69</v>
      </c>
      <c r="D29" s="124">
        <v>69</v>
      </c>
      <c r="E29" s="124">
        <v>67</v>
      </c>
      <c r="F29" s="124">
        <v>68</v>
      </c>
      <c r="G29" s="124">
        <v>90</v>
      </c>
      <c r="H29" s="124">
        <v>135</v>
      </c>
      <c r="I29" s="124">
        <v>82</v>
      </c>
      <c r="J29" s="135">
        <v>125.61099999999999</v>
      </c>
      <c r="K29" s="135">
        <v>83.760999999999996</v>
      </c>
      <c r="L29" s="124">
        <v>102.79500000000002</v>
      </c>
      <c r="M29" s="124">
        <v>95.753999999999991</v>
      </c>
      <c r="N29" s="135">
        <v>118.51225635999998</v>
      </c>
      <c r="O29" s="135">
        <v>105.289</v>
      </c>
      <c r="P29" s="135">
        <v>118.18599999999999</v>
      </c>
      <c r="Q29" s="135">
        <v>127.67300000000003</v>
      </c>
      <c r="R29" s="135">
        <v>111.28099999999995</v>
      </c>
      <c r="S29" s="135">
        <v>119.971</v>
      </c>
      <c r="T29" s="135">
        <v>115</v>
      </c>
      <c r="U29" s="135">
        <v>127.959</v>
      </c>
      <c r="V29" s="271">
        <v>142.07</v>
      </c>
      <c r="W29" s="271">
        <v>129.27500000000001</v>
      </c>
      <c r="X29" s="271">
        <v>138</v>
      </c>
      <c r="Y29" s="271">
        <v>137.01</v>
      </c>
      <c r="Z29" s="271">
        <v>144.23099999999999</v>
      </c>
      <c r="AA29" s="100"/>
      <c r="AB29" s="254"/>
      <c r="AC29" s="135">
        <v>273</v>
      </c>
      <c r="AD29" s="135">
        <v>432.61099999999999</v>
      </c>
      <c r="AE29" s="135">
        <v>400.82225635999998</v>
      </c>
      <c r="AF29" s="135">
        <v>462.42899999999997</v>
      </c>
      <c r="AG29" s="271">
        <v>505</v>
      </c>
      <c r="AH29" s="271">
        <f t="shared" si="6"/>
        <v>548.51599999999996</v>
      </c>
    </row>
    <row r="30" spans="1:34" ht="7.5" customHeight="1">
      <c r="B30" s="71"/>
      <c r="C30" s="142"/>
      <c r="D30" s="142"/>
      <c r="E30" s="142"/>
      <c r="F30" s="142"/>
      <c r="G30" s="142"/>
      <c r="H30" s="142"/>
      <c r="I30" s="142"/>
      <c r="J30" s="147"/>
      <c r="K30" s="147"/>
      <c r="L30" s="142"/>
      <c r="M30" s="142"/>
      <c r="N30" s="147"/>
      <c r="O30" s="147"/>
      <c r="P30" s="147"/>
      <c r="Q30" s="147"/>
      <c r="R30" s="147"/>
      <c r="S30" s="147"/>
      <c r="T30" s="147"/>
      <c r="U30" s="147"/>
      <c r="V30" s="354"/>
      <c r="W30" s="354"/>
      <c r="X30" s="354"/>
      <c r="Y30" s="354"/>
      <c r="Z30" s="354"/>
      <c r="AB30" s="254"/>
    </row>
    <row r="31" spans="1:34" ht="15">
      <c r="B31" s="71"/>
      <c r="C31" s="149"/>
      <c r="D31" s="149"/>
      <c r="E31" s="149"/>
      <c r="F31" s="149"/>
      <c r="G31" s="149"/>
      <c r="H31" s="149"/>
      <c r="I31" s="149"/>
      <c r="J31" s="149"/>
      <c r="K31" s="149"/>
      <c r="L31" s="149"/>
      <c r="M31" s="149"/>
      <c r="N31" s="149"/>
      <c r="O31" s="149"/>
      <c r="P31" s="149"/>
      <c r="Q31" s="149"/>
      <c r="R31" s="149"/>
      <c r="S31" s="149"/>
      <c r="T31" s="149"/>
      <c r="U31" s="149"/>
      <c r="V31" s="149"/>
      <c r="W31" s="149"/>
      <c r="X31" s="355"/>
      <c r="Y31" s="355"/>
      <c r="Z31" s="355"/>
      <c r="AB31" s="254"/>
      <c r="AH31" s="344"/>
    </row>
    <row r="32" spans="1:34" ht="14.45" customHeight="1" thickBot="1">
      <c r="A32" s="51"/>
      <c r="B32" s="72" t="s">
        <v>219</v>
      </c>
      <c r="C32" s="141"/>
      <c r="D32" s="141"/>
      <c r="E32" s="141"/>
      <c r="F32" s="141"/>
      <c r="G32" s="141"/>
      <c r="H32" s="141"/>
      <c r="I32" s="141"/>
      <c r="J32" s="150"/>
      <c r="K32" s="150"/>
      <c r="L32" s="141"/>
      <c r="M32" s="141"/>
      <c r="N32" s="150"/>
      <c r="O32" s="150"/>
      <c r="P32" s="150"/>
      <c r="Q32" s="150"/>
      <c r="R32" s="150"/>
      <c r="S32" s="150"/>
      <c r="T32" s="150"/>
      <c r="U32" s="150"/>
      <c r="V32" s="150"/>
      <c r="W32" s="150"/>
      <c r="X32" s="150"/>
      <c r="Y32" s="150"/>
      <c r="Z32" s="150"/>
      <c r="AB32" s="254"/>
      <c r="AC32" s="150"/>
      <c r="AD32" s="150"/>
      <c r="AE32" s="150"/>
      <c r="AF32" s="150"/>
      <c r="AG32" s="150"/>
      <c r="AH32" s="150"/>
    </row>
    <row r="33" spans="1:34" s="53" customFormat="1" ht="15">
      <c r="B33" s="125" t="s">
        <v>213</v>
      </c>
      <c r="C33" s="146">
        <v>253</v>
      </c>
      <c r="D33" s="146">
        <v>281</v>
      </c>
      <c r="E33" s="146">
        <v>323</v>
      </c>
      <c r="F33" s="146">
        <v>300.47600000000011</v>
      </c>
      <c r="G33" s="146">
        <v>309</v>
      </c>
      <c r="H33" s="146">
        <v>342</v>
      </c>
      <c r="I33" s="146">
        <v>368</v>
      </c>
      <c r="J33" s="147">
        <v>421.63499999999999</v>
      </c>
      <c r="K33" s="147">
        <v>264.63499999999999</v>
      </c>
      <c r="L33" s="146">
        <v>158.01834138108001</v>
      </c>
      <c r="M33" s="146">
        <v>183.00000000000006</v>
      </c>
      <c r="N33" s="147">
        <v>189.13165861891991</v>
      </c>
      <c r="O33" s="147">
        <v>185.25</v>
      </c>
      <c r="P33" s="147">
        <v>152.04500000000002</v>
      </c>
      <c r="Q33" s="147">
        <v>206.58599999999996</v>
      </c>
      <c r="R33" s="147">
        <v>182.52500000000001</v>
      </c>
      <c r="S33" s="147">
        <v>152.15700000000001</v>
      </c>
      <c r="T33" s="147">
        <v>156</v>
      </c>
      <c r="U33" s="147">
        <v>167</v>
      </c>
      <c r="V33" s="354">
        <v>158.84299999999996</v>
      </c>
      <c r="W33" s="354">
        <v>136</v>
      </c>
      <c r="X33" s="354">
        <v>153</v>
      </c>
      <c r="Y33" s="354">
        <v>139.62299999999999</v>
      </c>
      <c r="Z33" s="354">
        <v>109.48699999999999</v>
      </c>
      <c r="AB33" s="255"/>
      <c r="AC33" s="147">
        <v>1157.4760000000001</v>
      </c>
      <c r="AD33" s="147">
        <v>1440.635</v>
      </c>
      <c r="AE33" s="147">
        <v>794.78499999999997</v>
      </c>
      <c r="AF33" s="147">
        <v>726.40599999999995</v>
      </c>
      <c r="AG33" s="354">
        <v>634</v>
      </c>
      <c r="AH33" s="354">
        <f t="shared" ref="AH33:AH37" si="8">SUM(W33:Z33)</f>
        <v>538.11</v>
      </c>
    </row>
    <row r="34" spans="1:34" s="53" customFormat="1" ht="15">
      <c r="B34" s="134" t="s">
        <v>367</v>
      </c>
      <c r="C34" s="336">
        <f>C35-C33</f>
        <v>-171</v>
      </c>
      <c r="D34" s="336">
        <f t="shared" ref="D34:V34" si="9">D35-D33</f>
        <v>-207</v>
      </c>
      <c r="E34" s="336">
        <f t="shared" si="9"/>
        <v>-308</v>
      </c>
      <c r="F34" s="336">
        <f t="shared" si="9"/>
        <v>-313.04300000000012</v>
      </c>
      <c r="G34" s="336">
        <f t="shared" si="9"/>
        <v>-235</v>
      </c>
      <c r="H34" s="336">
        <f t="shared" si="9"/>
        <v>-304</v>
      </c>
      <c r="I34" s="336">
        <f t="shared" si="9"/>
        <v>-341</v>
      </c>
      <c r="J34" s="336">
        <f t="shared" si="9"/>
        <v>-377.358</v>
      </c>
      <c r="K34" s="336">
        <f t="shared" si="9"/>
        <v>-210.83799999999999</v>
      </c>
      <c r="L34" s="336">
        <f t="shared" si="9"/>
        <v>-160.81838244540398</v>
      </c>
      <c r="M34" s="336">
        <f t="shared" si="9"/>
        <v>-172.00000000000006</v>
      </c>
      <c r="N34" s="336">
        <f t="shared" si="9"/>
        <v>-188.39161755459594</v>
      </c>
      <c r="O34" s="336">
        <f>O35-O33</f>
        <v>-27.776999999999987</v>
      </c>
      <c r="P34" s="336">
        <f t="shared" si="9"/>
        <v>-156.77500000000003</v>
      </c>
      <c r="Q34" s="336">
        <f t="shared" si="9"/>
        <v>-246.17499999999995</v>
      </c>
      <c r="R34" s="336">
        <f t="shared" si="9"/>
        <v>-78.233000000000004</v>
      </c>
      <c r="S34" s="336">
        <f t="shared" si="9"/>
        <v>-201.94300000000001</v>
      </c>
      <c r="T34" s="336">
        <f t="shared" si="9"/>
        <v>-160</v>
      </c>
      <c r="U34" s="336">
        <f t="shared" si="9"/>
        <v>-179</v>
      </c>
      <c r="V34" s="336">
        <f t="shared" si="9"/>
        <v>-210.05699999999996</v>
      </c>
      <c r="W34" s="336">
        <f>W35-W33</f>
        <v>-223</v>
      </c>
      <c r="X34" s="336">
        <v>-226</v>
      </c>
      <c r="Y34" s="336">
        <f>-221.548+43</f>
        <v>-178.548</v>
      </c>
      <c r="Z34" s="336">
        <f>-184.34+37</f>
        <v>-147.34</v>
      </c>
      <c r="AA34" s="399"/>
      <c r="AB34" s="398"/>
      <c r="AC34" s="336">
        <f t="shared" ref="AC34:AE34" si="10">AC35-AC33</f>
        <v>-999.04300000000012</v>
      </c>
      <c r="AD34" s="336">
        <f t="shared" si="10"/>
        <v>-1257.3579999999999</v>
      </c>
      <c r="AE34" s="336">
        <f t="shared" si="10"/>
        <v>-732.048</v>
      </c>
      <c r="AF34" s="336">
        <f>AF35-AF33</f>
        <v>-508.95999999999992</v>
      </c>
      <c r="AG34" s="336">
        <f t="shared" ref="AG34" si="11">AG35-AG33</f>
        <v>-751</v>
      </c>
      <c r="AH34" s="336">
        <f t="shared" si="8"/>
        <v>-774.88800000000003</v>
      </c>
    </row>
    <row r="35" spans="1:34">
      <c r="B35" s="74" t="s">
        <v>214</v>
      </c>
      <c r="C35" s="124">
        <v>82</v>
      </c>
      <c r="D35" s="124">
        <v>74</v>
      </c>
      <c r="E35" s="124">
        <v>15</v>
      </c>
      <c r="F35" s="124">
        <v>-12.567000000000007</v>
      </c>
      <c r="G35" s="124">
        <v>74</v>
      </c>
      <c r="H35" s="124">
        <v>38</v>
      </c>
      <c r="I35" s="124">
        <v>27</v>
      </c>
      <c r="J35" s="135">
        <v>44.276999999999987</v>
      </c>
      <c r="K35" s="135">
        <v>53.796999999999997</v>
      </c>
      <c r="L35" s="124">
        <v>-2.8000410643239775</v>
      </c>
      <c r="M35" s="124">
        <v>11</v>
      </c>
      <c r="N35" s="135">
        <v>0.74004106432398231</v>
      </c>
      <c r="O35" s="135">
        <v>157.47300000000001</v>
      </c>
      <c r="P35" s="135">
        <v>-4.7300000000000182</v>
      </c>
      <c r="Q35" s="135">
        <v>-39.588999999999999</v>
      </c>
      <c r="R35" s="135">
        <v>104.292</v>
      </c>
      <c r="S35" s="135">
        <v>-49.786000000000001</v>
      </c>
      <c r="T35" s="135">
        <v>-4</v>
      </c>
      <c r="U35" s="135">
        <v>-12</v>
      </c>
      <c r="V35" s="271">
        <v>-51.213999999999999</v>
      </c>
      <c r="W35" s="271">
        <v>-87</v>
      </c>
      <c r="X35" s="271">
        <f>SUM(X33:X34)</f>
        <v>-73</v>
      </c>
      <c r="Y35" s="271">
        <f>SUM(Y33:Y34)</f>
        <v>-38.925000000000011</v>
      </c>
      <c r="Z35" s="271">
        <f>SUM(Z33:Z34)</f>
        <v>-37.853000000000009</v>
      </c>
      <c r="AA35" s="100"/>
      <c r="AB35" s="254"/>
      <c r="AC35" s="135">
        <v>158.43299999999999</v>
      </c>
      <c r="AD35" s="135">
        <v>183.27699999999999</v>
      </c>
      <c r="AE35" s="135">
        <v>62.737000000000002</v>
      </c>
      <c r="AF35" s="135">
        <v>217.446</v>
      </c>
      <c r="AG35" s="271">
        <v>-117</v>
      </c>
      <c r="AH35" s="271">
        <f t="shared" si="8"/>
        <v>-236.77800000000002</v>
      </c>
    </row>
    <row r="36" spans="1:34">
      <c r="A36" s="55"/>
      <c r="B36" s="71" t="s">
        <v>160</v>
      </c>
      <c r="C36" s="146">
        <v>50</v>
      </c>
      <c r="D36" s="146">
        <v>72</v>
      </c>
      <c r="E36" s="146">
        <v>0</v>
      </c>
      <c r="F36" s="146">
        <v>66</v>
      </c>
      <c r="G36" s="146">
        <v>79</v>
      </c>
      <c r="H36" s="146">
        <v>47</v>
      </c>
      <c r="I36" s="146">
        <v>35</v>
      </c>
      <c r="J36" s="148">
        <v>53</v>
      </c>
      <c r="K36" s="148">
        <v>59.456000000000003</v>
      </c>
      <c r="L36" s="146">
        <v>3.0051083134261987</v>
      </c>
      <c r="M36" s="146">
        <v>17</v>
      </c>
      <c r="N36" s="148">
        <v>2.5388916865738054</v>
      </c>
      <c r="O36" s="148">
        <v>162.88999999999999</v>
      </c>
      <c r="P36" s="148">
        <v>-3.1279999999999859</v>
      </c>
      <c r="Q36" s="148">
        <v>-47.959000000000003</v>
      </c>
      <c r="R36" s="148">
        <v>99.548000000000002</v>
      </c>
      <c r="S36" s="148">
        <v>-50.249000000000002</v>
      </c>
      <c r="T36" s="148">
        <v>-2</v>
      </c>
      <c r="U36" s="148">
        <v>-11</v>
      </c>
      <c r="V36" s="357">
        <v>-51.750999999999998</v>
      </c>
      <c r="W36" s="357">
        <v>-83</v>
      </c>
      <c r="X36" s="357">
        <v>-33</v>
      </c>
      <c r="Y36" s="357">
        <v>-30.963000000000001</v>
      </c>
      <c r="Z36" s="357">
        <v>-41.855999999999995</v>
      </c>
      <c r="AB36" s="254"/>
      <c r="AC36" s="148">
        <v>188</v>
      </c>
      <c r="AD36" s="148">
        <v>214</v>
      </c>
      <c r="AE36" s="148">
        <v>82</v>
      </c>
      <c r="AF36" s="148">
        <v>211.351</v>
      </c>
      <c r="AG36" s="357">
        <v>-115</v>
      </c>
      <c r="AH36" s="357">
        <f t="shared" si="8"/>
        <v>-188.81899999999999</v>
      </c>
    </row>
    <row r="37" spans="1:34">
      <c r="B37" s="74" t="s">
        <v>215</v>
      </c>
      <c r="C37" s="124">
        <v>5</v>
      </c>
      <c r="D37" s="124">
        <v>9</v>
      </c>
      <c r="E37" s="124">
        <v>8</v>
      </c>
      <c r="F37" s="124">
        <v>7.2020000000000017</v>
      </c>
      <c r="G37" s="124">
        <v>7</v>
      </c>
      <c r="H37" s="124">
        <v>7</v>
      </c>
      <c r="I37" s="124">
        <v>8</v>
      </c>
      <c r="J37" s="135">
        <v>6.9420000000000002</v>
      </c>
      <c r="K37" s="135">
        <v>7.2370000000000001</v>
      </c>
      <c r="L37" s="124">
        <v>7.2406488253584804</v>
      </c>
      <c r="M37" s="124">
        <v>7.9999999999999982</v>
      </c>
      <c r="N37" s="135">
        <v>6.6383511746415209</v>
      </c>
      <c r="O37" s="135">
        <v>7.2249999999999996</v>
      </c>
      <c r="P37" s="135">
        <v>7.2420000000000009</v>
      </c>
      <c r="Q37" s="135">
        <v>8.6010000000000009</v>
      </c>
      <c r="R37" s="135">
        <v>7.3989999999999974</v>
      </c>
      <c r="S37" s="135">
        <v>7.7389999999999999</v>
      </c>
      <c r="T37" s="135">
        <v>8</v>
      </c>
      <c r="U37" s="135">
        <v>8</v>
      </c>
      <c r="V37" s="271">
        <v>6.2609999999999992</v>
      </c>
      <c r="W37" s="271">
        <v>4.0259999999999998</v>
      </c>
      <c r="X37" s="271">
        <v>4</v>
      </c>
      <c r="Y37" s="271">
        <v>3.64</v>
      </c>
      <c r="Z37" s="271">
        <v>2.468</v>
      </c>
      <c r="AB37" s="254"/>
      <c r="AC37" s="135">
        <v>29.202000000000002</v>
      </c>
      <c r="AD37" s="135">
        <v>28.942</v>
      </c>
      <c r="AE37" s="135">
        <v>29.116</v>
      </c>
      <c r="AF37" s="135">
        <v>30.466999999999999</v>
      </c>
      <c r="AG37" s="271">
        <v>30</v>
      </c>
      <c r="AH37" s="271">
        <f t="shared" si="8"/>
        <v>14.134</v>
      </c>
    </row>
    <row r="38" spans="1:34" ht="15">
      <c r="B38" s="400" t="s">
        <v>368</v>
      </c>
      <c r="C38" s="142"/>
      <c r="D38" s="142"/>
      <c r="E38" s="142"/>
      <c r="F38" s="142"/>
      <c r="G38" s="142"/>
      <c r="H38" s="142"/>
      <c r="I38" s="142"/>
      <c r="J38" s="147"/>
      <c r="K38" s="147"/>
      <c r="L38" s="142"/>
      <c r="M38" s="142"/>
      <c r="N38" s="147"/>
      <c r="O38" s="147"/>
      <c r="P38" s="147"/>
      <c r="Q38" s="147"/>
      <c r="R38" s="147"/>
      <c r="S38" s="147"/>
      <c r="T38" s="147"/>
      <c r="U38" s="147"/>
      <c r="V38" s="354"/>
      <c r="W38" s="354"/>
      <c r="X38" s="354"/>
      <c r="Y38" s="354"/>
      <c r="Z38" s="354"/>
      <c r="AB38" s="254"/>
      <c r="AC38" s="147"/>
      <c r="AD38" s="147"/>
      <c r="AE38" s="147"/>
      <c r="AF38" s="147"/>
      <c r="AG38" s="354"/>
      <c r="AH38" s="354"/>
    </row>
    <row r="39" spans="1:34">
      <c r="B39" s="71"/>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B39" s="254"/>
      <c r="AC39" s="149"/>
      <c r="AD39" s="149"/>
      <c r="AE39" s="149"/>
      <c r="AF39" s="149"/>
      <c r="AG39" s="149"/>
      <c r="AH39" s="149"/>
    </row>
    <row r="40" spans="1:34" ht="14.45" customHeight="1" thickBot="1">
      <c r="A40" s="51"/>
      <c r="B40" s="72" t="s">
        <v>220</v>
      </c>
      <c r="C40" s="141"/>
      <c r="D40" s="141"/>
      <c r="E40" s="141"/>
      <c r="F40" s="141"/>
      <c r="G40" s="141"/>
      <c r="H40" s="141"/>
      <c r="I40" s="141"/>
      <c r="J40" s="150"/>
      <c r="K40" s="150"/>
      <c r="L40" s="141"/>
      <c r="M40" s="141"/>
      <c r="N40" s="150"/>
      <c r="O40" s="150"/>
      <c r="P40" s="150"/>
      <c r="Q40" s="150"/>
      <c r="R40" s="150"/>
      <c r="S40" s="150"/>
      <c r="T40" s="150"/>
      <c r="U40" s="150"/>
      <c r="V40" s="150"/>
      <c r="W40" s="150"/>
      <c r="X40" s="150"/>
      <c r="Y40" s="150"/>
      <c r="Z40" s="150"/>
      <c r="AB40" s="254"/>
      <c r="AC40" s="150"/>
      <c r="AD40" s="150"/>
      <c r="AE40" s="150"/>
      <c r="AF40" s="150"/>
      <c r="AG40" s="150"/>
      <c r="AH40" s="150"/>
    </row>
    <row r="41" spans="1:34" s="53" customFormat="1" ht="15">
      <c r="B41" s="125" t="s">
        <v>213</v>
      </c>
      <c r="C41" s="146">
        <v>16</v>
      </c>
      <c r="D41" s="146">
        <v>10</v>
      </c>
      <c r="E41" s="146">
        <v>9</v>
      </c>
      <c r="F41" s="146">
        <v>3</v>
      </c>
      <c r="G41" s="146">
        <v>1</v>
      </c>
      <c r="H41" s="146">
        <v>2</v>
      </c>
      <c r="I41" s="146">
        <v>0</v>
      </c>
      <c r="J41" s="147">
        <v>5.0429999999999993</v>
      </c>
      <c r="K41" s="147">
        <v>2.7530000000000001</v>
      </c>
      <c r="L41" s="146">
        <v>4.5996612800000003</v>
      </c>
      <c r="M41" s="146">
        <v>1.9999999999999991</v>
      </c>
      <c r="N41" s="147">
        <v>4.3233387200000006</v>
      </c>
      <c r="O41" s="147">
        <v>7.1280000000000001</v>
      </c>
      <c r="P41" s="147">
        <v>10.119</v>
      </c>
      <c r="Q41" s="147">
        <v>6.5489999999999995</v>
      </c>
      <c r="R41" s="147">
        <v>2.1129999999999995</v>
      </c>
      <c r="S41" s="147">
        <v>3.2349999999999999</v>
      </c>
      <c r="T41" s="147">
        <v>13</v>
      </c>
      <c r="U41" s="147">
        <v>2</v>
      </c>
      <c r="V41" s="354">
        <v>2.7650000000000006</v>
      </c>
      <c r="W41" s="354">
        <v>5</v>
      </c>
      <c r="X41" s="354">
        <v>2</v>
      </c>
      <c r="Y41" s="354">
        <v>7.2009999999999996</v>
      </c>
      <c r="Z41" s="354">
        <v>3.5720000000000005</v>
      </c>
      <c r="AA41" s="397"/>
      <c r="AB41" s="398"/>
      <c r="AC41" s="147">
        <v>38</v>
      </c>
      <c r="AD41" s="147">
        <v>8.0429999999999993</v>
      </c>
      <c r="AE41" s="147">
        <v>13.676</v>
      </c>
      <c r="AF41" s="147">
        <v>25.908999999999999</v>
      </c>
      <c r="AG41" s="354">
        <v>21</v>
      </c>
      <c r="AH41" s="354">
        <f t="shared" ref="AH41:AH45" si="12">SUM(W41:Z41)</f>
        <v>17.773</v>
      </c>
    </row>
    <row r="42" spans="1:34" s="53" customFormat="1" ht="15">
      <c r="B42" s="134" t="s">
        <v>365</v>
      </c>
      <c r="C42" s="336">
        <f>C43-C41</f>
        <v>-31</v>
      </c>
      <c r="D42" s="336">
        <f t="shared" ref="D42:W42" si="13">D43-D41</f>
        <v>-18</v>
      </c>
      <c r="E42" s="336">
        <f t="shared" si="13"/>
        <v>-12</v>
      </c>
      <c r="F42" s="336">
        <f t="shared" si="13"/>
        <v>-8</v>
      </c>
      <c r="G42" s="336">
        <f t="shared" si="13"/>
        <v>-8</v>
      </c>
      <c r="H42" s="336">
        <f t="shared" si="13"/>
        <v>-18</v>
      </c>
      <c r="I42" s="336">
        <f t="shared" si="13"/>
        <v>-10</v>
      </c>
      <c r="J42" s="336">
        <f t="shared" si="13"/>
        <v>-14.378999999999998</v>
      </c>
      <c r="K42" s="336">
        <f t="shared" si="13"/>
        <v>-9.7390000000000008</v>
      </c>
      <c r="L42" s="336">
        <f t="shared" si="13"/>
        <v>-18.973427769999997</v>
      </c>
      <c r="M42" s="336">
        <f t="shared" si="13"/>
        <v>-11</v>
      </c>
      <c r="N42" s="336">
        <f t="shared" si="13"/>
        <v>-16.180572230000003</v>
      </c>
      <c r="O42" s="336">
        <f t="shared" si="13"/>
        <v>-11.903</v>
      </c>
      <c r="P42" s="336">
        <f t="shared" si="13"/>
        <v>-14.597999999999999</v>
      </c>
      <c r="Q42" s="336">
        <f t="shared" si="13"/>
        <v>-15.382</v>
      </c>
      <c r="R42" s="336">
        <f t="shared" si="13"/>
        <v>-9.5889999999999986</v>
      </c>
      <c r="S42" s="336">
        <f t="shared" si="13"/>
        <v>-11.260999999999999</v>
      </c>
      <c r="T42" s="336">
        <f t="shared" si="13"/>
        <v>-25</v>
      </c>
      <c r="U42" s="336">
        <f t="shared" si="13"/>
        <v>-11</v>
      </c>
      <c r="V42" s="336">
        <f t="shared" si="13"/>
        <v>-7.7390000000000008</v>
      </c>
      <c r="W42" s="336">
        <f t="shared" si="13"/>
        <v>-10.86</v>
      </c>
      <c r="X42" s="336">
        <v>-9</v>
      </c>
      <c r="Y42" s="336">
        <v>-21.428999999999998</v>
      </c>
      <c r="Z42" s="336">
        <v>-11.556999999999995</v>
      </c>
      <c r="AA42" s="397"/>
      <c r="AB42" s="398"/>
      <c r="AC42" s="336">
        <f t="shared" ref="AC42:AG42" si="14">AC43-AC41</f>
        <v>-69</v>
      </c>
      <c r="AD42" s="336">
        <f t="shared" si="14"/>
        <v>-50.378999999999998</v>
      </c>
      <c r="AE42" s="336">
        <f t="shared" si="14"/>
        <v>-55.893000000000001</v>
      </c>
      <c r="AF42" s="336">
        <f t="shared" si="14"/>
        <v>-51.471999999999994</v>
      </c>
      <c r="AG42" s="336">
        <f t="shared" si="14"/>
        <v>-55</v>
      </c>
      <c r="AH42" s="336">
        <f t="shared" si="12"/>
        <v>-52.845999999999997</v>
      </c>
    </row>
    <row r="43" spans="1:34">
      <c r="B43" s="74" t="s">
        <v>214</v>
      </c>
      <c r="C43" s="124">
        <v>-15</v>
      </c>
      <c r="D43" s="124">
        <v>-8</v>
      </c>
      <c r="E43" s="124">
        <v>-3</v>
      </c>
      <c r="F43" s="124">
        <v>-5</v>
      </c>
      <c r="G43" s="124">
        <v>-7</v>
      </c>
      <c r="H43" s="124">
        <v>-16</v>
      </c>
      <c r="I43" s="124">
        <v>-10</v>
      </c>
      <c r="J43" s="135">
        <v>-9.3359999999999985</v>
      </c>
      <c r="K43" s="135">
        <v>-6.9859999999999998</v>
      </c>
      <c r="L43" s="124">
        <v>-14.373766489999998</v>
      </c>
      <c r="M43" s="124">
        <v>-9</v>
      </c>
      <c r="N43" s="135">
        <v>-11.85723351</v>
      </c>
      <c r="O43" s="135">
        <v>-4.7750000000000004</v>
      </c>
      <c r="P43" s="135">
        <v>-4.4789999999999992</v>
      </c>
      <c r="Q43" s="135">
        <v>-8.8330000000000002</v>
      </c>
      <c r="R43" s="135">
        <v>-7.4759999999999991</v>
      </c>
      <c r="S43" s="135">
        <v>-8.0259999999999998</v>
      </c>
      <c r="T43" s="135">
        <v>-12</v>
      </c>
      <c r="U43" s="135">
        <v>-9</v>
      </c>
      <c r="V43" s="271">
        <v>-4.9740000000000002</v>
      </c>
      <c r="W43" s="271">
        <v>-5.86</v>
      </c>
      <c r="X43" s="271">
        <f>SUM(X41:X42)</f>
        <v>-7</v>
      </c>
      <c r="Y43" s="271">
        <f>SUM(Y41:Y42)</f>
        <v>-14.227999999999998</v>
      </c>
      <c r="Z43" s="271">
        <f>SUM(Z41:Z42)</f>
        <v>-7.9849999999999941</v>
      </c>
      <c r="AA43" s="100"/>
      <c r="AB43" s="254"/>
      <c r="AC43" s="135">
        <v>-31</v>
      </c>
      <c r="AD43" s="135">
        <v>-42.335999999999999</v>
      </c>
      <c r="AE43" s="135">
        <v>-42.216999999999999</v>
      </c>
      <c r="AF43" s="135">
        <v>-25.562999999999999</v>
      </c>
      <c r="AG43" s="271">
        <v>-34</v>
      </c>
      <c r="AH43" s="271">
        <f t="shared" si="12"/>
        <v>-35.072999999999993</v>
      </c>
    </row>
    <row r="44" spans="1:34">
      <c r="A44" s="55"/>
      <c r="B44" s="71" t="s">
        <v>160</v>
      </c>
      <c r="C44" s="146">
        <v>-41</v>
      </c>
      <c r="D44" s="146">
        <v>-18</v>
      </c>
      <c r="E44" s="146">
        <v>-17</v>
      </c>
      <c r="F44" s="146">
        <v>-26.727000000000004</v>
      </c>
      <c r="G44" s="146">
        <v>-20</v>
      </c>
      <c r="H44" s="146">
        <v>-55</v>
      </c>
      <c r="I44" s="146">
        <v>-39</v>
      </c>
      <c r="J44" s="148">
        <v>34.388000000000005</v>
      </c>
      <c r="K44" s="148">
        <v>-13.361000000000001</v>
      </c>
      <c r="L44" s="146">
        <v>-20.219407809999996</v>
      </c>
      <c r="M44" s="146">
        <v>-51</v>
      </c>
      <c r="N44" s="148">
        <v>-18.754592189999997</v>
      </c>
      <c r="O44" s="148">
        <v>-11.343</v>
      </c>
      <c r="P44" s="148">
        <v>-23.138000000000002</v>
      </c>
      <c r="Q44" s="148">
        <v>-10.479999999999997</v>
      </c>
      <c r="R44" s="148">
        <v>-11.844000000000001</v>
      </c>
      <c r="S44" s="148">
        <v>-13.169</v>
      </c>
      <c r="T44" s="148">
        <v>-37</v>
      </c>
      <c r="U44" s="148">
        <v>8</v>
      </c>
      <c r="V44" s="357">
        <v>-30.831000000000003</v>
      </c>
      <c r="W44" s="357">
        <v>-8.4670000000000005</v>
      </c>
      <c r="X44" s="357">
        <v>-3</v>
      </c>
      <c r="Y44" s="357">
        <v>-12.816000000000001</v>
      </c>
      <c r="Z44" s="357">
        <v>-1.4609999999999985</v>
      </c>
      <c r="AC44" s="148">
        <v>-102.727</v>
      </c>
      <c r="AD44" s="148">
        <v>-79.611999999999995</v>
      </c>
      <c r="AE44" s="148">
        <v>-103.33499999999999</v>
      </c>
      <c r="AF44" s="148">
        <v>-56.805</v>
      </c>
      <c r="AG44" s="357">
        <v>-73</v>
      </c>
      <c r="AH44" s="357">
        <f t="shared" si="12"/>
        <v>-25.744</v>
      </c>
    </row>
    <row r="45" spans="1:34">
      <c r="B45" s="74" t="s">
        <v>215</v>
      </c>
      <c r="C45" s="124">
        <v>1</v>
      </c>
      <c r="D45" s="124">
        <v>0</v>
      </c>
      <c r="E45" s="124">
        <v>0</v>
      </c>
      <c r="F45" s="124">
        <v>0</v>
      </c>
      <c r="G45" s="124">
        <v>0</v>
      </c>
      <c r="H45" s="124">
        <v>0</v>
      </c>
      <c r="I45" s="124">
        <v>0</v>
      </c>
      <c r="J45" s="135">
        <v>1.008</v>
      </c>
      <c r="K45" s="135">
        <v>0.378</v>
      </c>
      <c r="L45" s="124">
        <v>0</v>
      </c>
      <c r="M45" s="124">
        <v>0</v>
      </c>
      <c r="N45" s="135">
        <v>1.907</v>
      </c>
      <c r="O45" s="135">
        <v>0.58599999999999997</v>
      </c>
      <c r="P45" s="135">
        <v>0.71299999999999997</v>
      </c>
      <c r="Q45" s="135">
        <v>0.87</v>
      </c>
      <c r="R45" s="135">
        <v>0.98</v>
      </c>
      <c r="S45" s="135">
        <v>1.018</v>
      </c>
      <c r="T45" s="135">
        <v>1</v>
      </c>
      <c r="U45" s="135">
        <v>2</v>
      </c>
      <c r="V45" s="271">
        <v>0.98200000000000021</v>
      </c>
      <c r="W45" s="271">
        <v>1.391</v>
      </c>
      <c r="X45" s="271">
        <v>3</v>
      </c>
      <c r="Y45" s="271">
        <v>1.88</v>
      </c>
      <c r="Z45" s="271">
        <v>1.3710000000000004</v>
      </c>
      <c r="AC45" s="135">
        <v>1</v>
      </c>
      <c r="AD45" s="135">
        <v>1.008</v>
      </c>
      <c r="AE45" s="135">
        <v>2.2850000000000001</v>
      </c>
      <c r="AF45" s="135">
        <v>3.149</v>
      </c>
      <c r="AG45" s="271">
        <v>5</v>
      </c>
      <c r="AH45" s="271">
        <f t="shared" si="12"/>
        <v>7.6420000000000003</v>
      </c>
    </row>
    <row r="46" spans="1:34" ht="15">
      <c r="B46" s="71"/>
      <c r="C46" s="142"/>
      <c r="D46" s="142"/>
      <c r="E46" s="142"/>
      <c r="F46" s="142"/>
      <c r="G46" s="142"/>
      <c r="H46" s="142"/>
      <c r="I46" s="142"/>
      <c r="J46" s="142"/>
      <c r="K46" s="142"/>
      <c r="L46" s="142"/>
      <c r="M46" s="142"/>
      <c r="N46" s="142"/>
      <c r="O46" s="142"/>
      <c r="P46" s="142"/>
      <c r="Q46" s="142"/>
      <c r="R46" s="142"/>
      <c r="S46" s="142"/>
      <c r="T46" s="142"/>
      <c r="U46" s="142"/>
      <c r="V46" s="355"/>
      <c r="W46" s="355"/>
      <c r="X46" s="355"/>
      <c r="Y46" s="355"/>
      <c r="Z46" s="355"/>
    </row>
    <row r="47" spans="1:34" s="56" customFormat="1" ht="14.1" customHeight="1">
      <c r="B47" s="137" t="s">
        <v>307</v>
      </c>
      <c r="C47" s="138">
        <v>3.2433000000000001</v>
      </c>
      <c r="D47" s="138">
        <v>3.6055999999999999</v>
      </c>
      <c r="E47" s="138">
        <v>3.9504999999999999</v>
      </c>
      <c r="F47" s="138">
        <v>3.8083999999999998</v>
      </c>
      <c r="G47" s="138">
        <v>3.7684000000000002</v>
      </c>
      <c r="H47" s="138">
        <v>3.92</v>
      </c>
      <c r="I47" s="138">
        <v>3.97</v>
      </c>
      <c r="J47" s="138">
        <v>4.1158000000000001</v>
      </c>
      <c r="K47" s="138">
        <v>4.4657</v>
      </c>
      <c r="L47" s="138">
        <v>5.3853999999999997</v>
      </c>
      <c r="M47" s="138">
        <v>5.3772000000000002</v>
      </c>
      <c r="N47" s="138">
        <v>5.3921000000000001</v>
      </c>
      <c r="O47" s="138">
        <v>5.4832999999999998</v>
      </c>
      <c r="P47" s="138">
        <v>5.2907241935483889</v>
      </c>
      <c r="Q47" s="138">
        <v>5.23</v>
      </c>
      <c r="R47" s="138">
        <v>5.59</v>
      </c>
      <c r="S47" s="138">
        <v>5.23</v>
      </c>
      <c r="T47" s="138">
        <v>4.9265612903225815</v>
      </c>
      <c r="U47" s="138">
        <v>5.2461723076923077</v>
      </c>
      <c r="V47" s="348">
        <v>5.255362903225806</v>
      </c>
      <c r="W47" s="348">
        <v>5.2</v>
      </c>
      <c r="X47" s="348">
        <v>4.95</v>
      </c>
      <c r="Y47" s="348">
        <v>4.88</v>
      </c>
      <c r="Z47" s="348">
        <v>4.9518616666666668</v>
      </c>
      <c r="AC47" s="138">
        <v>3.6557843999999999</v>
      </c>
      <c r="AD47" s="138">
        <v>3.9461185770751004</v>
      </c>
      <c r="AE47" s="138">
        <v>5.157772908366538</v>
      </c>
      <c r="AF47" s="138">
        <v>5.3955605577689196</v>
      </c>
      <c r="AG47" s="348">
        <v>5.17</v>
      </c>
      <c r="AH47" s="348">
        <v>4.994497770275216</v>
      </c>
    </row>
    <row r="48" spans="1:34" s="99" customFormat="1">
      <c r="B48" s="137" t="s">
        <v>309</v>
      </c>
      <c r="C48" s="138">
        <v>3.3237999999999999</v>
      </c>
      <c r="D48" s="138">
        <v>3.8557999999999999</v>
      </c>
      <c r="E48" s="138">
        <v>4.0038999999999998</v>
      </c>
      <c r="F48" s="138">
        <v>3.8748</v>
      </c>
      <c r="G48" s="138">
        <v>3.8967000000000001</v>
      </c>
      <c r="H48" s="138">
        <v>3.83</v>
      </c>
      <c r="I48" s="138">
        <v>4.16</v>
      </c>
      <c r="J48" s="138">
        <v>4.0307000000000004</v>
      </c>
      <c r="K48" s="138">
        <v>5.1986999999999997</v>
      </c>
      <c r="L48" s="138">
        <v>5.476</v>
      </c>
      <c r="M48" s="138">
        <v>5.6406999999999998</v>
      </c>
      <c r="N48" s="138">
        <v>5.1966999999999999</v>
      </c>
      <c r="O48" s="138">
        <v>5.6973000000000003</v>
      </c>
      <c r="P48" s="138">
        <v>5.0022000000000002</v>
      </c>
      <c r="Q48" s="138">
        <v>5.44</v>
      </c>
      <c r="R48" s="138">
        <v>5.58</v>
      </c>
      <c r="S48" s="138">
        <v>4.74</v>
      </c>
      <c r="T48" s="138">
        <v>5.2380000000000004</v>
      </c>
      <c r="U48" s="138">
        <v>5.4066000000000001</v>
      </c>
      <c r="V48" s="348">
        <v>5.22</v>
      </c>
      <c r="W48" s="348">
        <v>5.21</v>
      </c>
      <c r="X48" s="349">
        <v>4.8499999999999996</v>
      </c>
      <c r="Y48" s="349">
        <v>4.9400000000000004</v>
      </c>
      <c r="Z48" s="349">
        <v>4.8972450000000007</v>
      </c>
      <c r="AC48" s="138">
        <v>3.8748</v>
      </c>
      <c r="AD48" s="138">
        <v>4.0307000000000004</v>
      </c>
      <c r="AE48" s="138">
        <v>5.1966999999999999</v>
      </c>
      <c r="AF48" s="138">
        <v>5.58</v>
      </c>
      <c r="AG48" s="138">
        <v>5.22</v>
      </c>
      <c r="AH48" s="138">
        <v>4.8972450000000007</v>
      </c>
    </row>
    <row r="49" spans="2:34" s="99" customFormat="1">
      <c r="B49" s="140" t="s">
        <v>310</v>
      </c>
      <c r="C49" s="196">
        <v>2159.1190476190477</v>
      </c>
      <c r="D49" s="196">
        <v>2259.2822580645161</v>
      </c>
      <c r="E49" s="196">
        <v>2056.8359375</v>
      </c>
      <c r="F49" s="196">
        <v>1970.53125</v>
      </c>
      <c r="G49" s="196">
        <v>1859.0079365079366</v>
      </c>
      <c r="H49" s="196">
        <v>1792.5081967213114</v>
      </c>
      <c r="I49" s="196">
        <v>1762.0923076923077</v>
      </c>
      <c r="J49" s="196">
        <v>1752.4921875</v>
      </c>
      <c r="K49" s="196">
        <v>1689.6875</v>
      </c>
      <c r="L49" s="196">
        <v>1496.516393442623</v>
      </c>
      <c r="M49" s="196">
        <v>1704.3153846153846</v>
      </c>
      <c r="N49" s="196">
        <v>1915.8203125</v>
      </c>
      <c r="O49" s="196">
        <v>2096.4206349206347</v>
      </c>
      <c r="P49" s="196">
        <v>2399.64</v>
      </c>
      <c r="Q49" s="196">
        <v>2648</v>
      </c>
      <c r="R49" s="196">
        <v>2762</v>
      </c>
      <c r="S49" s="196">
        <v>3280</v>
      </c>
      <c r="T49" s="196">
        <v>2874.7833333333333</v>
      </c>
      <c r="U49" s="196">
        <v>2353.5384615384614</v>
      </c>
      <c r="V49" s="350">
        <v>2323.531746031746</v>
      </c>
      <c r="W49" s="350">
        <v>2395</v>
      </c>
      <c r="X49" s="350">
        <v>2258</v>
      </c>
      <c r="Y49" s="350">
        <v>2154</v>
      </c>
      <c r="Z49" s="350">
        <v>2189.5055821371607</v>
      </c>
      <c r="AC49" s="196">
        <v>2110.084980237154</v>
      </c>
      <c r="AD49" s="196">
        <v>1791.1304347826087</v>
      </c>
      <c r="AE49" s="196">
        <v>1704.017716535433</v>
      </c>
      <c r="AF49" s="196">
        <v>2479.620553359684</v>
      </c>
      <c r="AG49" s="196">
        <v>2703</v>
      </c>
      <c r="AH49" s="196">
        <v>2251.5628114794563</v>
      </c>
    </row>
    <row r="50" spans="2:34">
      <c r="C50" s="71"/>
      <c r="D50" s="71"/>
      <c r="E50" s="71"/>
    </row>
    <row r="51" spans="2:34">
      <c r="C51" s="100"/>
      <c r="D51" s="100"/>
      <c r="E51" s="100"/>
      <c r="F51" s="100"/>
      <c r="G51" s="100"/>
      <c r="H51" s="100"/>
      <c r="I51" s="100"/>
      <c r="J51" s="100"/>
      <c r="K51" s="100"/>
      <c r="L51" s="100"/>
      <c r="M51" s="100"/>
      <c r="N51" s="100"/>
      <c r="O51" s="100"/>
      <c r="P51" s="100"/>
      <c r="Q51" s="100"/>
      <c r="R51" s="100"/>
      <c r="S51" s="100"/>
      <c r="T51" s="254"/>
      <c r="U51" s="254"/>
      <c r="V51" s="254"/>
      <c r="W51" s="254"/>
      <c r="X51" s="254"/>
      <c r="Y51" s="254"/>
      <c r="Z51" s="254"/>
    </row>
    <row r="57" spans="2:34">
      <c r="Y57" s="196"/>
      <c r="Z57" s="196"/>
    </row>
  </sheetData>
  <pageMargins left="0.25" right="0.24" top="0.984251969" bottom="0.984251969" header="0.49212598499999999" footer="0.49212598499999999"/>
  <pageSetup paperSize="9" scale="7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A73"/>
  <sheetViews>
    <sheetView showGridLines="0" zoomScale="80" zoomScaleNormal="80" zoomScaleSheetLayoutView="90" workbookViewId="0">
      <selection activeCell="S16" sqref="S16"/>
    </sheetView>
  </sheetViews>
  <sheetFormatPr defaultColWidth="9.140625" defaultRowHeight="12.75"/>
  <cols>
    <col min="1" max="1" width="2.140625" style="40" customWidth="1"/>
    <col min="2" max="2" width="40.7109375" style="40" bestFit="1" customWidth="1"/>
    <col min="3" max="13" width="10.28515625" style="40" customWidth="1"/>
    <col min="14" max="18" width="10.28515625" style="297" customWidth="1"/>
    <col min="19" max="19" width="9.140625" style="40"/>
    <col min="20" max="23" width="9.140625" style="40" customWidth="1"/>
    <col min="24" max="16384" width="9.140625" style="40"/>
  </cols>
  <sheetData>
    <row r="1" spans="1:20">
      <c r="A1" s="18"/>
      <c r="B1" s="39"/>
    </row>
    <row r="2" spans="1:20">
      <c r="A2" s="18"/>
      <c r="B2" s="39"/>
    </row>
    <row r="3" spans="1:20">
      <c r="A3" s="18"/>
      <c r="B3" s="39"/>
    </row>
    <row r="4" spans="1:20" ht="21" customHeight="1">
      <c r="A4" s="18"/>
      <c r="B4" s="41"/>
    </row>
    <row r="5" spans="1:20">
      <c r="B5" s="68"/>
      <c r="C5" s="190"/>
      <c r="D5" s="190"/>
      <c r="E5" s="190"/>
      <c r="F5" s="190"/>
      <c r="G5" s="190"/>
      <c r="H5" s="190"/>
      <c r="I5" s="190"/>
      <c r="J5" s="190"/>
    </row>
    <row r="6" spans="1:20" s="33" customFormat="1" ht="14.25" customHeight="1" thickBot="1">
      <c r="B6" s="58" t="s">
        <v>23</v>
      </c>
      <c r="C6" s="59" t="s">
        <v>91</v>
      </c>
      <c r="D6" s="59" t="s">
        <v>92</v>
      </c>
      <c r="E6" s="59" t="s">
        <v>93</v>
      </c>
      <c r="F6" s="59" t="s">
        <v>94</v>
      </c>
      <c r="G6" s="59" t="s">
        <v>95</v>
      </c>
      <c r="H6" s="59" t="s">
        <v>96</v>
      </c>
      <c r="I6" s="59" t="s">
        <v>97</v>
      </c>
      <c r="J6" s="59" t="s">
        <v>98</v>
      </c>
      <c r="K6" s="59" t="s">
        <v>99</v>
      </c>
      <c r="L6" s="59" t="s">
        <v>100</v>
      </c>
      <c r="M6" s="59" t="s">
        <v>101</v>
      </c>
      <c r="N6" s="359" t="s">
        <v>349</v>
      </c>
      <c r="O6" s="359" t="s">
        <v>360</v>
      </c>
      <c r="P6" s="359" t="s">
        <v>399</v>
      </c>
      <c r="Q6" s="359" t="s">
        <v>410</v>
      </c>
      <c r="R6" s="359" t="s">
        <v>412</v>
      </c>
    </row>
    <row r="7" spans="1:20" ht="14.25" customHeight="1" thickTop="1">
      <c r="B7" s="43"/>
      <c r="D7" s="101"/>
    </row>
    <row r="8" spans="1:20" ht="14.25" customHeight="1" thickBot="1">
      <c r="B8" s="64" t="s">
        <v>221</v>
      </c>
      <c r="C8" s="65">
        <v>6299.1521599968</v>
      </c>
      <c r="D8" s="65">
        <v>6656.3298933347087</v>
      </c>
      <c r="E8" s="65">
        <v>6925.1271216895448</v>
      </c>
      <c r="F8" s="65">
        <v>7365.0042710935559</v>
      </c>
      <c r="G8" s="65">
        <v>7033.1031063665368</v>
      </c>
      <c r="H8" s="65">
        <v>7382.2246150528581</v>
      </c>
      <c r="I8" s="65">
        <v>8729.5719868550459</v>
      </c>
      <c r="J8" s="65">
        <v>9096.126943351228</v>
      </c>
      <c r="K8" s="65">
        <v>8895.9399474776619</v>
      </c>
      <c r="L8" s="65">
        <v>9801.493175396281</v>
      </c>
      <c r="M8" s="65">
        <v>11231.687817351461</v>
      </c>
      <c r="N8" s="65">
        <v>11696.060101154852</v>
      </c>
      <c r="O8" s="65">
        <v>11320.515529078099</v>
      </c>
      <c r="P8" s="65">
        <f t="shared" ref="P8" si="0">SUM(P9:P14)</f>
        <v>11290.482750944222</v>
      </c>
      <c r="Q8" s="65">
        <v>10629.99666441405</v>
      </c>
      <c r="R8" s="65">
        <v>10160.475931142417</v>
      </c>
    </row>
    <row r="9" spans="1:20" ht="14.25">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row>
    <row r="10" spans="1:20" ht="14.25">
      <c r="B10" s="83" t="s">
        <v>222</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row>
    <row r="11" spans="1:20" ht="14.25">
      <c r="B11" s="83" t="s">
        <v>223</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row>
    <row r="12" spans="1:20" ht="14.25">
      <c r="B12" s="83" t="s">
        <v>224</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208"/>
      <c r="T12" s="208"/>
    </row>
    <row r="13" spans="1:20" ht="14.25">
      <c r="B13" s="83" t="s">
        <v>225</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208"/>
      <c r="T13" s="208"/>
    </row>
    <row r="14" spans="1:20" ht="14.25">
      <c r="B14" s="83" t="s">
        <v>226</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row>
    <row r="15" spans="1:20" ht="15.75" thickBot="1">
      <c r="B15" s="64" t="s">
        <v>227</v>
      </c>
      <c r="C15" s="65">
        <v>7293.1681516866356</v>
      </c>
      <c r="D15" s="65">
        <v>7221.6231371067188</v>
      </c>
      <c r="E15" s="65">
        <v>7529.0293614029752</v>
      </c>
      <c r="F15" s="65">
        <v>8086.5073291608223</v>
      </c>
      <c r="G15" s="65">
        <v>8138.8161433581936</v>
      </c>
      <c r="H15" s="65">
        <v>8891.8907820241038</v>
      </c>
      <c r="I15" s="65">
        <v>9785.6565983827677</v>
      </c>
      <c r="J15" s="65">
        <v>10565.82305442381</v>
      </c>
      <c r="K15" s="65">
        <v>10434.629665614139</v>
      </c>
      <c r="L15" s="65">
        <v>10894.504433525095</v>
      </c>
      <c r="M15" s="65">
        <v>12194.47082931815</v>
      </c>
      <c r="N15" s="65">
        <v>13141.451784527617</v>
      </c>
      <c r="O15" s="65">
        <v>13328.796962332179</v>
      </c>
      <c r="P15" s="65">
        <f t="shared" ref="P15" si="1">SUM(P16:P20)</f>
        <v>12932.022751898032</v>
      </c>
      <c r="Q15" s="65">
        <v>12079.831523360923</v>
      </c>
      <c r="R15" s="65">
        <v>11418.091324536354</v>
      </c>
    </row>
    <row r="16" spans="1:20" ht="14.25">
      <c r="B16" s="85" t="s">
        <v>221</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row>
    <row r="17" spans="2:18" ht="14.25">
      <c r="B17" s="292" t="s">
        <v>228</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row>
    <row r="18" spans="2:18" ht="14.25">
      <c r="B18" s="292" t="s">
        <v>229</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row>
    <row r="19" spans="2:18" ht="14.25">
      <c r="B19" s="292" t="s">
        <v>230</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row>
    <row r="20" spans="2:18" ht="14.25">
      <c r="B20" s="83" t="s">
        <v>226</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row>
    <row r="21" spans="2:18" ht="15.75" thickBot="1">
      <c r="B21" s="64" t="s">
        <v>231</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row>
    <row r="22" spans="2:18" ht="14.25">
      <c r="B22" s="85" t="s">
        <v>221</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row>
    <row r="23" spans="2:18" ht="14.25">
      <c r="B23" s="292" t="s">
        <v>228</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row>
    <row r="24" spans="2:18" ht="14.25">
      <c r="B24" s="292" t="s">
        <v>229</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row>
    <row r="25" spans="2:18" ht="14.25">
      <c r="B25" s="292" t="s">
        <v>230</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row>
    <row r="26" spans="2:18" ht="14.25">
      <c r="B26" s="83" t="s">
        <v>226</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row>
    <row r="27" spans="2:18" ht="14.25">
      <c r="B27" s="83"/>
      <c r="C27" s="66"/>
      <c r="D27" s="66"/>
      <c r="E27" s="66"/>
      <c r="F27" s="66"/>
      <c r="G27" s="66"/>
      <c r="H27" s="66"/>
      <c r="I27" s="66"/>
      <c r="J27" s="66"/>
      <c r="K27" s="66"/>
      <c r="L27" s="66"/>
      <c r="M27" s="66"/>
      <c r="N27" s="66"/>
      <c r="O27" s="66"/>
      <c r="P27" s="66"/>
      <c r="Q27" s="66"/>
      <c r="R27" s="66"/>
    </row>
    <row r="28" spans="2:18" ht="15.75" thickBot="1">
      <c r="B28" s="64" t="s">
        <v>232</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row>
    <row r="29" spans="2:18" ht="14.25">
      <c r="B29" s="85" t="s">
        <v>221</v>
      </c>
      <c r="C29" s="202">
        <v>72.272445000000005</v>
      </c>
      <c r="D29" s="202">
        <v>72.227784501999992</v>
      </c>
      <c r="E29" s="202">
        <v>79.473219999999998</v>
      </c>
      <c r="F29" s="202">
        <v>83.346918111000008</v>
      </c>
      <c r="G29" s="202">
        <v>84.548930001000002</v>
      </c>
      <c r="H29" s="202">
        <v>86.888590002000001</v>
      </c>
      <c r="I29" s="202">
        <v>87.091770006000004</v>
      </c>
      <c r="J29" s="202">
        <v>86.400676505999996</v>
      </c>
      <c r="K29" s="202">
        <v>83.667260000000013</v>
      </c>
      <c r="L29" s="202">
        <v>85.175390499999992</v>
      </c>
      <c r="M29" s="202">
        <v>91.339854502999998</v>
      </c>
      <c r="N29" s="202">
        <v>87.168257002999894</v>
      </c>
      <c r="O29" s="202">
        <v>79.028820004000011</v>
      </c>
      <c r="P29" s="202">
        <v>80.075796003000008</v>
      </c>
      <c r="Q29" s="202">
        <v>83.937843002999998</v>
      </c>
      <c r="R29" s="202">
        <v>86.502492001000007</v>
      </c>
    </row>
    <row r="30" spans="2:18" ht="14.25">
      <c r="B30" s="83" t="s">
        <v>233</v>
      </c>
      <c r="C30" s="202">
        <v>63.037610000000001</v>
      </c>
      <c r="D30" s="202">
        <v>62.985299000000005</v>
      </c>
      <c r="E30" s="202">
        <v>68.960170000000005</v>
      </c>
      <c r="F30" s="202">
        <v>73.689449999999994</v>
      </c>
      <c r="G30" s="202">
        <v>72.463149999999999</v>
      </c>
      <c r="H30" s="202">
        <v>75.94041</v>
      </c>
      <c r="I30" s="202">
        <v>73.380390000000006</v>
      </c>
      <c r="J30" s="202">
        <v>73.417880000000011</v>
      </c>
      <c r="K30" s="202">
        <v>64.611249360000002</v>
      </c>
      <c r="L30" s="202">
        <v>64.368763999999999</v>
      </c>
      <c r="M30" s="202">
        <v>70.215000000000003</v>
      </c>
      <c r="N30" s="202">
        <v>69.278499999999994</v>
      </c>
      <c r="O30" s="202">
        <v>62.527000000000001</v>
      </c>
      <c r="P30" s="202">
        <v>65.203000000000003</v>
      </c>
      <c r="Q30" s="202">
        <v>73.047714963000004</v>
      </c>
      <c r="R30" s="202">
        <v>80.094974555999997</v>
      </c>
    </row>
    <row r="31" spans="2:18" ht="14.25">
      <c r="B31" s="203" t="s">
        <v>234</v>
      </c>
      <c r="C31" s="204">
        <v>25.964311000000002</v>
      </c>
      <c r="D31" s="204">
        <v>26.163078999999996</v>
      </c>
      <c r="E31" s="204">
        <v>33.213248999999998</v>
      </c>
      <c r="F31" s="204">
        <v>36.411497000000004</v>
      </c>
      <c r="G31" s="204">
        <v>39.201650000000001</v>
      </c>
      <c r="H31" s="204">
        <v>39.276492817000005</v>
      </c>
      <c r="I31" s="204">
        <v>38.757241487000002</v>
      </c>
      <c r="J31" s="204">
        <v>36.500897819000002</v>
      </c>
      <c r="K31" s="204">
        <v>34.168492082999997</v>
      </c>
      <c r="L31" s="204">
        <v>35.296938220000001</v>
      </c>
      <c r="M31" s="204">
        <v>34.975480656000002</v>
      </c>
      <c r="N31" s="204">
        <v>33.842385579000002</v>
      </c>
      <c r="O31" s="204">
        <v>34.506028071000003</v>
      </c>
      <c r="P31" s="204">
        <v>32.320774831000001</v>
      </c>
      <c r="Q31" s="204">
        <v>31.275776376000003</v>
      </c>
      <c r="R31" s="204">
        <v>31.227528983000003</v>
      </c>
    </row>
    <row r="32" spans="2:18" ht="14.25">
      <c r="B32" s="205"/>
      <c r="C32" s="63"/>
      <c r="D32" s="63"/>
      <c r="E32" s="63"/>
      <c r="F32" s="63"/>
      <c r="G32" s="63"/>
      <c r="H32" s="63"/>
      <c r="I32" s="63"/>
      <c r="J32" s="63"/>
      <c r="K32" s="63"/>
      <c r="L32" s="63"/>
      <c r="M32" s="63"/>
      <c r="N32" s="63"/>
      <c r="O32" s="63"/>
      <c r="P32" s="63"/>
      <c r="Q32" s="63"/>
      <c r="R32" s="63"/>
    </row>
    <row r="33" spans="1:27" ht="14.25">
      <c r="B33" s="85"/>
      <c r="C33" s="63"/>
      <c r="D33" s="63"/>
      <c r="E33" s="63"/>
      <c r="F33" s="63"/>
      <c r="G33" s="63"/>
      <c r="H33" s="63"/>
      <c r="I33" s="63"/>
      <c r="J33" s="63"/>
      <c r="K33" s="63"/>
      <c r="L33" s="63"/>
      <c r="M33" s="63"/>
      <c r="N33" s="63"/>
      <c r="O33" s="63"/>
      <c r="P33" s="63"/>
      <c r="Q33" s="63"/>
      <c r="R33" s="63"/>
    </row>
    <row r="34" spans="1:27" ht="15.75" thickBot="1">
      <c r="B34" s="75" t="s">
        <v>209</v>
      </c>
      <c r="C34" s="59" t="s">
        <v>91</v>
      </c>
      <c r="D34" s="59" t="s">
        <v>92</v>
      </c>
      <c r="E34" s="59" t="s">
        <v>93</v>
      </c>
      <c r="F34" s="59" t="s">
        <v>94</v>
      </c>
      <c r="G34" s="59" t="s">
        <v>95</v>
      </c>
      <c r="H34" s="59" t="s">
        <v>96</v>
      </c>
      <c r="I34" s="59" t="s">
        <v>97</v>
      </c>
      <c r="J34" s="59" t="s">
        <v>98</v>
      </c>
      <c r="K34" s="59" t="s">
        <v>99</v>
      </c>
      <c r="L34" s="59" t="str">
        <f>L6</f>
        <v>2Q22</v>
      </c>
      <c r="M34" s="59" t="s">
        <v>101</v>
      </c>
      <c r="N34" s="359" t="s">
        <v>349</v>
      </c>
      <c r="O34" s="359" t="s">
        <v>360</v>
      </c>
      <c r="P34" s="359" t="s">
        <v>399</v>
      </c>
      <c r="Q34" s="359" t="s">
        <v>410</v>
      </c>
      <c r="R34" s="359" t="s">
        <v>412</v>
      </c>
    </row>
    <row r="35" spans="1:27" ht="14.25" customHeight="1" thickTop="1">
      <c r="B35" s="43"/>
      <c r="D35" s="101"/>
    </row>
    <row r="36" spans="1:27" s="33" customFormat="1" ht="15.7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4">SUM(P37:P38)</f>
        <v>409.58742932244843</v>
      </c>
      <c r="Q36" s="65">
        <v>420.95584013340795</v>
      </c>
      <c r="R36" s="65">
        <v>390.65117507567061</v>
      </c>
    </row>
    <row r="37" spans="1:27" ht="15.75" thickBot="1">
      <c r="B37" s="86" t="s">
        <v>111</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row>
    <row r="38" spans="1:27" ht="15.75" thickBot="1">
      <c r="B38" s="64" t="s">
        <v>235</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5">SUM(P39:P41)</f>
        <v>237.58722464473203</v>
      </c>
      <c r="Q38" s="65">
        <v>267.89763962885195</v>
      </c>
      <c r="R38" s="65">
        <v>233.85009904508891</v>
      </c>
    </row>
    <row r="39" spans="1:27" ht="14.25">
      <c r="B39" s="84" t="s">
        <v>236</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row>
    <row r="40" spans="1:27" s="18" customFormat="1" ht="14.25">
      <c r="B40" s="84" t="s">
        <v>30</v>
      </c>
      <c r="C40" s="67">
        <v>37</v>
      </c>
      <c r="D40" s="67">
        <v>65</v>
      </c>
      <c r="E40" s="67">
        <v>69</v>
      </c>
      <c r="F40" s="67" t="s">
        <v>398</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row>
    <row r="41" spans="1:27" ht="14.25">
      <c r="B41" s="84" t="s">
        <v>116</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row>
    <row r="42" spans="1:27">
      <c r="B42" s="206"/>
      <c r="C42" s="190"/>
      <c r="D42" s="190"/>
      <c r="E42" s="190"/>
      <c r="F42" s="190"/>
      <c r="G42" s="190"/>
      <c r="H42" s="190"/>
      <c r="I42" s="190"/>
      <c r="J42" s="190"/>
    </row>
    <row r="43" spans="1:27" ht="15.75" thickBot="1">
      <c r="B43" s="69" t="s">
        <v>237</v>
      </c>
      <c r="C43" s="69"/>
      <c r="D43" s="69"/>
      <c r="E43" s="69"/>
      <c r="F43" s="69"/>
      <c r="G43" s="69"/>
      <c r="H43" s="69"/>
      <c r="I43" s="69"/>
      <c r="J43" s="69"/>
      <c r="K43" s="69"/>
      <c r="L43" s="69"/>
      <c r="M43" s="69"/>
      <c r="N43" s="360"/>
      <c r="O43" s="360"/>
      <c r="P43" s="360"/>
      <c r="Q43" s="360"/>
      <c r="R43" s="360"/>
      <c r="S43" s="69"/>
      <c r="T43" s="69"/>
      <c r="U43" s="69"/>
      <c r="V43" s="69"/>
      <c r="W43" s="69"/>
      <c r="X43" s="69"/>
      <c r="Y43" s="209"/>
      <c r="Z43" s="209"/>
      <c r="AA43" s="209"/>
    </row>
    <row r="44" spans="1:27" ht="15.75" thickTop="1">
      <c r="B44" s="211" t="s">
        <v>221</v>
      </c>
      <c r="C44" s="212"/>
      <c r="D44" s="213"/>
      <c r="E44" s="213"/>
      <c r="F44" s="213"/>
      <c r="G44" s="213"/>
      <c r="H44" s="213"/>
      <c r="I44" s="213"/>
      <c r="J44" s="213"/>
      <c r="K44" s="213"/>
      <c r="L44" s="213"/>
      <c r="M44" s="213"/>
      <c r="N44" s="361"/>
      <c r="O44" s="361"/>
      <c r="P44" s="361"/>
      <c r="Q44" s="361"/>
      <c r="R44" s="361"/>
      <c r="S44" s="213"/>
      <c r="T44" s="213"/>
      <c r="U44" s="213"/>
      <c r="V44" s="213"/>
      <c r="W44" s="213"/>
      <c r="X44" s="213"/>
      <c r="Y44" s="210"/>
      <c r="Z44" s="210"/>
      <c r="AA44" s="210"/>
    </row>
    <row r="45" spans="1:27" s="259" customFormat="1" ht="14.25" customHeight="1">
      <c r="A45" s="40"/>
      <c r="B45" s="213" t="s">
        <v>24</v>
      </c>
      <c r="C45" s="539" t="s">
        <v>369</v>
      </c>
      <c r="D45" s="539"/>
      <c r="E45" s="539"/>
      <c r="F45" s="539"/>
      <c r="G45" s="539"/>
      <c r="H45" s="539"/>
      <c r="I45" s="539"/>
      <c r="J45" s="539"/>
      <c r="K45" s="539"/>
      <c r="L45" s="539"/>
      <c r="M45" s="539"/>
      <c r="N45" s="539"/>
      <c r="O45" s="539"/>
      <c r="P45" s="539"/>
      <c r="Q45" s="539"/>
      <c r="R45" s="539"/>
      <c r="S45" s="539"/>
      <c r="T45" s="539"/>
      <c r="U45" s="539"/>
      <c r="V45" s="539"/>
      <c r="W45" s="539"/>
      <c r="X45" s="213"/>
      <c r="Y45" s="210"/>
      <c r="Z45" s="210"/>
      <c r="AA45" s="210"/>
    </row>
    <row r="46" spans="1:27" s="259" customFormat="1" ht="14.25" customHeight="1">
      <c r="A46" s="40"/>
      <c r="B46" s="213"/>
      <c r="C46" s="539"/>
      <c r="D46" s="539"/>
      <c r="E46" s="539"/>
      <c r="F46" s="539"/>
      <c r="G46" s="539"/>
      <c r="H46" s="539"/>
      <c r="I46" s="539"/>
      <c r="J46" s="539"/>
      <c r="K46" s="539"/>
      <c r="L46" s="539"/>
      <c r="M46" s="539"/>
      <c r="N46" s="539"/>
      <c r="O46" s="539"/>
      <c r="P46" s="539"/>
      <c r="Q46" s="539"/>
      <c r="R46" s="539"/>
      <c r="S46" s="539"/>
      <c r="T46" s="539"/>
      <c r="U46" s="539"/>
      <c r="V46" s="539"/>
      <c r="W46" s="539"/>
      <c r="X46" s="213"/>
      <c r="Y46" s="210"/>
      <c r="Z46" s="210"/>
      <c r="AA46" s="210"/>
    </row>
    <row r="47" spans="1:27" s="259" customFormat="1" ht="14.25" customHeight="1">
      <c r="A47" s="40"/>
      <c r="B47" s="213"/>
      <c r="C47" s="539"/>
      <c r="D47" s="539"/>
      <c r="E47" s="539"/>
      <c r="F47" s="539"/>
      <c r="G47" s="539"/>
      <c r="H47" s="539"/>
      <c r="I47" s="539"/>
      <c r="J47" s="539"/>
      <c r="K47" s="539"/>
      <c r="L47" s="539"/>
      <c r="M47" s="539"/>
      <c r="N47" s="539"/>
      <c r="O47" s="539"/>
      <c r="P47" s="539"/>
      <c r="Q47" s="539"/>
      <c r="R47" s="539"/>
      <c r="S47" s="539"/>
      <c r="T47" s="539"/>
      <c r="U47" s="539"/>
      <c r="V47" s="539"/>
      <c r="W47" s="539"/>
      <c r="X47" s="213"/>
      <c r="Y47" s="210"/>
      <c r="Z47" s="210"/>
      <c r="AA47" s="210"/>
    </row>
    <row r="48" spans="1:27" ht="14.25" customHeight="1">
      <c r="B48" s="213" t="s">
        <v>238</v>
      </c>
      <c r="C48" s="212" t="s">
        <v>250</v>
      </c>
      <c r="D48" s="213"/>
      <c r="E48" s="213"/>
      <c r="F48" s="213"/>
      <c r="G48" s="213"/>
      <c r="H48" s="213"/>
      <c r="I48" s="213"/>
      <c r="J48" s="213"/>
      <c r="K48" s="213"/>
      <c r="L48" s="213"/>
      <c r="M48" s="213"/>
      <c r="N48" s="361"/>
      <c r="O48" s="361"/>
      <c r="P48" s="361"/>
      <c r="Q48" s="361"/>
      <c r="R48" s="361"/>
      <c r="S48" s="213"/>
      <c r="T48" s="213"/>
      <c r="U48" s="213"/>
      <c r="V48" s="213"/>
      <c r="W48" s="213"/>
      <c r="X48" s="213"/>
      <c r="Y48" s="210"/>
      <c r="Z48" s="210"/>
      <c r="AA48" s="210"/>
    </row>
    <row r="49" spans="2:27" ht="14.25" customHeight="1">
      <c r="B49" s="212" t="s">
        <v>239</v>
      </c>
      <c r="C49" s="212" t="s">
        <v>251</v>
      </c>
      <c r="D49" s="212"/>
      <c r="E49" s="212"/>
      <c r="F49" s="212"/>
      <c r="G49" s="212"/>
      <c r="H49" s="212"/>
      <c r="I49" s="212"/>
      <c r="J49" s="212"/>
      <c r="K49" s="212"/>
      <c r="L49" s="212"/>
      <c r="M49" s="212"/>
      <c r="N49" s="362"/>
      <c r="O49" s="362"/>
      <c r="P49" s="362"/>
      <c r="Q49" s="362"/>
      <c r="R49" s="362"/>
      <c r="S49" s="212"/>
      <c r="T49" s="212"/>
      <c r="U49" s="213"/>
      <c r="V49" s="213"/>
      <c r="W49" s="213"/>
      <c r="X49" s="213"/>
      <c r="Y49" s="210"/>
      <c r="Z49" s="210"/>
      <c r="AA49" s="210"/>
    </row>
    <row r="50" spans="2:27" ht="14.25">
      <c r="B50" s="213" t="s">
        <v>240</v>
      </c>
      <c r="C50" s="293" t="s">
        <v>252</v>
      </c>
      <c r="D50" s="213"/>
      <c r="E50" s="213"/>
      <c r="F50" s="213"/>
      <c r="G50" s="213"/>
      <c r="H50" s="213"/>
      <c r="I50" s="213"/>
      <c r="J50" s="213"/>
      <c r="K50" s="213"/>
      <c r="L50" s="213"/>
      <c r="M50" s="213"/>
      <c r="N50" s="361"/>
      <c r="O50" s="361"/>
      <c r="P50" s="361"/>
      <c r="Q50" s="361"/>
      <c r="R50" s="361"/>
      <c r="S50" s="213"/>
      <c r="T50" s="213"/>
      <c r="U50" s="213"/>
      <c r="V50" s="213"/>
      <c r="W50" s="213"/>
      <c r="X50" s="213"/>
      <c r="Y50" s="210"/>
      <c r="Z50" s="210"/>
      <c r="AA50" s="210"/>
    </row>
    <row r="51" spans="2:27" ht="14.25">
      <c r="B51" s="71" t="s">
        <v>241</v>
      </c>
      <c r="C51" s="212" t="s">
        <v>253</v>
      </c>
      <c r="D51" s="213"/>
      <c r="E51" s="213"/>
      <c r="F51" s="213"/>
      <c r="G51" s="213"/>
      <c r="H51" s="213"/>
      <c r="I51" s="213"/>
      <c r="J51" s="213"/>
      <c r="K51" s="213"/>
      <c r="L51" s="213"/>
      <c r="M51" s="213"/>
      <c r="N51" s="361"/>
      <c r="O51" s="361"/>
      <c r="P51" s="361"/>
      <c r="Q51" s="361"/>
      <c r="R51" s="361"/>
      <c r="S51" s="213"/>
      <c r="T51" s="213"/>
      <c r="U51" s="213"/>
      <c r="V51" s="213"/>
      <c r="W51" s="213"/>
      <c r="X51" s="213"/>
      <c r="Y51" s="210"/>
      <c r="Z51" s="210"/>
      <c r="AA51" s="210"/>
    </row>
    <row r="52" spans="2:27" ht="14.25">
      <c r="B52" s="213" t="s">
        <v>242</v>
      </c>
      <c r="C52" s="212" t="s">
        <v>254</v>
      </c>
      <c r="D52" s="213"/>
      <c r="E52" s="213"/>
      <c r="F52" s="213"/>
      <c r="G52" s="213"/>
      <c r="H52" s="213"/>
      <c r="I52" s="213"/>
      <c r="J52" s="213"/>
      <c r="K52" s="213"/>
      <c r="L52" s="213"/>
      <c r="M52" s="213"/>
      <c r="N52" s="361"/>
      <c r="O52" s="361"/>
      <c r="P52" s="361"/>
      <c r="Q52" s="361"/>
      <c r="R52" s="361"/>
      <c r="S52" s="213"/>
      <c r="T52" s="213"/>
      <c r="U52" s="213"/>
      <c r="V52" s="213"/>
      <c r="W52" s="213"/>
      <c r="X52" s="213"/>
      <c r="Y52" s="210"/>
      <c r="Z52" s="210"/>
      <c r="AA52" s="210"/>
    </row>
    <row r="53" spans="2:27" ht="14.25">
      <c r="B53" s="213"/>
      <c r="C53" s="212"/>
      <c r="D53" s="213"/>
      <c r="E53" s="213"/>
      <c r="F53" s="213"/>
      <c r="G53" s="213"/>
      <c r="H53" s="213"/>
      <c r="I53" s="213"/>
      <c r="J53" s="213"/>
      <c r="K53" s="213"/>
      <c r="L53" s="213"/>
      <c r="M53" s="213"/>
      <c r="N53" s="361"/>
      <c r="O53" s="361"/>
      <c r="P53" s="361"/>
      <c r="Q53" s="361"/>
      <c r="R53" s="361"/>
      <c r="S53" s="213"/>
      <c r="T53" s="213"/>
      <c r="U53" s="213"/>
      <c r="V53" s="213"/>
      <c r="W53" s="213"/>
      <c r="X53" s="213"/>
      <c r="Y53" s="210"/>
      <c r="Z53" s="210"/>
      <c r="AA53" s="210"/>
    </row>
    <row r="54" spans="2:27" ht="15">
      <c r="B54" s="211" t="s">
        <v>233</v>
      </c>
      <c r="C54" s="212"/>
      <c r="D54" s="213"/>
      <c r="E54" s="213"/>
      <c r="F54" s="213"/>
      <c r="G54" s="213"/>
      <c r="H54" s="213"/>
      <c r="I54" s="213"/>
      <c r="J54" s="213"/>
      <c r="K54" s="213"/>
      <c r="L54" s="213"/>
      <c r="M54" s="213"/>
      <c r="N54" s="361"/>
      <c r="O54" s="361"/>
      <c r="P54" s="361"/>
      <c r="Q54" s="361"/>
      <c r="R54" s="361"/>
      <c r="S54" s="213"/>
      <c r="T54" s="213"/>
      <c r="U54" s="213"/>
      <c r="V54" s="213"/>
      <c r="W54" s="213"/>
      <c r="X54" s="213"/>
      <c r="Y54" s="210"/>
      <c r="Z54" s="210"/>
      <c r="AA54" s="210"/>
    </row>
    <row r="55" spans="2:27" ht="14.25" customHeight="1">
      <c r="B55" s="213" t="s">
        <v>243</v>
      </c>
      <c r="C55" s="538" t="s">
        <v>255</v>
      </c>
      <c r="D55" s="538"/>
      <c r="E55" s="538"/>
      <c r="F55" s="538"/>
      <c r="G55" s="538"/>
      <c r="H55" s="538"/>
      <c r="I55" s="538"/>
      <c r="J55" s="538"/>
      <c r="K55" s="538"/>
      <c r="L55" s="538"/>
      <c r="M55" s="538"/>
      <c r="N55" s="538"/>
      <c r="O55" s="538"/>
      <c r="P55" s="538"/>
      <c r="Q55" s="538"/>
      <c r="R55" s="538"/>
      <c r="S55" s="538"/>
      <c r="T55" s="538"/>
      <c r="U55" s="538"/>
      <c r="V55" s="538"/>
      <c r="W55" s="538"/>
      <c r="X55" s="293"/>
      <c r="Y55" s="210"/>
      <c r="Z55" s="210"/>
      <c r="AA55" s="210"/>
    </row>
    <row r="56" spans="2:27" ht="14.25">
      <c r="B56" s="213" t="s">
        <v>244</v>
      </c>
      <c r="C56" s="212" t="s">
        <v>256</v>
      </c>
      <c r="D56" s="212"/>
      <c r="E56" s="212"/>
      <c r="F56" s="212"/>
      <c r="G56" s="212"/>
      <c r="H56" s="212"/>
      <c r="I56" s="212"/>
      <c r="J56" s="212"/>
      <c r="K56" s="212"/>
      <c r="L56" s="212"/>
      <c r="M56" s="212"/>
      <c r="N56" s="362"/>
      <c r="O56" s="362"/>
      <c r="P56" s="362"/>
      <c r="Q56" s="362"/>
      <c r="R56" s="362"/>
      <c r="S56" s="212"/>
      <c r="T56" s="212"/>
      <c r="U56" s="212"/>
      <c r="V56" s="212"/>
      <c r="W56" s="212"/>
      <c r="X56" s="212"/>
      <c r="Y56" s="210"/>
      <c r="Z56" s="210"/>
      <c r="AA56" s="210"/>
    </row>
    <row r="57" spans="2:27" ht="14.25">
      <c r="B57" s="213" t="s">
        <v>240</v>
      </c>
      <c r="C57" s="293" t="s">
        <v>257</v>
      </c>
      <c r="D57" s="212"/>
      <c r="E57" s="212"/>
      <c r="F57" s="212"/>
      <c r="G57" s="212"/>
      <c r="H57" s="212"/>
      <c r="I57" s="212"/>
      <c r="J57" s="212"/>
      <c r="K57" s="212"/>
      <c r="L57" s="212"/>
      <c r="M57" s="212"/>
      <c r="N57" s="362"/>
      <c r="O57" s="362"/>
      <c r="P57" s="362"/>
      <c r="Q57" s="362"/>
      <c r="R57" s="362"/>
      <c r="S57" s="212"/>
      <c r="T57" s="212"/>
      <c r="U57" s="212"/>
      <c r="V57" s="212"/>
      <c r="W57" s="212"/>
      <c r="X57" s="212"/>
      <c r="Y57" s="210"/>
      <c r="Z57" s="210"/>
      <c r="AA57" s="210"/>
    </row>
    <row r="58" spans="2:27" ht="14.25">
      <c r="B58" s="213" t="s">
        <v>245</v>
      </c>
      <c r="C58" s="212" t="s">
        <v>258</v>
      </c>
      <c r="D58" s="212"/>
      <c r="E58" s="212"/>
      <c r="F58" s="212"/>
      <c r="G58" s="212"/>
      <c r="H58" s="212"/>
      <c r="I58" s="212"/>
      <c r="J58" s="212"/>
      <c r="K58" s="212"/>
      <c r="L58" s="212"/>
      <c r="M58" s="212"/>
      <c r="N58" s="362"/>
      <c r="O58" s="362"/>
      <c r="P58" s="362"/>
      <c r="Q58" s="362"/>
      <c r="R58" s="362"/>
      <c r="S58" s="212"/>
      <c r="T58" s="212"/>
      <c r="U58" s="212"/>
      <c r="V58" s="212"/>
      <c r="W58" s="212"/>
      <c r="X58" s="212"/>
      <c r="Y58" s="210"/>
      <c r="Z58" s="210"/>
      <c r="AA58" s="210"/>
    </row>
    <row r="59" spans="2:27" s="18" customFormat="1" ht="14.25">
      <c r="B59" s="213" t="s">
        <v>246</v>
      </c>
      <c r="C59" s="212" t="s">
        <v>259</v>
      </c>
      <c r="D59" s="212"/>
      <c r="E59" s="212"/>
      <c r="F59" s="212"/>
      <c r="G59" s="212"/>
      <c r="H59" s="212"/>
      <c r="I59" s="212"/>
      <c r="J59" s="212"/>
      <c r="K59" s="212"/>
      <c r="L59" s="212"/>
      <c r="M59" s="212"/>
      <c r="N59" s="362"/>
      <c r="O59" s="362"/>
      <c r="P59" s="362"/>
      <c r="Q59" s="362"/>
      <c r="R59" s="362"/>
      <c r="S59" s="212"/>
      <c r="T59" s="212"/>
      <c r="U59" s="212"/>
      <c r="V59" s="212"/>
      <c r="W59" s="212"/>
      <c r="X59" s="212"/>
      <c r="Y59" s="80"/>
      <c r="Z59" s="80"/>
      <c r="AA59" s="80"/>
    </row>
    <row r="60" spans="2:27" ht="14.25">
      <c r="B60" s="213"/>
      <c r="C60" s="212"/>
      <c r="D60" s="212"/>
      <c r="E60" s="212"/>
      <c r="F60" s="212"/>
      <c r="G60" s="212"/>
      <c r="H60" s="212"/>
      <c r="I60" s="212"/>
      <c r="J60" s="212"/>
      <c r="K60" s="212"/>
      <c r="L60" s="212"/>
      <c r="M60" s="212"/>
      <c r="N60" s="362"/>
      <c r="O60" s="362"/>
      <c r="P60" s="362"/>
      <c r="Q60" s="362"/>
      <c r="R60" s="362"/>
      <c r="S60" s="212"/>
      <c r="T60" s="212"/>
      <c r="U60" s="212"/>
      <c r="V60" s="212"/>
      <c r="W60" s="212"/>
      <c r="X60" s="212"/>
      <c r="Y60" s="210"/>
      <c r="Z60" s="210"/>
      <c r="AA60" s="210"/>
    </row>
    <row r="61" spans="2:27" ht="15">
      <c r="B61" s="211" t="s">
        <v>234</v>
      </c>
      <c r="C61" s="212"/>
      <c r="D61" s="212"/>
      <c r="E61" s="212"/>
      <c r="F61" s="212"/>
      <c r="G61" s="212"/>
      <c r="H61" s="212"/>
      <c r="I61" s="212"/>
      <c r="J61" s="212"/>
      <c r="K61" s="212"/>
      <c r="L61" s="212"/>
      <c r="M61" s="212"/>
      <c r="N61" s="362"/>
      <c r="O61" s="362"/>
      <c r="P61" s="362"/>
      <c r="Q61" s="362"/>
      <c r="R61" s="362"/>
      <c r="S61" s="212"/>
      <c r="T61" s="212"/>
      <c r="U61" s="212"/>
      <c r="V61" s="212"/>
      <c r="W61" s="212"/>
      <c r="X61" s="212"/>
      <c r="Y61" s="210"/>
      <c r="Z61" s="210"/>
      <c r="AA61" s="210"/>
    </row>
    <row r="62" spans="2:27" ht="14.25" customHeight="1">
      <c r="B62" s="213" t="s">
        <v>243</v>
      </c>
      <c r="C62" s="538" t="s">
        <v>260</v>
      </c>
      <c r="D62" s="538"/>
      <c r="E62" s="538"/>
      <c r="F62" s="538"/>
      <c r="G62" s="538"/>
      <c r="H62" s="538"/>
      <c r="I62" s="538"/>
      <c r="J62" s="538"/>
      <c r="K62" s="538"/>
      <c r="L62" s="538"/>
      <c r="M62" s="538"/>
      <c r="N62" s="538"/>
      <c r="O62" s="538"/>
      <c r="P62" s="538"/>
      <c r="Q62" s="538"/>
      <c r="R62" s="538"/>
      <c r="S62" s="538"/>
      <c r="T62" s="538"/>
      <c r="U62" s="538"/>
      <c r="V62" s="538"/>
      <c r="W62" s="538"/>
      <c r="X62" s="538"/>
      <c r="Y62" s="210"/>
      <c r="Z62" s="210"/>
      <c r="AA62" s="210"/>
    </row>
    <row r="63" spans="2:27" ht="14.25">
      <c r="B63" s="213" t="s">
        <v>244</v>
      </c>
      <c r="C63" s="212" t="s">
        <v>256</v>
      </c>
      <c r="D63" s="214"/>
      <c r="E63" s="214"/>
      <c r="F63" s="214"/>
      <c r="G63" s="214"/>
      <c r="H63" s="214"/>
      <c r="I63" s="214"/>
      <c r="J63" s="214"/>
      <c r="K63" s="214"/>
      <c r="L63" s="214"/>
      <c r="M63" s="214"/>
      <c r="N63" s="363"/>
      <c r="O63" s="363"/>
      <c r="P63" s="363"/>
      <c r="Q63" s="363"/>
      <c r="R63" s="363"/>
      <c r="S63" s="214"/>
      <c r="T63" s="214"/>
      <c r="U63" s="214"/>
      <c r="V63" s="214"/>
      <c r="W63" s="214"/>
      <c r="X63" s="214"/>
      <c r="Y63" s="210"/>
      <c r="Z63" s="210"/>
      <c r="AA63" s="210"/>
    </row>
    <row r="64" spans="2:27" ht="14.25">
      <c r="B64" s="213" t="s">
        <v>240</v>
      </c>
      <c r="C64" s="293" t="s">
        <v>257</v>
      </c>
      <c r="D64" s="213"/>
      <c r="E64" s="213"/>
      <c r="F64" s="213"/>
      <c r="G64" s="213"/>
      <c r="H64" s="213"/>
      <c r="I64" s="213"/>
      <c r="J64" s="213"/>
      <c r="K64" s="213"/>
      <c r="L64" s="213"/>
      <c r="M64" s="213"/>
      <c r="N64" s="361"/>
      <c r="O64" s="361"/>
      <c r="P64" s="361"/>
      <c r="Q64" s="361"/>
      <c r="R64" s="361"/>
      <c r="S64" s="213"/>
      <c r="T64" s="213"/>
      <c r="U64" s="213"/>
      <c r="V64" s="213"/>
      <c r="W64" s="213"/>
      <c r="X64" s="213"/>
      <c r="Y64" s="210"/>
      <c r="Z64" s="210"/>
      <c r="AA64" s="210"/>
    </row>
    <row r="65" spans="2:27" ht="14.25">
      <c r="B65" s="213" t="s">
        <v>245</v>
      </c>
      <c r="C65" s="212" t="s">
        <v>258</v>
      </c>
      <c r="D65" s="213"/>
      <c r="E65" s="213"/>
      <c r="F65" s="213"/>
      <c r="G65" s="213"/>
      <c r="H65" s="213"/>
      <c r="I65" s="213"/>
      <c r="J65" s="213"/>
      <c r="K65" s="213"/>
      <c r="L65" s="213"/>
      <c r="M65" s="213"/>
      <c r="N65" s="361"/>
      <c r="O65" s="361"/>
      <c r="P65" s="361"/>
      <c r="Q65" s="361"/>
      <c r="R65" s="361"/>
      <c r="S65" s="213"/>
      <c r="T65" s="213"/>
      <c r="U65" s="213"/>
      <c r="V65" s="213"/>
      <c r="W65" s="213"/>
      <c r="X65" s="213"/>
      <c r="Y65" s="210"/>
      <c r="Z65" s="210"/>
      <c r="AA65" s="210"/>
    </row>
    <row r="66" spans="2:27" s="18" customFormat="1" ht="14.25">
      <c r="B66" s="212" t="s">
        <v>246</v>
      </c>
      <c r="C66" s="212" t="s">
        <v>259</v>
      </c>
      <c r="D66" s="212"/>
      <c r="E66" s="212"/>
      <c r="F66" s="212"/>
      <c r="G66" s="212"/>
      <c r="H66" s="212"/>
      <c r="I66" s="212"/>
      <c r="J66" s="212"/>
      <c r="K66" s="212"/>
      <c r="L66" s="212"/>
      <c r="M66" s="212"/>
      <c r="N66" s="362"/>
      <c r="O66" s="362"/>
      <c r="P66" s="362"/>
      <c r="Q66" s="362"/>
      <c r="R66" s="362"/>
      <c r="S66" s="212"/>
      <c r="T66" s="212"/>
      <c r="U66" s="212"/>
      <c r="V66" s="212"/>
      <c r="W66" s="212"/>
      <c r="X66" s="212"/>
      <c r="Y66" s="80"/>
      <c r="Z66" s="80"/>
      <c r="AA66" s="80"/>
    </row>
    <row r="67" spans="2:27" ht="14.25">
      <c r="B67" s="213"/>
      <c r="C67" s="212"/>
      <c r="D67" s="213"/>
      <c r="E67" s="213"/>
      <c r="F67" s="213"/>
      <c r="G67" s="213"/>
      <c r="H67" s="213"/>
      <c r="I67" s="213"/>
      <c r="J67" s="213"/>
      <c r="K67" s="213"/>
      <c r="L67" s="213"/>
      <c r="M67" s="213"/>
      <c r="N67" s="361"/>
      <c r="O67" s="361"/>
      <c r="P67" s="361"/>
      <c r="Q67" s="361"/>
      <c r="R67" s="361"/>
      <c r="S67" s="213"/>
      <c r="T67" s="213"/>
      <c r="U67" s="213"/>
      <c r="V67" s="213"/>
      <c r="W67" s="213"/>
      <c r="X67" s="213"/>
      <c r="Y67" s="210"/>
      <c r="Z67" s="210"/>
      <c r="AA67" s="210"/>
    </row>
    <row r="68" spans="2:27" ht="15">
      <c r="B68" s="211" t="s">
        <v>111</v>
      </c>
      <c r="C68" s="212"/>
      <c r="D68" s="213"/>
      <c r="E68" s="213"/>
      <c r="F68" s="213"/>
      <c r="G68" s="213"/>
      <c r="H68" s="213"/>
      <c r="I68" s="213"/>
      <c r="J68" s="213"/>
      <c r="K68" s="213"/>
      <c r="L68" s="213"/>
      <c r="M68" s="213"/>
      <c r="N68" s="361"/>
      <c r="O68" s="361"/>
      <c r="P68" s="361"/>
      <c r="Q68" s="361"/>
      <c r="R68" s="361"/>
      <c r="S68" s="213"/>
      <c r="T68" s="213"/>
      <c r="U68" s="213"/>
      <c r="V68" s="213"/>
      <c r="W68" s="213"/>
      <c r="X68" s="213"/>
      <c r="Y68" s="210"/>
      <c r="Z68" s="210"/>
      <c r="AA68" s="210"/>
    </row>
    <row r="69" spans="2:27" ht="14.25">
      <c r="B69" s="213" t="s">
        <v>247</v>
      </c>
      <c r="C69" s="212" t="s">
        <v>261</v>
      </c>
      <c r="D69" s="213"/>
      <c r="E69" s="213"/>
      <c r="F69" s="213"/>
      <c r="G69" s="213"/>
      <c r="H69" s="213"/>
      <c r="I69" s="213"/>
      <c r="J69" s="213"/>
      <c r="K69" s="213"/>
      <c r="L69" s="213"/>
      <c r="M69" s="213"/>
      <c r="N69" s="361"/>
      <c r="O69" s="361"/>
      <c r="P69" s="361"/>
      <c r="Q69" s="361"/>
      <c r="R69" s="361"/>
      <c r="S69" s="213"/>
      <c r="T69" s="213"/>
      <c r="U69" s="213"/>
      <c r="V69" s="213"/>
      <c r="W69" s="213"/>
      <c r="X69" s="213"/>
      <c r="Y69" s="210"/>
      <c r="Z69" s="210"/>
      <c r="AA69" s="210"/>
    </row>
    <row r="70" spans="2:27" ht="14.25">
      <c r="B70" s="213"/>
      <c r="D70" s="213"/>
      <c r="E70" s="213"/>
      <c r="F70" s="213"/>
      <c r="G70" s="213"/>
      <c r="H70" s="213"/>
      <c r="I70" s="213"/>
      <c r="J70" s="213"/>
      <c r="K70" s="213"/>
      <c r="L70" s="213"/>
      <c r="M70" s="213"/>
      <c r="N70" s="361"/>
      <c r="O70" s="361"/>
      <c r="P70" s="361"/>
      <c r="Q70" s="361"/>
      <c r="R70" s="361"/>
      <c r="S70" s="213"/>
      <c r="T70" s="213"/>
      <c r="U70" s="213"/>
      <c r="V70" s="213"/>
      <c r="W70" s="213"/>
      <c r="X70" s="213"/>
      <c r="Y70" s="210"/>
      <c r="Z70" s="210"/>
      <c r="AA70" s="210"/>
    </row>
    <row r="71" spans="2:27" ht="15">
      <c r="B71" s="211" t="s">
        <v>235</v>
      </c>
      <c r="C71" s="212"/>
      <c r="D71" s="213"/>
      <c r="E71" s="213"/>
      <c r="F71" s="213"/>
      <c r="G71" s="213"/>
      <c r="H71" s="213"/>
      <c r="I71" s="213"/>
      <c r="J71" s="213"/>
      <c r="K71" s="213"/>
      <c r="L71" s="213"/>
      <c r="M71" s="213"/>
      <c r="N71" s="361"/>
      <c r="O71" s="361"/>
      <c r="P71" s="361"/>
      <c r="Q71" s="361"/>
      <c r="R71" s="361"/>
      <c r="S71" s="213"/>
      <c r="T71" s="213"/>
      <c r="U71" s="213"/>
      <c r="V71" s="213"/>
      <c r="W71" s="213"/>
      <c r="X71" s="213"/>
      <c r="Y71" s="210"/>
      <c r="Z71" s="210"/>
      <c r="AA71" s="210"/>
    </row>
    <row r="72" spans="2:27" ht="14.25">
      <c r="B72" s="213" t="s">
        <v>248</v>
      </c>
      <c r="C72" s="212" t="s">
        <v>262</v>
      </c>
      <c r="D72" s="213"/>
      <c r="E72" s="213"/>
      <c r="F72" s="213"/>
      <c r="G72" s="213"/>
      <c r="H72" s="213"/>
      <c r="I72" s="213"/>
      <c r="J72" s="213"/>
      <c r="K72" s="213"/>
      <c r="L72" s="213"/>
      <c r="M72" s="213"/>
      <c r="N72" s="361"/>
      <c r="O72" s="361"/>
      <c r="P72" s="361"/>
      <c r="Q72" s="361"/>
      <c r="R72" s="361"/>
      <c r="S72" s="213"/>
      <c r="T72" s="213"/>
      <c r="U72" s="213"/>
      <c r="V72" s="213"/>
      <c r="W72" s="213"/>
      <c r="X72" s="213"/>
      <c r="Y72" s="210"/>
      <c r="Z72" s="210"/>
      <c r="AA72" s="210"/>
    </row>
    <row r="73" spans="2:27" ht="14.25">
      <c r="B73" s="213" t="s">
        <v>249</v>
      </c>
      <c r="C73" s="212" t="s">
        <v>263</v>
      </c>
      <c r="D73" s="213"/>
      <c r="E73" s="213"/>
      <c r="F73" s="213"/>
      <c r="G73" s="213"/>
      <c r="H73" s="213"/>
      <c r="I73" s="213"/>
      <c r="J73" s="213"/>
      <c r="K73" s="213"/>
      <c r="L73" s="213"/>
      <c r="M73" s="213"/>
      <c r="N73" s="361"/>
      <c r="O73" s="361"/>
      <c r="P73" s="361"/>
      <c r="Q73" s="361"/>
      <c r="R73" s="361"/>
      <c r="S73" s="213"/>
      <c r="T73" s="213"/>
      <c r="U73" s="213"/>
      <c r="V73" s="213"/>
      <c r="W73" s="213"/>
      <c r="X73" s="213"/>
      <c r="Y73" s="210"/>
      <c r="Z73" s="210"/>
      <c r="AA73" s="210"/>
    </row>
  </sheetData>
  <mergeCells count="3">
    <mergeCell ref="C62:X62"/>
    <mergeCell ref="C55:W55"/>
    <mergeCell ref="C45:W47"/>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H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sheetView>
  </sheetViews>
  <sheetFormatPr defaultColWidth="9.140625" defaultRowHeight="12.75"/>
  <cols>
    <col min="1" max="1" width="2.140625" style="40" customWidth="1"/>
    <col min="2" max="2" width="32.140625" style="40" customWidth="1"/>
    <col min="3" max="5" width="9.42578125" style="40" bestFit="1" customWidth="1"/>
    <col min="6" max="6" width="10.7109375" style="40" bestFit="1" customWidth="1"/>
    <col min="7" max="9" width="9.42578125" style="40" bestFit="1" customWidth="1"/>
    <col min="10" max="10" width="10.7109375" style="40" bestFit="1" customWidth="1"/>
    <col min="11" max="13" width="9.42578125" style="40" bestFit="1" customWidth="1"/>
    <col min="14" max="14" width="10.7109375" style="40" bestFit="1" customWidth="1"/>
    <col min="15" max="16" width="9.42578125" style="40" bestFit="1" customWidth="1"/>
    <col min="17" max="21" width="10.7109375" style="40" bestFit="1" customWidth="1"/>
    <col min="22" max="22" width="10.7109375" style="297" bestFit="1" customWidth="1"/>
    <col min="23" max="26" width="10.7109375" style="297" customWidth="1"/>
    <col min="27" max="28" width="9.140625" style="40"/>
    <col min="29" max="32" width="10.7109375" style="40" bestFit="1" customWidth="1"/>
    <col min="33" max="33" width="12.42578125" style="297" bestFit="1" customWidth="1"/>
    <col min="34" max="34" width="12.42578125" style="40" bestFit="1" customWidth="1"/>
    <col min="35" max="16384" width="9.140625" style="40"/>
  </cols>
  <sheetData>
    <row r="2" spans="2:34" ht="13.5" customHeight="1"/>
    <row r="4" spans="2:34" ht="20.25" customHeight="1"/>
    <row r="5" spans="2:34">
      <c r="B5" s="57"/>
    </row>
    <row r="6" spans="2:34" s="18" customFormat="1" ht="14.25" customHeight="1" thickBot="1">
      <c r="B6" s="58" t="s">
        <v>25</v>
      </c>
      <c r="C6" s="77" t="s">
        <v>102</v>
      </c>
      <c r="D6" s="77" t="s">
        <v>103</v>
      </c>
      <c r="E6" s="77" t="s">
        <v>104</v>
      </c>
      <c r="F6" s="77" t="s">
        <v>105</v>
      </c>
      <c r="G6" s="77" t="s">
        <v>87</v>
      </c>
      <c r="H6" s="77" t="s">
        <v>88</v>
      </c>
      <c r="I6" s="77" t="s">
        <v>89</v>
      </c>
      <c r="J6" s="77" t="s">
        <v>90</v>
      </c>
      <c r="K6" s="77" t="s">
        <v>91</v>
      </c>
      <c r="L6" s="77" t="s">
        <v>92</v>
      </c>
      <c r="M6" s="77" t="s">
        <v>93</v>
      </c>
      <c r="N6" s="77" t="s">
        <v>94</v>
      </c>
      <c r="O6" s="77" t="s">
        <v>95</v>
      </c>
      <c r="P6" s="77" t="s">
        <v>96</v>
      </c>
      <c r="Q6" s="77" t="s">
        <v>97</v>
      </c>
      <c r="R6" s="77" t="s">
        <v>98</v>
      </c>
      <c r="S6" s="77" t="s">
        <v>99</v>
      </c>
      <c r="T6" s="77" t="s">
        <v>100</v>
      </c>
      <c r="U6" s="77" t="s">
        <v>101</v>
      </c>
      <c r="V6" s="298" t="s">
        <v>349</v>
      </c>
      <c r="W6" s="298" t="s">
        <v>360</v>
      </c>
      <c r="X6" s="298" t="s">
        <v>399</v>
      </c>
      <c r="Y6" s="298" t="s">
        <v>410</v>
      </c>
      <c r="Z6" s="298" t="s">
        <v>412</v>
      </c>
      <c r="AC6" s="77">
        <v>2018</v>
      </c>
      <c r="AD6" s="77">
        <v>2019</v>
      </c>
      <c r="AE6" s="77">
        <v>2020</v>
      </c>
      <c r="AF6" s="77">
        <v>2021</v>
      </c>
      <c r="AG6" s="298">
        <v>2022</v>
      </c>
      <c r="AH6" s="298">
        <v>2023</v>
      </c>
    </row>
    <row r="7" spans="2:34" s="18" customFormat="1" ht="14.25" customHeight="1" thickTop="1">
      <c r="B7" s="294" t="s">
        <v>264</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71">
        <v>214212.83257438801</v>
      </c>
      <c r="W7" s="271">
        <v>131953.87991121953</v>
      </c>
      <c r="X7" s="271">
        <v>88019.173840000047</v>
      </c>
      <c r="Y7" s="271">
        <v>136038.58650770539</v>
      </c>
      <c r="Z7" s="271">
        <v>59619.070445265039</v>
      </c>
      <c r="AC7" s="135">
        <f>SUM(C7:F7)</f>
        <v>47929.987999999954</v>
      </c>
      <c r="AD7" s="135">
        <f>SUM(G7:J7)</f>
        <v>64662.372889711987</v>
      </c>
      <c r="AE7" s="135">
        <f>SUM(K7:N7)</f>
        <v>66699.161000000007</v>
      </c>
      <c r="AF7" s="135">
        <f>SUM(O7:R7)</f>
        <v>97028.766049999991</v>
      </c>
      <c r="AG7" s="271">
        <f>SUM(S7:V7)</f>
        <v>539921.70562788809</v>
      </c>
      <c r="AH7" s="271">
        <f>SUM(W7:Y7)</f>
        <v>356011.64025892498</v>
      </c>
    </row>
    <row r="8" spans="2:34" s="18" customFormat="1" ht="14.25" customHeight="1">
      <c r="B8" s="295" t="s">
        <v>265</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71">
        <v>143903.48204195118</v>
      </c>
      <c r="W8" s="271">
        <v>63653.660490000002</v>
      </c>
      <c r="X8" s="271">
        <v>36061.507099999995</v>
      </c>
      <c r="Y8" s="271">
        <v>41025.282149999999</v>
      </c>
      <c r="Z8" s="271">
        <v>59260.924262926834</v>
      </c>
      <c r="AC8" s="135">
        <f t="shared" ref="AC8:AC10" si="0">SUM(C8:F8)</f>
        <v>128589.66260999997</v>
      </c>
      <c r="AD8" s="135">
        <f t="shared" ref="AD8:AD10" si="1">SUM(G8:J8)</f>
        <v>202834.40336971235</v>
      </c>
      <c r="AE8" s="135">
        <f t="shared" ref="AE8:AE10" si="2">SUM(K8:N8)</f>
        <v>163706.65200000018</v>
      </c>
      <c r="AF8" s="135">
        <f t="shared" ref="AF8:AF10" si="3">SUM(O8:R8)</f>
        <v>199633.53404435364</v>
      </c>
      <c r="AG8" s="271">
        <f>SUM(S8:V8)</f>
        <v>275366.60013545118</v>
      </c>
      <c r="AH8" s="271">
        <f t="shared" ref="AH8:AH10" si="4">SUM(W8:Y8)</f>
        <v>140740.44974000001</v>
      </c>
    </row>
    <row r="9" spans="2:34" s="18" customFormat="1" ht="14.25" customHeight="1">
      <c r="B9" s="295" t="s">
        <v>266</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71">
        <v>32133.518459999948</v>
      </c>
      <c r="W9" s="271">
        <v>38279.459800000011</v>
      </c>
      <c r="X9" s="271">
        <v>61207.461649999874</v>
      </c>
      <c r="Y9" s="271">
        <v>20300.820870000043</v>
      </c>
      <c r="Z9" s="271">
        <v>25473.324360000017</v>
      </c>
      <c r="AC9" s="135">
        <f t="shared" si="0"/>
        <v>83812.309390000009</v>
      </c>
      <c r="AD9" s="135">
        <f t="shared" si="1"/>
        <v>111703.15251999997</v>
      </c>
      <c r="AE9" s="135">
        <f t="shared" si="2"/>
        <v>121314.17999999996</v>
      </c>
      <c r="AF9" s="135">
        <f t="shared" si="3"/>
        <v>173027.05336999998</v>
      </c>
      <c r="AG9" s="271">
        <f>SUM(S9:V9)</f>
        <v>204464.25293999992</v>
      </c>
      <c r="AH9" s="271">
        <f t="shared" si="4"/>
        <v>119787.74231999992</v>
      </c>
    </row>
    <row r="10" spans="2:34" ht="15.75" thickBot="1">
      <c r="B10" s="296" t="s">
        <v>26</v>
      </c>
      <c r="C10" s="201">
        <f t="shared" ref="C10:Y10" si="5">SUM(C7:C9)</f>
        <v>32046.567518574469</v>
      </c>
      <c r="D10" s="201">
        <f t="shared" si="5"/>
        <v>39731.733967221226</v>
      </c>
      <c r="E10" s="201">
        <f t="shared" si="5"/>
        <v>66749.624269207416</v>
      </c>
      <c r="F10" s="201">
        <f t="shared" si="5"/>
        <v>121804.03424499682</v>
      </c>
      <c r="G10" s="201">
        <f t="shared" si="5"/>
        <v>55406.686695170501</v>
      </c>
      <c r="H10" s="201">
        <f t="shared" si="5"/>
        <v>69866.507093745749</v>
      </c>
      <c r="I10" s="201">
        <f t="shared" si="5"/>
        <v>85454.194844383921</v>
      </c>
      <c r="J10" s="201">
        <f t="shared" si="5"/>
        <v>168472.54014612417</v>
      </c>
      <c r="K10" s="201">
        <f t="shared" si="5"/>
        <v>59345.513461634386</v>
      </c>
      <c r="L10" s="201">
        <f t="shared" si="5"/>
        <v>63732.546184385603</v>
      </c>
      <c r="M10" s="201">
        <f t="shared" si="5"/>
        <v>83402.351036609194</v>
      </c>
      <c r="N10" s="201">
        <f t="shared" si="5"/>
        <v>145239.58231737098</v>
      </c>
      <c r="O10" s="201">
        <f t="shared" si="5"/>
        <v>48478.591715999988</v>
      </c>
      <c r="P10" s="201">
        <f t="shared" si="5"/>
        <v>92513.989541999967</v>
      </c>
      <c r="Q10" s="201">
        <f t="shared" si="5"/>
        <v>127724.181232</v>
      </c>
      <c r="R10" s="201">
        <f t="shared" si="5"/>
        <v>200972.59097435372</v>
      </c>
      <c r="S10" s="201">
        <f t="shared" ref="S10" si="6">SUM(S7:S9)</f>
        <v>146133.58506999997</v>
      </c>
      <c r="T10" s="201">
        <f t="shared" si="5"/>
        <v>208245</v>
      </c>
      <c r="U10" s="201">
        <f t="shared" si="5"/>
        <v>275124.14055700006</v>
      </c>
      <c r="V10" s="364">
        <f t="shared" si="5"/>
        <v>390249.8330763391</v>
      </c>
      <c r="W10" s="364">
        <f t="shared" si="5"/>
        <v>233887.00020121955</v>
      </c>
      <c r="X10" s="364">
        <f t="shared" si="5"/>
        <v>185288.14258999992</v>
      </c>
      <c r="Y10" s="364">
        <f t="shared" si="5"/>
        <v>197364.68952770543</v>
      </c>
      <c r="Z10" s="364">
        <v>144353.31906819189</v>
      </c>
      <c r="AC10" s="201">
        <f t="shared" si="0"/>
        <v>260331.95999999993</v>
      </c>
      <c r="AD10" s="201">
        <f t="shared" si="1"/>
        <v>379199.92877942434</v>
      </c>
      <c r="AE10" s="201">
        <f t="shared" si="2"/>
        <v>351719.99300000013</v>
      </c>
      <c r="AF10" s="201">
        <f t="shared" si="3"/>
        <v>469689.35346435371</v>
      </c>
      <c r="AG10" s="364">
        <f>SUM(S10:V10)</f>
        <v>1019752.5587033391</v>
      </c>
      <c r="AH10" s="364">
        <f t="shared" si="4"/>
        <v>616539.83231892483</v>
      </c>
    </row>
    <row r="11" spans="2:34" ht="15">
      <c r="B11" s="70"/>
      <c r="C11" s="102"/>
      <c r="D11" s="102"/>
      <c r="E11" s="102"/>
      <c r="F11" s="102"/>
      <c r="G11" s="102"/>
      <c r="H11" s="102"/>
      <c r="I11" s="102"/>
      <c r="J11" s="102"/>
      <c r="K11" s="102"/>
      <c r="L11" s="102"/>
      <c r="M11" s="102"/>
      <c r="N11" s="102"/>
      <c r="O11" s="102"/>
      <c r="P11" s="102"/>
      <c r="Q11" s="102"/>
      <c r="R11" s="102"/>
      <c r="S11" s="102"/>
      <c r="T11" s="102"/>
      <c r="U11" s="102"/>
      <c r="V11" s="365"/>
      <c r="W11" s="365"/>
      <c r="X11" s="365"/>
      <c r="Y11" s="365"/>
      <c r="Z11" s="365"/>
      <c r="AH11" s="297"/>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C7:AF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G15"/>
  <sheetViews>
    <sheetView showGridLines="0" zoomScale="80" zoomScaleNormal="80" workbookViewId="0">
      <pane xSplit="2" ySplit="7" topLeftCell="H8" activePane="bottomRight" state="frozen"/>
      <selection activeCell="S25" sqref="S25"/>
      <selection pane="topRight" activeCell="S25" sqref="S25"/>
      <selection pane="bottomLeft" activeCell="S25" sqref="S25"/>
      <selection pane="bottomRight" activeCell="Z20" sqref="Z20"/>
    </sheetView>
  </sheetViews>
  <sheetFormatPr defaultRowHeight="12.75"/>
  <cols>
    <col min="1" max="1" width="1.85546875" customWidth="1"/>
    <col min="2" max="2" width="32.28515625" bestFit="1" customWidth="1"/>
    <col min="3" max="14" width="9.140625" customWidth="1"/>
    <col min="22" max="26" width="9.140625" style="304"/>
  </cols>
  <sheetData>
    <row r="1" spans="1:33" s="40" customFormat="1">
      <c r="V1" s="297"/>
      <c r="W1" s="297"/>
      <c r="X1" s="297"/>
      <c r="Y1" s="297"/>
      <c r="Z1" s="297"/>
    </row>
    <row r="2" spans="1:33" s="40" customFormat="1" ht="13.5" customHeight="1">
      <c r="V2" s="297"/>
      <c r="W2" s="297"/>
      <c r="X2" s="297"/>
      <c r="Y2" s="297"/>
      <c r="Z2" s="297"/>
    </row>
    <row r="3" spans="1:33" s="40" customFormat="1">
      <c r="V3" s="297"/>
      <c r="W3" s="297"/>
      <c r="X3" s="297"/>
      <c r="Y3" s="297"/>
      <c r="Z3" s="297"/>
    </row>
    <row r="4" spans="1:33" s="40" customFormat="1" ht="20.25" customHeight="1">
      <c r="V4" s="297"/>
      <c r="W4" s="297"/>
      <c r="X4" s="297"/>
      <c r="Y4" s="297"/>
      <c r="Z4" s="297"/>
    </row>
    <row r="5" spans="1:33" s="40" customFormat="1">
      <c r="B5" s="57"/>
      <c r="V5" s="297"/>
      <c r="W5" s="297"/>
      <c r="X5" s="297"/>
      <c r="Y5" s="297"/>
      <c r="Z5" s="297"/>
    </row>
    <row r="6" spans="1:33" s="18" customFormat="1" ht="14.25" customHeight="1" thickBot="1">
      <c r="B6" s="58" t="s">
        <v>267</v>
      </c>
      <c r="C6" s="77" t="s">
        <v>102</v>
      </c>
      <c r="D6" s="77" t="s">
        <v>103</v>
      </c>
      <c r="E6" s="77" t="s">
        <v>104</v>
      </c>
      <c r="F6" s="77" t="s">
        <v>105</v>
      </c>
      <c r="G6" s="77" t="s">
        <v>87</v>
      </c>
      <c r="H6" s="77" t="s">
        <v>88</v>
      </c>
      <c r="I6" s="77" t="s">
        <v>89</v>
      </c>
      <c r="J6" s="77" t="s">
        <v>90</v>
      </c>
      <c r="K6" s="77" t="s">
        <v>91</v>
      </c>
      <c r="L6" s="77" t="s">
        <v>92</v>
      </c>
      <c r="M6" s="77" t="s">
        <v>93</v>
      </c>
      <c r="N6" s="77" t="s">
        <v>94</v>
      </c>
      <c r="O6" s="77" t="s">
        <v>95</v>
      </c>
      <c r="P6" s="77" t="s">
        <v>96</v>
      </c>
      <c r="Q6" s="77" t="s">
        <v>97</v>
      </c>
      <c r="R6" s="77" t="s">
        <v>98</v>
      </c>
      <c r="S6" s="77" t="s">
        <v>99</v>
      </c>
      <c r="T6" s="77" t="s">
        <v>100</v>
      </c>
      <c r="U6" s="77" t="s">
        <v>101</v>
      </c>
      <c r="V6" s="298" t="s">
        <v>349</v>
      </c>
      <c r="W6" s="298" t="s">
        <v>360</v>
      </c>
      <c r="X6" s="298" t="s">
        <v>399</v>
      </c>
      <c r="Y6" s="298" t="s">
        <v>410</v>
      </c>
      <c r="Z6" s="298" t="s">
        <v>412</v>
      </c>
    </row>
    <row r="7" spans="1:33" s="38" customFormat="1" ht="4.5" customHeight="1" thickTop="1">
      <c r="A7" s="51"/>
      <c r="B7" s="46"/>
      <c r="C7" s="52"/>
      <c r="D7" s="52"/>
      <c r="E7" s="52"/>
      <c r="F7" s="52"/>
      <c r="G7" s="52"/>
      <c r="H7" s="52"/>
      <c r="I7" s="52"/>
      <c r="J7" s="52"/>
      <c r="K7" s="52"/>
      <c r="L7" s="52"/>
      <c r="M7" s="52"/>
      <c r="N7" s="52"/>
      <c r="O7" s="52"/>
      <c r="P7" s="52"/>
      <c r="Q7" s="52"/>
      <c r="R7" s="52"/>
      <c r="S7" s="52"/>
      <c r="T7" s="52"/>
      <c r="U7" s="52"/>
      <c r="V7" s="299"/>
      <c r="W7" s="299"/>
      <c r="X7" s="299"/>
      <c r="Y7" s="299"/>
      <c r="Z7" s="299"/>
      <c r="AC7" s="52"/>
      <c r="AD7" s="52"/>
      <c r="AE7" s="52"/>
      <c r="AF7" s="52"/>
      <c r="AG7" s="52"/>
    </row>
    <row r="8" spans="1:33" ht="14.25">
      <c r="B8" s="73" t="s">
        <v>268</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71">
        <v>511.31400000000002</v>
      </c>
      <c r="W8" s="271">
        <f>AVERAGE('9 - Financial Statements'!W45,'9 - Financial Statements'!V45)</f>
        <v>520.41750000000002</v>
      </c>
      <c r="X8" s="271">
        <v>531.41750000000002</v>
      </c>
      <c r="Y8" s="271">
        <v>510</v>
      </c>
      <c r="Z8" s="271">
        <v>442.89850000000001</v>
      </c>
    </row>
    <row r="9" spans="1:33" ht="14.25">
      <c r="B9" s="74" t="s">
        <v>269</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71">
        <v>1873.1165000000001</v>
      </c>
      <c r="W9" s="271">
        <f>AVERAGE('9 - Financial Statements'!W46,'9 - Financial Statements'!V46)</f>
        <v>1984.8025</v>
      </c>
      <c r="X9" s="271">
        <v>2205.3024999999998</v>
      </c>
      <c r="Y9" s="271">
        <v>2229.5</v>
      </c>
      <c r="Z9" s="271">
        <v>2037.127</v>
      </c>
    </row>
    <row r="10" spans="1:33" ht="14.25">
      <c r="B10" s="74" t="s">
        <v>270</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71">
        <v>969.07349999999997</v>
      </c>
      <c r="W10" s="271">
        <f>AVERAGE('9 - Financial Statements'!W75,'9 - Financial Statements'!V75)</f>
        <v>1011.1315</v>
      </c>
      <c r="X10" s="271">
        <v>1001.1315</v>
      </c>
      <c r="Y10" s="271">
        <v>935</v>
      </c>
      <c r="Z10" s="271">
        <v>918.94049999999993</v>
      </c>
    </row>
    <row r="11" spans="1:33" ht="14.25">
      <c r="B11" s="73" t="s">
        <v>271</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71">
        <v>165.21250000000001</v>
      </c>
      <c r="W11" s="271">
        <f>AVERAGE('9 - Financial Statements'!W74,'9 - Financial Statements'!V74)</f>
        <v>242.828</v>
      </c>
      <c r="X11" s="271">
        <v>271.32799999999997</v>
      </c>
      <c r="Y11" s="271">
        <v>192.5</v>
      </c>
      <c r="Z11" s="271">
        <v>183.40600000000001</v>
      </c>
    </row>
    <row r="12" spans="1:33" ht="15">
      <c r="B12" s="251" t="s">
        <v>272</v>
      </c>
      <c r="C12" s="143">
        <v>577.13150000000007</v>
      </c>
      <c r="D12" s="143">
        <v>599.41700000000014</v>
      </c>
      <c r="E12" s="143">
        <v>697.47</v>
      </c>
      <c r="F12" s="143">
        <v>718.93750000000011</v>
      </c>
      <c r="G12" s="143">
        <v>662.76499999999999</v>
      </c>
      <c r="H12" s="143">
        <v>670.25199999999995</v>
      </c>
      <c r="I12" s="143">
        <v>666.24500000000012</v>
      </c>
      <c r="J12" s="143">
        <v>618.94750000000022</v>
      </c>
      <c r="K12" s="143">
        <v>653.45200000000023</v>
      </c>
      <c r="L12" s="143">
        <v>799.64799999999968</v>
      </c>
      <c r="M12" s="143">
        <v>828.6545000000001</v>
      </c>
      <c r="N12" s="143">
        <v>649.44349999999997</v>
      </c>
      <c r="O12" s="143">
        <v>655.30699999999979</v>
      </c>
      <c r="P12" s="143">
        <v>947.77549999999974</v>
      </c>
      <c r="Q12" s="143">
        <v>1235.5</v>
      </c>
      <c r="R12" s="143">
        <v>1219.4589999999998</v>
      </c>
      <c r="S12" s="143">
        <v>1241.4335000000001</v>
      </c>
      <c r="T12" s="143">
        <v>1458.4744999999998</v>
      </c>
      <c r="U12" s="143">
        <v>1426.6445000000003</v>
      </c>
      <c r="V12" s="352">
        <f>V9+V8-V10-V11</f>
        <v>1250.1444999999999</v>
      </c>
      <c r="W12" s="352">
        <f>W9+W8-W10-W11</f>
        <v>1251.2605000000003</v>
      </c>
      <c r="X12" s="352">
        <f>X9+X8-X10-X11</f>
        <v>1464.2604999999999</v>
      </c>
      <c r="Y12" s="352">
        <f>Y9+Y8-Y10-Y11</f>
        <v>1612</v>
      </c>
      <c r="Z12" s="352">
        <v>1377.6789999999999</v>
      </c>
    </row>
    <row r="13" spans="1:33" ht="14.25">
      <c r="B13" s="74" t="s">
        <v>273</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71">
        <v>1957</v>
      </c>
      <c r="W13" s="271">
        <f>'9 - Financial Statements'!W7</f>
        <v>1915.819</v>
      </c>
      <c r="X13" s="271">
        <v>1665</v>
      </c>
      <c r="Y13" s="271">
        <v>1864</v>
      </c>
      <c r="Z13" s="271">
        <v>1932.9440000000004</v>
      </c>
    </row>
    <row r="14" spans="1:33" ht="15" thickBot="1">
      <c r="B14" s="249" t="s">
        <v>274</v>
      </c>
      <c r="C14" s="253">
        <v>90</v>
      </c>
      <c r="D14" s="253">
        <v>91</v>
      </c>
      <c r="E14" s="253">
        <v>92</v>
      </c>
      <c r="F14" s="253">
        <v>92</v>
      </c>
      <c r="G14" s="253">
        <v>90</v>
      </c>
      <c r="H14" s="253">
        <v>91</v>
      </c>
      <c r="I14" s="253">
        <v>92</v>
      </c>
      <c r="J14" s="253">
        <v>92</v>
      </c>
      <c r="K14" s="253">
        <v>91</v>
      </c>
      <c r="L14" s="253">
        <v>91</v>
      </c>
      <c r="M14" s="253">
        <v>92</v>
      </c>
      <c r="N14" s="253">
        <v>92</v>
      </c>
      <c r="O14" s="250">
        <v>90</v>
      </c>
      <c r="P14" s="253">
        <v>91</v>
      </c>
      <c r="Q14" s="253">
        <v>92</v>
      </c>
      <c r="R14" s="253">
        <v>92</v>
      </c>
      <c r="S14" s="253">
        <v>90</v>
      </c>
      <c r="T14" s="253">
        <v>91</v>
      </c>
      <c r="U14" s="253">
        <v>92</v>
      </c>
      <c r="V14" s="366">
        <f>31+30+31</f>
        <v>92</v>
      </c>
      <c r="W14" s="366">
        <v>90</v>
      </c>
      <c r="X14" s="366">
        <v>91</v>
      </c>
      <c r="Y14" s="366">
        <v>92</v>
      </c>
      <c r="Z14" s="366">
        <v>92</v>
      </c>
    </row>
    <row r="15" spans="1:33" ht="15.75" thickBot="1">
      <c r="B15" s="248" t="s">
        <v>275</v>
      </c>
      <c r="C15" s="252">
        <v>44.581898534702965</v>
      </c>
      <c r="D15" s="252">
        <v>41.417732793214874</v>
      </c>
      <c r="E15" s="252">
        <v>44.596632277757855</v>
      </c>
      <c r="F15" s="252">
        <v>44.196278524640256</v>
      </c>
      <c r="G15" s="252">
        <v>44.947474867735835</v>
      </c>
      <c r="H15" s="252">
        <v>44.652259153675743</v>
      </c>
      <c r="I15" s="252">
        <v>46.673860005543517</v>
      </c>
      <c r="J15" s="252">
        <v>45.286476289546883</v>
      </c>
      <c r="K15" s="252">
        <v>47.467333153460672</v>
      </c>
      <c r="L15" s="252">
        <v>66.037552703558674</v>
      </c>
      <c r="M15" s="252">
        <v>51.316058402513164</v>
      </c>
      <c r="N15" s="252">
        <v>38.029795589728245</v>
      </c>
      <c r="O15" s="252">
        <v>32.896497369513121</v>
      </c>
      <c r="P15" s="252">
        <v>45.083002366858949</v>
      </c>
      <c r="Q15" s="252">
        <v>49.419054591999092</v>
      </c>
      <c r="R15" s="252">
        <v>46.41276205637201</v>
      </c>
      <c r="S15" s="252">
        <v>48.754514730556174</v>
      </c>
      <c r="T15" s="252">
        <v>56.93744294294293</v>
      </c>
      <c r="U15" s="252">
        <v>58.463828062360811</v>
      </c>
      <c r="V15" s="367">
        <f>(V12*V14)/V13</f>
        <v>58.770206438426158</v>
      </c>
      <c r="W15" s="367">
        <f>(W12*W14)/W13</f>
        <v>58.780837333798253</v>
      </c>
      <c r="X15" s="367">
        <f>(X12*X14)/X13</f>
        <v>80.028651951951943</v>
      </c>
      <c r="Y15" s="367">
        <f>(Y12*Y14)/Y13</f>
        <v>79.562231759656655</v>
      </c>
      <c r="Z15" s="367">
        <v>65.571722719333806</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G20"/>
  <sheetViews>
    <sheetView showGridLines="0" zoomScale="80" zoomScaleNormal="80" workbookViewId="0">
      <selection activeCell="P10" sqref="P10"/>
    </sheetView>
  </sheetViews>
  <sheetFormatPr defaultRowHeight="12.75"/>
  <cols>
    <col min="1" max="1" width="2.140625" customWidth="1"/>
    <col min="2" max="2" width="23.5703125" bestFit="1" customWidth="1"/>
    <col min="10" max="14" width="9.140625" style="304"/>
  </cols>
  <sheetData>
    <row r="1" spans="1:33" s="40" customFormat="1">
      <c r="J1" s="297"/>
      <c r="K1" s="297"/>
      <c r="L1" s="297"/>
      <c r="M1" s="297"/>
      <c r="N1" s="297"/>
    </row>
    <row r="2" spans="1:33" s="40" customFormat="1" ht="13.5" customHeight="1">
      <c r="J2" s="297"/>
      <c r="K2" s="297"/>
      <c r="L2" s="297"/>
      <c r="M2" s="297"/>
      <c r="N2" s="297"/>
    </row>
    <row r="3" spans="1:33" s="40" customFormat="1">
      <c r="J3" s="297"/>
      <c r="K3" s="297"/>
      <c r="L3" s="297"/>
      <c r="M3" s="297"/>
      <c r="N3" s="297"/>
    </row>
    <row r="4" spans="1:33" s="40" customFormat="1" ht="20.25" customHeight="1">
      <c r="J4" s="297"/>
      <c r="K4" s="297"/>
      <c r="L4" s="297"/>
      <c r="M4" s="297"/>
      <c r="N4" s="297"/>
    </row>
    <row r="5" spans="1:33" s="40" customFormat="1">
      <c r="B5" s="57"/>
      <c r="J5" s="297"/>
      <c r="K5" s="297"/>
      <c r="L5" s="297"/>
      <c r="M5" s="297"/>
      <c r="N5" s="297"/>
    </row>
    <row r="6" spans="1:33" s="18" customFormat="1" ht="14.25" customHeight="1" thickBot="1">
      <c r="B6" s="58" t="s">
        <v>28</v>
      </c>
      <c r="C6" s="77" t="s">
        <v>95</v>
      </c>
      <c r="D6" s="77" t="s">
        <v>96</v>
      </c>
      <c r="E6" s="77" t="s">
        <v>97</v>
      </c>
      <c r="F6" s="77" t="s">
        <v>98</v>
      </c>
      <c r="G6" s="77" t="s">
        <v>99</v>
      </c>
      <c r="H6" s="77" t="s">
        <v>100</v>
      </c>
      <c r="I6" s="77" t="s">
        <v>101</v>
      </c>
      <c r="J6" s="298" t="s">
        <v>349</v>
      </c>
      <c r="K6" s="298" t="s">
        <v>360</v>
      </c>
      <c r="L6" s="298" t="s">
        <v>399</v>
      </c>
      <c r="M6" s="298" t="s">
        <v>410</v>
      </c>
      <c r="N6" s="298" t="s">
        <v>412</v>
      </c>
    </row>
    <row r="7" spans="1:33" s="38" customFormat="1" ht="4.5" customHeight="1" thickTop="1">
      <c r="A7" s="51"/>
      <c r="B7" s="46"/>
      <c r="C7" s="52"/>
      <c r="D7" s="52"/>
      <c r="E7" s="52"/>
      <c r="F7" s="52"/>
      <c r="G7" s="52"/>
      <c r="H7" s="52"/>
      <c r="I7" s="52"/>
      <c r="J7" s="299"/>
      <c r="K7" s="299"/>
      <c r="L7" s="299"/>
      <c r="M7" s="299"/>
      <c r="N7" s="299"/>
      <c r="O7"/>
      <c r="P7"/>
      <c r="Q7"/>
      <c r="R7"/>
      <c r="S7" s="52"/>
      <c r="T7" s="52"/>
      <c r="U7" s="52"/>
      <c r="V7" s="52"/>
      <c r="W7" s="52"/>
      <c r="X7" s="52"/>
      <c r="Y7" s="52"/>
      <c r="Z7" s="52"/>
      <c r="AC7" s="52"/>
      <c r="AD7" s="52"/>
      <c r="AE7" s="52"/>
      <c r="AF7" s="52"/>
      <c r="AG7" s="52"/>
    </row>
    <row r="8" spans="1:33" s="40" customFormat="1" ht="14.25" customHeight="1" thickBot="1">
      <c r="B8" s="64" t="s">
        <v>160</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c r="P8"/>
      <c r="Q8"/>
      <c r="R8"/>
    </row>
    <row r="9" spans="1:33" ht="14.25">
      <c r="B9" s="74" t="s">
        <v>276</v>
      </c>
      <c r="C9" s="135">
        <v>-195</v>
      </c>
      <c r="D9" s="135">
        <v>-254</v>
      </c>
      <c r="E9" s="135">
        <v>51</v>
      </c>
      <c r="F9" s="135">
        <v>179.5</v>
      </c>
      <c r="G9" s="135">
        <v>-308.79700000000003</v>
      </c>
      <c r="H9" s="135">
        <v>-191.24038703999963</v>
      </c>
      <c r="I9" s="135">
        <v>114.34292782000004</v>
      </c>
      <c r="J9" s="271">
        <v>-58</v>
      </c>
      <c r="K9" s="271">
        <v>-313.20699999999994</v>
      </c>
      <c r="L9" s="271">
        <v>-202</v>
      </c>
      <c r="M9" s="271">
        <v>21.455999999999932</v>
      </c>
      <c r="N9" s="271">
        <v>532.45769427999994</v>
      </c>
    </row>
    <row r="10" spans="1:33" ht="14.25">
      <c r="B10" s="74" t="s">
        <v>277</v>
      </c>
      <c r="C10" s="135">
        <v>-50</v>
      </c>
      <c r="D10" s="135">
        <v>0</v>
      </c>
      <c r="E10" s="135">
        <v>-72</v>
      </c>
      <c r="F10" s="135">
        <v>-19.5</v>
      </c>
      <c r="G10" s="135">
        <v>-77.283000000000001</v>
      </c>
      <c r="H10" s="135">
        <v>-94.908000000000001</v>
      </c>
      <c r="I10" s="135">
        <v>-72.405000000000001</v>
      </c>
      <c r="J10" s="271">
        <v>-10</v>
      </c>
      <c r="K10" s="271">
        <v>-12.263999999999999</v>
      </c>
      <c r="L10" s="271">
        <v>-8</v>
      </c>
      <c r="M10" s="271">
        <v>-8.0449999999999999</v>
      </c>
      <c r="N10" s="271">
        <v>-2.9</v>
      </c>
    </row>
    <row r="11" spans="1:33" ht="14.25">
      <c r="B11" s="73" t="s">
        <v>27</v>
      </c>
      <c r="C11" s="135">
        <v>-84</v>
      </c>
      <c r="D11" s="135">
        <v>-106</v>
      </c>
      <c r="E11" s="135">
        <v>-185</v>
      </c>
      <c r="F11" s="135">
        <v>-185</v>
      </c>
      <c r="G11" s="135">
        <v>-148.566</v>
      </c>
      <c r="H11" s="135">
        <v>-177.45099999999999</v>
      </c>
      <c r="I11" s="135">
        <v>-287.84100000000001</v>
      </c>
      <c r="J11" s="271">
        <v>-339</v>
      </c>
      <c r="K11" s="271">
        <v>-276.67700000000002</v>
      </c>
      <c r="L11" s="271">
        <v>-281</v>
      </c>
      <c r="M11" s="271">
        <v>-213.59200000000001</v>
      </c>
      <c r="N11" s="271">
        <v>-195.643</v>
      </c>
    </row>
    <row r="12" spans="1:33" ht="14.25">
      <c r="B12" s="73" t="s">
        <v>278</v>
      </c>
      <c r="C12" s="135">
        <v>-16</v>
      </c>
      <c r="D12" s="135">
        <v>-57</v>
      </c>
      <c r="E12" s="135">
        <v>-44</v>
      </c>
      <c r="F12" s="135">
        <v>-86.5</v>
      </c>
      <c r="G12" s="135">
        <v>-86.14100000000002</v>
      </c>
      <c r="H12" s="135">
        <v>-1.0580000000000043</v>
      </c>
      <c r="I12" s="135">
        <v>-36.755000000000017</v>
      </c>
      <c r="J12" s="271">
        <v>-68</v>
      </c>
      <c r="K12" s="271">
        <v>-25.553000000000033</v>
      </c>
      <c r="L12" s="271">
        <v>-52</v>
      </c>
      <c r="M12" s="271">
        <v>-36.945000000000064</v>
      </c>
      <c r="N12" s="271">
        <v>-20.921000000000042</v>
      </c>
    </row>
    <row r="13" spans="1:33" ht="14.25">
      <c r="B13" s="74" t="s">
        <v>279</v>
      </c>
      <c r="C13" s="135">
        <v>-380.5</v>
      </c>
      <c r="D13" s="135">
        <v>-33</v>
      </c>
      <c r="E13" s="135">
        <v>-11</v>
      </c>
      <c r="F13" s="135">
        <v>0</v>
      </c>
      <c r="G13" s="135">
        <v>0</v>
      </c>
      <c r="H13" s="135">
        <v>-217.24107218000006</v>
      </c>
      <c r="I13" s="135">
        <v>0</v>
      </c>
      <c r="J13" s="271">
        <v>-107</v>
      </c>
      <c r="K13" s="271">
        <v>0</v>
      </c>
      <c r="L13" s="271">
        <v>0</v>
      </c>
      <c r="M13" s="271"/>
      <c r="N13" s="271">
        <v>-82.845694279999989</v>
      </c>
    </row>
    <row r="14" spans="1:33" ht="14.25">
      <c r="B14" s="74" t="s">
        <v>280</v>
      </c>
      <c r="C14" s="135">
        <v>0</v>
      </c>
      <c r="D14" s="135">
        <v>-37</v>
      </c>
      <c r="E14" s="135">
        <v>0</v>
      </c>
      <c r="F14" s="135">
        <v>0</v>
      </c>
      <c r="G14" s="135">
        <v>-129.61399999999998</v>
      </c>
      <c r="H14" s="135">
        <v>0</v>
      </c>
      <c r="I14" s="135">
        <v>46.164999999999999</v>
      </c>
      <c r="J14" s="271">
        <v>-2</v>
      </c>
      <c r="K14" s="271">
        <v>-83.584000000000003</v>
      </c>
      <c r="L14" s="271">
        <v>50</v>
      </c>
      <c r="M14" s="271">
        <v>-66.222999999999999</v>
      </c>
      <c r="N14" s="271">
        <v>42.936</v>
      </c>
    </row>
    <row r="15" spans="1:33" ht="15" thickBot="1">
      <c r="B15" s="249" t="s">
        <v>281</v>
      </c>
      <c r="C15" s="250">
        <v>0</v>
      </c>
      <c r="D15" s="250">
        <v>0</v>
      </c>
      <c r="E15" s="250">
        <v>657</v>
      </c>
      <c r="F15" s="250">
        <v>0</v>
      </c>
      <c r="G15" s="250">
        <v>0</v>
      </c>
      <c r="H15" s="250">
        <v>0</v>
      </c>
      <c r="I15" s="250">
        <v>0</v>
      </c>
      <c r="J15" s="368">
        <v>0</v>
      </c>
      <c r="K15" s="368">
        <v>0</v>
      </c>
      <c r="L15" s="368"/>
      <c r="M15" s="368"/>
      <c r="N15" s="368"/>
    </row>
    <row r="16" spans="1:33" s="40" customFormat="1" ht="14.25" customHeight="1" thickBot="1">
      <c r="B16" s="64" t="s">
        <v>28</v>
      </c>
      <c r="C16" s="65">
        <v>-365.07899999999989</v>
      </c>
      <c r="D16" s="65">
        <v>-124.32099999999997</v>
      </c>
      <c r="E16" s="65">
        <v>709.71800000000076</v>
      </c>
      <c r="F16" s="65">
        <v>389.178</v>
      </c>
      <c r="G16" s="65">
        <v>-198.066</v>
      </c>
      <c r="H16" s="65">
        <v>-40.898459219999694</v>
      </c>
      <c r="I16" s="65">
        <v>93.506927820000001</v>
      </c>
      <c r="J16" s="65">
        <v>-481.303</v>
      </c>
      <c r="K16" s="65">
        <v>-626.97493010000017</v>
      </c>
      <c r="L16" s="65">
        <f>SUM(L8:L15)</f>
        <v>-419</v>
      </c>
      <c r="M16" s="65">
        <v>-257.65906990000019</v>
      </c>
      <c r="N16" s="65">
        <v>375.53899999999982</v>
      </c>
      <c r="O16"/>
      <c r="P16"/>
      <c r="Q16"/>
      <c r="R16"/>
    </row>
    <row r="18" spans="2:2">
      <c r="B18" s="200" t="s">
        <v>282</v>
      </c>
    </row>
    <row r="19" spans="2:2">
      <c r="B19" s="200" t="s">
        <v>283</v>
      </c>
    </row>
    <row r="20" spans="2:2">
      <c r="B20" s="200" t="s">
        <v>407</v>
      </c>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C110"/>
  <sheetViews>
    <sheetView showGridLines="0" zoomScale="80" zoomScaleNormal="80" workbookViewId="0">
      <selection activeCell="AB102" sqref="AB102"/>
    </sheetView>
  </sheetViews>
  <sheetFormatPr defaultColWidth="9.140625" defaultRowHeight="14.25" outlineLevelCol="1"/>
  <cols>
    <col min="1" max="1" width="3.7109375" style="71" customWidth="1"/>
    <col min="2" max="2" width="78.5703125" style="71" bestFit="1" customWidth="1"/>
    <col min="3" max="18" width="10.7109375" style="71" hidden="1" customWidth="1" outlineLevel="1"/>
    <col min="19" max="19" width="10.7109375" style="71" customWidth="1" collapsed="1"/>
    <col min="20" max="21" width="10.7109375" style="71" customWidth="1"/>
    <col min="22" max="26" width="10.7109375" style="303" customWidth="1"/>
    <col min="27" max="27" width="9.140625" style="71"/>
    <col min="28" max="28" width="11.28515625" style="71" bestFit="1" customWidth="1"/>
    <col min="29" max="16384" width="9.140625" style="71"/>
  </cols>
  <sheetData>
    <row r="1" spans="1:29" s="262" customFormat="1">
      <c r="V1" s="369"/>
      <c r="W1" s="369"/>
      <c r="X1" s="369"/>
      <c r="Y1" s="369"/>
      <c r="Z1" s="369"/>
    </row>
    <row r="2" spans="1:29" s="262" customFormat="1" ht="13.5" customHeight="1">
      <c r="V2" s="369"/>
      <c r="W2" s="369"/>
      <c r="X2" s="369"/>
      <c r="Y2" s="369"/>
      <c r="Z2" s="369"/>
    </row>
    <row r="3" spans="1:29" s="262" customFormat="1">
      <c r="V3" s="369"/>
      <c r="W3" s="369"/>
      <c r="X3" s="369"/>
      <c r="Y3" s="369"/>
      <c r="Z3" s="369"/>
    </row>
    <row r="4" spans="1:29" s="262" customFormat="1" ht="20.25" customHeight="1">
      <c r="V4" s="369"/>
      <c r="W4" s="369"/>
      <c r="X4" s="369"/>
      <c r="Y4" s="369"/>
      <c r="Z4" s="369"/>
    </row>
    <row r="5" spans="1:29" s="262" customFormat="1" ht="15">
      <c r="B5" s="263"/>
      <c r="C5" s="263"/>
      <c r="D5" s="263"/>
      <c r="E5" s="263"/>
      <c r="F5" s="263"/>
      <c r="G5" s="263"/>
      <c r="H5" s="263"/>
      <c r="I5" s="263"/>
      <c r="J5" s="263"/>
      <c r="K5" s="263"/>
      <c r="L5" s="263"/>
      <c r="M5" s="263"/>
      <c r="N5" s="263"/>
      <c r="V5" s="369"/>
      <c r="W5" s="369"/>
      <c r="X5" s="369"/>
      <c r="Y5" s="369"/>
      <c r="Z5" s="369"/>
    </row>
    <row r="6" spans="1:29" ht="14.25" customHeight="1" thickBot="1">
      <c r="B6" s="58" t="s">
        <v>386</v>
      </c>
      <c r="C6" s="77" t="s">
        <v>102</v>
      </c>
      <c r="D6" s="77" t="s">
        <v>103</v>
      </c>
      <c r="E6" s="77" t="s">
        <v>104</v>
      </c>
      <c r="F6" s="77" t="s">
        <v>105</v>
      </c>
      <c r="G6" s="77" t="s">
        <v>87</v>
      </c>
      <c r="H6" s="77" t="s">
        <v>88</v>
      </c>
      <c r="I6" s="77" t="s">
        <v>89</v>
      </c>
      <c r="J6" s="77" t="s">
        <v>90</v>
      </c>
      <c r="K6" s="77" t="s">
        <v>91</v>
      </c>
      <c r="L6" s="77" t="s">
        <v>92</v>
      </c>
      <c r="M6" s="77" t="s">
        <v>93</v>
      </c>
      <c r="N6" s="77" t="s">
        <v>94</v>
      </c>
      <c r="O6" s="77" t="s">
        <v>95</v>
      </c>
      <c r="P6" s="77" t="s">
        <v>96</v>
      </c>
      <c r="Q6" s="77" t="s">
        <v>97</v>
      </c>
      <c r="R6" s="77" t="s">
        <v>98</v>
      </c>
      <c r="S6" s="77" t="s">
        <v>99</v>
      </c>
      <c r="T6" s="77" t="s">
        <v>100</v>
      </c>
      <c r="U6" s="77" t="s">
        <v>101</v>
      </c>
      <c r="V6" s="298" t="s">
        <v>349</v>
      </c>
      <c r="W6" s="298" t="s">
        <v>360</v>
      </c>
      <c r="X6" s="298" t="s">
        <v>399</v>
      </c>
      <c r="Y6" s="298" t="s">
        <v>410</v>
      </c>
      <c r="Z6" s="298" t="s">
        <v>412</v>
      </c>
    </row>
    <row r="7" spans="1:29" s="38" customFormat="1" ht="15.75" thickTop="1">
      <c r="A7" s="51"/>
      <c r="B7" s="46"/>
      <c r="C7" s="46"/>
      <c r="D7" s="46"/>
      <c r="E7" s="46"/>
      <c r="F7" s="46"/>
      <c r="G7" s="46"/>
      <c r="H7" s="46"/>
      <c r="I7" s="46"/>
      <c r="J7" s="46"/>
      <c r="K7" s="46"/>
      <c r="L7" s="46"/>
      <c r="M7" s="46"/>
      <c r="N7" s="46"/>
      <c r="O7" s="52"/>
      <c r="P7" s="52"/>
      <c r="Q7" s="52"/>
      <c r="R7" s="52"/>
      <c r="S7" s="52"/>
      <c r="T7" s="52"/>
      <c r="U7" s="52"/>
      <c r="V7" s="299"/>
      <c r="W7" s="299"/>
      <c r="X7" s="299"/>
      <c r="Y7" s="299"/>
      <c r="Z7" s="299"/>
      <c r="AA7" s="71"/>
    </row>
    <row r="8" spans="1:29" s="264" customFormat="1" ht="14.25" customHeight="1" thickBot="1">
      <c r="B8" s="64" t="s">
        <v>372</v>
      </c>
      <c r="C8" s="432"/>
      <c r="D8" s="432"/>
      <c r="E8" s="432"/>
      <c r="F8" s="432"/>
      <c r="G8" s="432"/>
      <c r="H8" s="432"/>
      <c r="I8" s="432"/>
      <c r="J8" s="432"/>
      <c r="K8" s="432"/>
      <c r="L8" s="432"/>
      <c r="M8" s="432"/>
      <c r="N8" s="432"/>
      <c r="O8" s="65"/>
      <c r="P8" s="65"/>
      <c r="Q8" s="65"/>
      <c r="R8" s="65"/>
      <c r="S8" s="65"/>
      <c r="T8" s="65"/>
      <c r="U8" s="65"/>
      <c r="V8" s="65"/>
      <c r="W8" s="65"/>
      <c r="X8" s="65"/>
      <c r="Y8" s="65"/>
      <c r="Z8" s="65"/>
      <c r="AA8" s="70"/>
    </row>
    <row r="9" spans="1:29">
      <c r="B9" s="433"/>
      <c r="C9" s="370"/>
      <c r="D9" s="370"/>
      <c r="E9" s="370"/>
      <c r="F9" s="370"/>
      <c r="G9" s="370"/>
      <c r="H9" s="370"/>
      <c r="I9" s="370"/>
      <c r="J9" s="370"/>
      <c r="K9" s="370"/>
      <c r="L9" s="370"/>
      <c r="M9" s="370"/>
      <c r="N9" s="370"/>
      <c r="O9" s="370"/>
      <c r="P9" s="370"/>
      <c r="Q9" s="370"/>
      <c r="R9" s="370"/>
      <c r="S9" s="370"/>
      <c r="T9" s="370"/>
      <c r="U9" s="370"/>
      <c r="V9" s="370"/>
      <c r="W9" s="370"/>
      <c r="X9" s="370"/>
      <c r="Y9" s="370"/>
      <c r="Z9" s="370"/>
      <c r="AA9" s="266"/>
    </row>
    <row r="10" spans="1:29" s="70" customFormat="1" ht="15">
      <c r="B10" s="251" t="s">
        <v>284</v>
      </c>
      <c r="C10" s="371">
        <v>108.297</v>
      </c>
      <c r="D10" s="371">
        <v>-50.103000000000002</v>
      </c>
      <c r="E10" s="371">
        <v>-13.071</v>
      </c>
      <c r="F10" s="371">
        <v>83.028000000000006</v>
      </c>
      <c r="G10" s="371">
        <v>50.384</v>
      </c>
      <c r="H10" s="371">
        <v>0.60499999999999998</v>
      </c>
      <c r="I10" s="371">
        <v>-80.798000000000002</v>
      </c>
      <c r="J10" s="371">
        <v>26.710999999999999</v>
      </c>
      <c r="K10" s="371">
        <v>117.611</v>
      </c>
      <c r="L10" s="371">
        <v>21.783999999999999</v>
      </c>
      <c r="M10" s="371">
        <v>-170.96199999999999</v>
      </c>
      <c r="N10" s="371">
        <v>-29.965</v>
      </c>
      <c r="O10" s="371">
        <v>-126.777</v>
      </c>
      <c r="P10" s="371">
        <v>578.04999999999995</v>
      </c>
      <c r="Q10" s="371">
        <v>-87.432000000000002</v>
      </c>
      <c r="R10" s="371">
        <v>493.56700000000001</v>
      </c>
      <c r="S10" s="371">
        <v>582.38</v>
      </c>
      <c r="T10" s="371">
        <v>545.79499999999996</v>
      </c>
      <c r="U10" s="371">
        <v>157</v>
      </c>
      <c r="V10" s="371">
        <v>-154.84899999999993</v>
      </c>
      <c r="W10" s="371">
        <v>121.965</v>
      </c>
      <c r="X10" s="371">
        <v>-3</v>
      </c>
      <c r="Y10" s="371">
        <v>-318.14599999999984</v>
      </c>
      <c r="Z10" s="371">
        <v>-782.19500000000005</v>
      </c>
      <c r="AA10" s="267"/>
      <c r="AB10" s="267"/>
      <c r="AC10" s="267"/>
    </row>
    <row r="11" spans="1:29" ht="15">
      <c r="B11" s="384"/>
      <c r="C11" s="372">
        <v>0</v>
      </c>
      <c r="D11" s="372">
        <v>0</v>
      </c>
      <c r="E11" s="372">
        <v>0</v>
      </c>
      <c r="F11" s="372">
        <v>0</v>
      </c>
      <c r="G11" s="372">
        <v>0</v>
      </c>
      <c r="H11" s="372">
        <v>0</v>
      </c>
      <c r="I11" s="372">
        <v>0</v>
      </c>
      <c r="J11" s="372">
        <v>0</v>
      </c>
      <c r="K11" s="388" t="s">
        <v>29</v>
      </c>
      <c r="L11" s="372">
        <v>0</v>
      </c>
      <c r="M11" s="372">
        <v>0</v>
      </c>
      <c r="N11" s="372">
        <v>0</v>
      </c>
      <c r="O11" s="388" t="s">
        <v>29</v>
      </c>
      <c r="P11" s="372">
        <v>0</v>
      </c>
      <c r="Q11" s="372">
        <v>0</v>
      </c>
      <c r="R11" s="372">
        <v>0</v>
      </c>
      <c r="S11" s="372">
        <v>0</v>
      </c>
      <c r="T11" s="372">
        <v>0</v>
      </c>
      <c r="U11" s="372">
        <v>0</v>
      </c>
      <c r="V11" s="372">
        <v>0</v>
      </c>
      <c r="W11" s="372"/>
      <c r="X11" s="372">
        <v>0</v>
      </c>
      <c r="Y11" s="372"/>
      <c r="Z11" s="372"/>
      <c r="AA11" s="266"/>
      <c r="AB11" s="267"/>
      <c r="AC11" s="267"/>
    </row>
    <row r="12" spans="1:29" ht="15">
      <c r="B12" s="74" t="s">
        <v>285</v>
      </c>
      <c r="C12" s="372">
        <v>0</v>
      </c>
      <c r="D12" s="372">
        <v>0</v>
      </c>
      <c r="E12" s="372">
        <v>0</v>
      </c>
      <c r="F12" s="372">
        <v>0</v>
      </c>
      <c r="G12" s="372">
        <v>0</v>
      </c>
      <c r="H12" s="372">
        <v>0</v>
      </c>
      <c r="I12" s="372">
        <v>0</v>
      </c>
      <c r="J12" s="372">
        <v>0</v>
      </c>
      <c r="K12" s="372">
        <v>0</v>
      </c>
      <c r="L12" s="372">
        <v>0</v>
      </c>
      <c r="M12" s="372">
        <v>0</v>
      </c>
      <c r="N12" s="372">
        <v>0</v>
      </c>
      <c r="O12" s="372">
        <v>0</v>
      </c>
      <c r="P12" s="372">
        <v>0</v>
      </c>
      <c r="Q12" s="372">
        <v>0</v>
      </c>
      <c r="R12" s="372">
        <v>0</v>
      </c>
      <c r="S12" s="372">
        <v>0</v>
      </c>
      <c r="T12" s="372">
        <v>0</v>
      </c>
      <c r="U12" s="372">
        <v>0</v>
      </c>
      <c r="V12" s="372">
        <v>0</v>
      </c>
      <c r="W12" s="372"/>
      <c r="X12" s="372">
        <v>0</v>
      </c>
      <c r="Y12" s="372"/>
      <c r="Z12" s="372"/>
      <c r="AA12" s="266"/>
      <c r="AB12" s="267"/>
      <c r="AC12" s="267"/>
    </row>
    <row r="13" spans="1:29" ht="15">
      <c r="B13" s="197" t="s">
        <v>286</v>
      </c>
      <c r="C13" s="372">
        <v>79.298000000000002</v>
      </c>
      <c r="D13" s="372">
        <v>315.541</v>
      </c>
      <c r="E13" s="372">
        <v>162.523</v>
      </c>
      <c r="F13" s="372">
        <v>-107.462</v>
      </c>
      <c r="G13" s="372">
        <v>46.779000000000003</v>
      </c>
      <c r="H13" s="372">
        <v>27.838000000000001</v>
      </c>
      <c r="I13" s="372">
        <v>78.855999999999995</v>
      </c>
      <c r="J13" s="372">
        <v>114.05200000000001</v>
      </c>
      <c r="K13" s="372">
        <v>203.49299999999999</v>
      </c>
      <c r="L13" s="372">
        <v>77.408000000000001</v>
      </c>
      <c r="M13" s="372">
        <v>138.536</v>
      </c>
      <c r="N13" s="372">
        <v>12.472</v>
      </c>
      <c r="O13" s="372">
        <v>149.56899999999999</v>
      </c>
      <c r="P13" s="372">
        <v>-50.171999999999997</v>
      </c>
      <c r="Q13" s="372">
        <v>183.036</v>
      </c>
      <c r="R13" s="372">
        <v>134.57400000000001</v>
      </c>
      <c r="S13" s="372">
        <v>29.379000000000001</v>
      </c>
      <c r="T13" s="372">
        <v>98.695999999999998</v>
      </c>
      <c r="U13" s="372">
        <v>59</v>
      </c>
      <c r="V13" s="372">
        <v>-17.268999999999977</v>
      </c>
      <c r="W13" s="372">
        <v>17.359000000000002</v>
      </c>
      <c r="X13" s="372">
        <v>-15</v>
      </c>
      <c r="Y13" s="372">
        <v>224.64099999999999</v>
      </c>
      <c r="Z13" s="372">
        <v>54.03</v>
      </c>
      <c r="AA13" s="266"/>
      <c r="AB13" s="267"/>
      <c r="AC13" s="267"/>
    </row>
    <row r="14" spans="1:29" ht="15">
      <c r="B14" s="197" t="s">
        <v>287</v>
      </c>
      <c r="C14" s="372">
        <v>-1.3029999999999999</v>
      </c>
      <c r="D14" s="372">
        <v>19.989999999999998</v>
      </c>
      <c r="E14" s="372">
        <v>8.3290000000000006</v>
      </c>
      <c r="F14" s="372">
        <v>2.1000000000000001E-2</v>
      </c>
      <c r="G14" s="372">
        <v>0.35099999999999998</v>
      </c>
      <c r="H14" s="372">
        <v>-4.992</v>
      </c>
      <c r="I14" s="372">
        <v>-1.9610000000000001</v>
      </c>
      <c r="J14" s="372">
        <v>-7.8949999999999996</v>
      </c>
      <c r="K14" s="372">
        <v>26.245000000000001</v>
      </c>
      <c r="L14" s="372">
        <v>-7.7720000000000002</v>
      </c>
      <c r="M14" s="372">
        <v>-5.1269999999999998</v>
      </c>
      <c r="N14" s="372">
        <v>-10.3</v>
      </c>
      <c r="O14" s="372">
        <v>17.169</v>
      </c>
      <c r="P14" s="372">
        <v>-17.065000000000001</v>
      </c>
      <c r="Q14" s="372">
        <v>17.646999999999998</v>
      </c>
      <c r="R14" s="372">
        <v>-30.475000000000001</v>
      </c>
      <c r="S14" s="372">
        <v>-19.192</v>
      </c>
      <c r="T14" s="372">
        <v>14.773999999999999</v>
      </c>
      <c r="U14" s="372">
        <v>10</v>
      </c>
      <c r="V14" s="372">
        <v>7.2830000000000013</v>
      </c>
      <c r="W14" s="372">
        <v>-18.428000000000001</v>
      </c>
      <c r="X14" s="372">
        <v>-26</v>
      </c>
      <c r="Y14" s="372">
        <v>-11.572000000000003</v>
      </c>
      <c r="Z14" s="372">
        <v>-11.407999999999999</v>
      </c>
      <c r="AA14" s="266"/>
      <c r="AB14" s="267"/>
      <c r="AC14" s="267"/>
    </row>
    <row r="15" spans="1:29" ht="15">
      <c r="B15" s="197" t="s">
        <v>288</v>
      </c>
      <c r="C15" s="372">
        <v>74.691999999999993</v>
      </c>
      <c r="D15" s="372">
        <v>78.034999999999997</v>
      </c>
      <c r="E15" s="372">
        <v>74.795000000000002</v>
      </c>
      <c r="F15" s="372">
        <v>75.680000000000007</v>
      </c>
      <c r="G15" s="372">
        <v>96.887</v>
      </c>
      <c r="H15" s="372">
        <v>141.75299999999999</v>
      </c>
      <c r="I15" s="372">
        <v>89.731999999999999</v>
      </c>
      <c r="J15" s="372">
        <v>134.18899999999999</v>
      </c>
      <c r="K15" s="372">
        <v>91.376000000000005</v>
      </c>
      <c r="L15" s="372">
        <v>110.422</v>
      </c>
      <c r="M15" s="372">
        <v>103.4</v>
      </c>
      <c r="N15" s="372">
        <v>126.283</v>
      </c>
      <c r="O15" s="372">
        <v>113.1</v>
      </c>
      <c r="P15" s="372">
        <v>126.14100000000001</v>
      </c>
      <c r="Q15" s="372">
        <v>137.14400000000001</v>
      </c>
      <c r="R15" s="372">
        <v>119.66</v>
      </c>
      <c r="S15" s="372">
        <v>128.72800000000001</v>
      </c>
      <c r="T15" s="372">
        <v>123.63800000000001</v>
      </c>
      <c r="U15" s="372">
        <v>137</v>
      </c>
      <c r="V15" s="372">
        <v>150.14499999999998</v>
      </c>
      <c r="W15" s="372">
        <v>134.69200000000001</v>
      </c>
      <c r="X15" s="372">
        <v>145</v>
      </c>
      <c r="Y15" s="372">
        <v>142.30799999999999</v>
      </c>
      <c r="Z15" s="372">
        <v>148.05699999999999</v>
      </c>
      <c r="AA15" s="266"/>
      <c r="AB15" s="267"/>
      <c r="AC15" s="267"/>
    </row>
    <row r="16" spans="1:29" ht="15">
      <c r="B16" s="197" t="s">
        <v>289</v>
      </c>
      <c r="C16" s="372">
        <v>0</v>
      </c>
      <c r="D16" s="372">
        <v>0</v>
      </c>
      <c r="E16" s="372">
        <v>0</v>
      </c>
      <c r="F16" s="372">
        <v>0</v>
      </c>
      <c r="G16" s="372">
        <v>0</v>
      </c>
      <c r="H16" s="372">
        <v>0</v>
      </c>
      <c r="I16" s="372">
        <v>0</v>
      </c>
      <c r="J16" s="372">
        <v>127.169</v>
      </c>
      <c r="K16" s="372">
        <v>12.266</v>
      </c>
      <c r="L16" s="372">
        <v>27.07</v>
      </c>
      <c r="M16" s="372">
        <v>40.185000000000002</v>
      </c>
      <c r="N16" s="372">
        <v>45.701000000000001</v>
      </c>
      <c r="O16" s="372">
        <v>-10.72</v>
      </c>
      <c r="P16" s="372">
        <v>-202.61799999999999</v>
      </c>
      <c r="Q16" s="372">
        <v>14.486000000000001</v>
      </c>
      <c r="R16" s="372">
        <v>15.747</v>
      </c>
      <c r="S16" s="372">
        <v>24.39</v>
      </c>
      <c r="T16" s="372">
        <v>22.529</v>
      </c>
      <c r="U16" s="372">
        <v>40</v>
      </c>
      <c r="V16" s="372">
        <v>-0.51599999999999113</v>
      </c>
      <c r="W16" s="372">
        <v>-0.105</v>
      </c>
      <c r="X16" s="372">
        <v>52</v>
      </c>
      <c r="Y16" s="372">
        <v>-102.89500000000001</v>
      </c>
      <c r="Z16" s="372">
        <v>639.02800000000002</v>
      </c>
      <c r="AA16" s="266"/>
      <c r="AB16" s="267"/>
      <c r="AC16" s="267"/>
    </row>
    <row r="17" spans="2:29" ht="15">
      <c r="B17" s="197" t="s">
        <v>290</v>
      </c>
      <c r="C17" s="372">
        <v>0</v>
      </c>
      <c r="D17" s="372">
        <v>0</v>
      </c>
      <c r="E17" s="372">
        <v>0</v>
      </c>
      <c r="F17" s="372">
        <v>0</v>
      </c>
      <c r="G17" s="372">
        <v>0</v>
      </c>
      <c r="H17" s="372">
        <v>0</v>
      </c>
      <c r="I17" s="372">
        <v>0</v>
      </c>
      <c r="J17" s="372">
        <v>0</v>
      </c>
      <c r="K17" s="372">
        <v>0</v>
      </c>
      <c r="L17" s="372">
        <v>0</v>
      </c>
      <c r="M17" s="372">
        <v>0</v>
      </c>
      <c r="N17" s="372">
        <v>0</v>
      </c>
      <c r="O17" s="372">
        <v>0</v>
      </c>
      <c r="P17" s="372">
        <v>0</v>
      </c>
      <c r="Q17" s="372">
        <v>0</v>
      </c>
      <c r="R17" s="372">
        <v>-29</v>
      </c>
      <c r="S17" s="372">
        <v>0</v>
      </c>
      <c r="T17" s="372">
        <v>0</v>
      </c>
      <c r="U17" s="372">
        <v>0</v>
      </c>
      <c r="V17" s="372">
        <v>0</v>
      </c>
      <c r="W17" s="372">
        <v>0</v>
      </c>
      <c r="X17" s="372"/>
      <c r="Y17" s="372">
        <v>0</v>
      </c>
      <c r="Z17" s="372">
        <v>0</v>
      </c>
      <c r="AA17" s="266"/>
      <c r="AB17" s="267"/>
      <c r="AC17" s="267"/>
    </row>
    <row r="18" spans="2:29" ht="15">
      <c r="B18" s="197" t="s">
        <v>166</v>
      </c>
      <c r="C18" s="372">
        <v>0</v>
      </c>
      <c r="D18" s="372">
        <v>0</v>
      </c>
      <c r="E18" s="372">
        <v>0</v>
      </c>
      <c r="F18" s="372">
        <v>0</v>
      </c>
      <c r="G18" s="372">
        <v>0</v>
      </c>
      <c r="H18" s="372">
        <v>0</v>
      </c>
      <c r="I18" s="372">
        <v>0</v>
      </c>
      <c r="J18" s="372">
        <v>-147.37200000000001</v>
      </c>
      <c r="K18" s="372">
        <v>0</v>
      </c>
      <c r="L18" s="372">
        <v>0</v>
      </c>
      <c r="M18" s="372">
        <v>0</v>
      </c>
      <c r="N18" s="372">
        <v>204.30500000000001</v>
      </c>
      <c r="O18" s="372">
        <v>239.08199999999999</v>
      </c>
      <c r="P18" s="372">
        <v>78.819999999999993</v>
      </c>
      <c r="Q18" s="372">
        <v>-317.90199999999999</v>
      </c>
      <c r="R18" s="372">
        <v>912.33199999999999</v>
      </c>
      <c r="S18" s="372">
        <v>-76.239999999999995</v>
      </c>
      <c r="T18" s="372">
        <v>45.515999999999998</v>
      </c>
      <c r="U18" s="372">
        <v>-15</v>
      </c>
      <c r="V18" s="372">
        <v>-10.260000000000005</v>
      </c>
      <c r="W18" s="372">
        <v>-43</v>
      </c>
      <c r="X18" s="372">
        <v>-197</v>
      </c>
      <c r="Y18" s="372">
        <v>-48</v>
      </c>
      <c r="Z18" s="372">
        <v>-47.5</v>
      </c>
      <c r="AA18" s="266"/>
      <c r="AB18" s="267"/>
      <c r="AC18" s="267"/>
    </row>
    <row r="19" spans="2:29" ht="15">
      <c r="B19" s="197" t="s">
        <v>344</v>
      </c>
      <c r="C19" s="372">
        <v>29.088999999999999</v>
      </c>
      <c r="D19" s="372">
        <v>28.228000000000002</v>
      </c>
      <c r="E19" s="372">
        <v>29.576000000000001</v>
      </c>
      <c r="F19" s="372">
        <v>29.222000000000001</v>
      </c>
      <c r="G19" s="372">
        <v>27.516999999999999</v>
      </c>
      <c r="H19" s="372">
        <v>25.667999999999999</v>
      </c>
      <c r="I19" s="372">
        <v>25.864999999999998</v>
      </c>
      <c r="J19" s="372">
        <v>-79.05</v>
      </c>
      <c r="K19" s="372">
        <v>0</v>
      </c>
      <c r="L19" s="372">
        <v>0</v>
      </c>
      <c r="M19" s="372">
        <v>0</v>
      </c>
      <c r="N19" s="372">
        <v>0</v>
      </c>
      <c r="O19" s="372">
        <v>0</v>
      </c>
      <c r="P19" s="372">
        <v>0</v>
      </c>
      <c r="Q19" s="372">
        <v>0</v>
      </c>
      <c r="R19" s="372">
        <v>0</v>
      </c>
      <c r="S19" s="372">
        <v>0</v>
      </c>
      <c r="T19" s="372">
        <v>0</v>
      </c>
      <c r="U19" s="372">
        <v>0</v>
      </c>
      <c r="V19" s="372">
        <v>0</v>
      </c>
      <c r="W19" s="372"/>
      <c r="X19" s="372">
        <v>0</v>
      </c>
      <c r="Y19" s="372"/>
      <c r="Z19" s="372"/>
      <c r="AA19" s="266"/>
      <c r="AB19" s="267"/>
      <c r="AC19" s="267"/>
    </row>
    <row r="20" spans="2:29" ht="15">
      <c r="B20" s="197" t="s">
        <v>345</v>
      </c>
      <c r="C20" s="372">
        <v>2.4689999999999999</v>
      </c>
      <c r="D20" s="372">
        <v>-5.5910000000000002</v>
      </c>
      <c r="E20" s="372">
        <v>10.67</v>
      </c>
      <c r="F20" s="372">
        <v>1.7929999999999999</v>
      </c>
      <c r="G20" s="372">
        <v>2.552</v>
      </c>
      <c r="H20" s="372">
        <v>6.24</v>
      </c>
      <c r="I20" s="372">
        <v>2.8969999999999998</v>
      </c>
      <c r="J20" s="372">
        <v>-11.689</v>
      </c>
      <c r="K20" s="372">
        <v>0</v>
      </c>
      <c r="L20" s="372">
        <v>0</v>
      </c>
      <c r="M20" s="372">
        <v>0</v>
      </c>
      <c r="N20" s="372">
        <v>0</v>
      </c>
      <c r="O20" s="372">
        <v>0</v>
      </c>
      <c r="P20" s="372">
        <v>0</v>
      </c>
      <c r="Q20" s="372">
        <v>0</v>
      </c>
      <c r="R20" s="372">
        <v>0</v>
      </c>
      <c r="S20" s="372">
        <v>0</v>
      </c>
      <c r="T20" s="372">
        <v>0</v>
      </c>
      <c r="U20" s="372">
        <v>0</v>
      </c>
      <c r="V20" s="372">
        <v>0</v>
      </c>
      <c r="W20" s="372"/>
      <c r="X20" s="372">
        <v>0</v>
      </c>
      <c r="Y20" s="372"/>
      <c r="Z20" s="372"/>
      <c r="AA20" s="266"/>
      <c r="AB20" s="267"/>
      <c r="AC20" s="267"/>
    </row>
    <row r="21" spans="2:29" ht="15">
      <c r="B21" s="197" t="s">
        <v>346</v>
      </c>
      <c r="C21" s="372">
        <v>-4.1870000000000003</v>
      </c>
      <c r="D21" s="372">
        <v>8.8379999999999992</v>
      </c>
      <c r="E21" s="372">
        <v>-7.6589999999999998</v>
      </c>
      <c r="F21" s="372">
        <v>25.727</v>
      </c>
      <c r="G21" s="372">
        <v>-34.777000000000001</v>
      </c>
      <c r="H21" s="372">
        <v>6.5579999999999998</v>
      </c>
      <c r="I21" s="372">
        <v>-6.3559999999999999</v>
      </c>
      <c r="J21" s="372">
        <v>34.575000000000003</v>
      </c>
      <c r="K21" s="372">
        <v>0</v>
      </c>
      <c r="L21" s="372">
        <v>0</v>
      </c>
      <c r="M21" s="372">
        <v>0</v>
      </c>
      <c r="N21" s="372">
        <v>0</v>
      </c>
      <c r="O21" s="372">
        <v>0</v>
      </c>
      <c r="P21" s="372">
        <v>0</v>
      </c>
      <c r="Q21" s="372">
        <v>0</v>
      </c>
      <c r="R21" s="372">
        <v>0</v>
      </c>
      <c r="S21" s="372">
        <v>0</v>
      </c>
      <c r="T21" s="372">
        <v>0</v>
      </c>
      <c r="U21" s="372">
        <v>0</v>
      </c>
      <c r="V21" s="372">
        <v>0</v>
      </c>
      <c r="W21" s="372"/>
      <c r="X21" s="372">
        <v>0</v>
      </c>
      <c r="Y21" s="372"/>
      <c r="Z21" s="372"/>
      <c r="AA21" s="266"/>
      <c r="AB21" s="267"/>
      <c r="AC21" s="267"/>
    </row>
    <row r="22" spans="2:29" ht="15">
      <c r="B22" s="197" t="s">
        <v>347</v>
      </c>
      <c r="C22" s="372">
        <v>10.19</v>
      </c>
      <c r="D22" s="372">
        <v>-21.640999999999998</v>
      </c>
      <c r="E22" s="372">
        <v>-12.103</v>
      </c>
      <c r="F22" s="372">
        <v>21.893999999999998</v>
      </c>
      <c r="G22" s="372">
        <v>5.0570000000000004</v>
      </c>
      <c r="H22" s="372">
        <v>-0.71799999999999997</v>
      </c>
      <c r="I22" s="372">
        <v>0.64300000000000002</v>
      </c>
      <c r="J22" s="372">
        <v>-4.9820000000000002</v>
      </c>
      <c r="K22" s="372">
        <v>0</v>
      </c>
      <c r="L22" s="372">
        <v>0</v>
      </c>
      <c r="M22" s="372">
        <v>0</v>
      </c>
      <c r="N22" s="372">
        <v>0</v>
      </c>
      <c r="O22" s="372">
        <v>0</v>
      </c>
      <c r="P22" s="372">
        <v>0</v>
      </c>
      <c r="Q22" s="372">
        <v>0</v>
      </c>
      <c r="R22" s="372">
        <v>0</v>
      </c>
      <c r="S22" s="372">
        <v>0</v>
      </c>
      <c r="T22" s="372">
        <v>0</v>
      </c>
      <c r="U22" s="372">
        <v>0</v>
      </c>
      <c r="V22" s="372">
        <v>0</v>
      </c>
      <c r="W22" s="372"/>
      <c r="X22" s="372">
        <v>0</v>
      </c>
      <c r="Y22" s="372"/>
      <c r="Z22" s="372"/>
      <c r="AA22" s="266"/>
      <c r="AB22" s="267"/>
      <c r="AC22" s="267"/>
    </row>
    <row r="23" spans="2:29" ht="15">
      <c r="B23" s="197" t="s">
        <v>323</v>
      </c>
      <c r="C23" s="372">
        <v>-0.42699999999999999</v>
      </c>
      <c r="D23" s="372">
        <v>-1.411</v>
      </c>
      <c r="E23" s="372">
        <v>2.024</v>
      </c>
      <c r="F23" s="372">
        <v>1.96</v>
      </c>
      <c r="G23" s="372">
        <v>-1.028</v>
      </c>
      <c r="H23" s="372">
        <v>23.655000000000001</v>
      </c>
      <c r="I23" s="372">
        <v>1E-3</v>
      </c>
      <c r="J23" s="372">
        <v>34.9</v>
      </c>
      <c r="K23" s="372">
        <v>0.99399999999999999</v>
      </c>
      <c r="L23" s="372">
        <v>12.071999999999999</v>
      </c>
      <c r="M23" s="372">
        <v>23.373999999999999</v>
      </c>
      <c r="N23" s="372">
        <v>6.9130000000000003</v>
      </c>
      <c r="O23" s="372">
        <v>0</v>
      </c>
      <c r="P23" s="372">
        <v>0</v>
      </c>
      <c r="Q23" s="372">
        <v>5.0490000000000004</v>
      </c>
      <c r="R23" s="372">
        <v>528.84</v>
      </c>
      <c r="S23" s="372">
        <v>1.7789999999999999</v>
      </c>
      <c r="T23" s="372">
        <v>-0.29499999999999998</v>
      </c>
      <c r="U23" s="372">
        <v>5</v>
      </c>
      <c r="V23" s="372">
        <v>0.18299999999999983</v>
      </c>
      <c r="W23" s="372">
        <v>11.348000000000001</v>
      </c>
      <c r="X23" s="372">
        <v>1</v>
      </c>
      <c r="Y23" s="372"/>
      <c r="Z23" s="372">
        <v>-5.73</v>
      </c>
      <c r="AA23" s="266"/>
      <c r="AB23" s="267"/>
      <c r="AC23" s="267"/>
    </row>
    <row r="24" spans="2:29" ht="15">
      <c r="B24" s="375" t="s">
        <v>381</v>
      </c>
      <c r="C24" s="372">
        <v>0</v>
      </c>
      <c r="D24" s="372">
        <v>0</v>
      </c>
      <c r="E24" s="372">
        <v>0</v>
      </c>
      <c r="F24" s="372">
        <v>0</v>
      </c>
      <c r="G24" s="372">
        <v>0</v>
      </c>
      <c r="H24" s="372">
        <v>0</v>
      </c>
      <c r="I24" s="372">
        <v>0</v>
      </c>
      <c r="J24" s="372">
        <v>0</v>
      </c>
      <c r="K24" s="372">
        <v>-365.99900000000002</v>
      </c>
      <c r="L24" s="372">
        <v>0</v>
      </c>
      <c r="M24" s="372">
        <v>0</v>
      </c>
      <c r="N24" s="372">
        <v>0</v>
      </c>
      <c r="O24" s="372">
        <v>0</v>
      </c>
      <c r="P24" s="372">
        <v>0</v>
      </c>
      <c r="Q24" s="372">
        <v>-17.143000000000001</v>
      </c>
      <c r="R24" s="372">
        <v>0</v>
      </c>
      <c r="S24" s="372">
        <v>0</v>
      </c>
      <c r="T24" s="372">
        <v>0</v>
      </c>
      <c r="U24" s="372">
        <v>0</v>
      </c>
      <c r="V24" s="372">
        <v>0</v>
      </c>
      <c r="W24" s="372"/>
      <c r="X24" s="372"/>
      <c r="Y24" s="372"/>
      <c r="Z24" s="372">
        <v>0</v>
      </c>
      <c r="AA24" s="266"/>
      <c r="AB24" s="267"/>
      <c r="AC24" s="267"/>
    </row>
    <row r="25" spans="2:29" ht="15">
      <c r="B25" s="375" t="s">
        <v>382</v>
      </c>
      <c r="C25" s="372"/>
      <c r="D25" s="372"/>
      <c r="E25" s="372"/>
      <c r="F25" s="372"/>
      <c r="G25" s="372"/>
      <c r="H25" s="372"/>
      <c r="I25" s="372"/>
      <c r="J25" s="372"/>
      <c r="K25" s="372"/>
      <c r="L25" s="372"/>
      <c r="M25" s="372"/>
      <c r="N25" s="372"/>
      <c r="O25" s="372"/>
      <c r="P25" s="372"/>
      <c r="Q25" s="372"/>
      <c r="R25" s="372"/>
      <c r="S25" s="372"/>
      <c r="T25" s="372"/>
      <c r="U25" s="372"/>
      <c r="V25" s="372">
        <v>47.521999999999998</v>
      </c>
      <c r="W25" s="372"/>
      <c r="X25" s="372"/>
      <c r="Y25" s="372"/>
      <c r="Z25" s="372">
        <v>0</v>
      </c>
      <c r="AA25" s="266"/>
      <c r="AB25" s="267"/>
      <c r="AC25" s="267"/>
    </row>
    <row r="26" spans="2:29" ht="15">
      <c r="B26" s="197" t="s">
        <v>324</v>
      </c>
      <c r="C26" s="372">
        <v>-1.056</v>
      </c>
      <c r="D26" s="372">
        <v>-0.85599999999999998</v>
      </c>
      <c r="E26" s="372">
        <v>-0.96399999999999997</v>
      </c>
      <c r="F26" s="372">
        <v>-37.850999999999999</v>
      </c>
      <c r="G26" s="372">
        <v>-0.63100000000000001</v>
      </c>
      <c r="H26" s="372">
        <v>-8.9190000000000005</v>
      </c>
      <c r="I26" s="372">
        <v>-0.63200000000000001</v>
      </c>
      <c r="J26" s="372">
        <v>155.09899999999999</v>
      </c>
      <c r="K26" s="372">
        <v>-0.78900000000000003</v>
      </c>
      <c r="L26" s="372">
        <v>0.23200000000000001</v>
      </c>
      <c r="M26" s="372">
        <v>16.835000000000001</v>
      </c>
      <c r="N26" s="372">
        <v>1.5289999999999999</v>
      </c>
      <c r="O26" s="372">
        <v>122.943</v>
      </c>
      <c r="P26" s="372">
        <v>16.757000000000001</v>
      </c>
      <c r="Q26" s="372">
        <v>-5.8159999999999998</v>
      </c>
      <c r="R26" s="372">
        <v>-737.82899999999995</v>
      </c>
      <c r="S26" s="372">
        <v>-1.2390000000000001</v>
      </c>
      <c r="T26" s="372">
        <v>-190.41800000000001</v>
      </c>
      <c r="U26" s="372">
        <v>-41</v>
      </c>
      <c r="V26" s="372">
        <v>6.6500000000000057</v>
      </c>
      <c r="W26" s="372">
        <v>-156.83199999999999</v>
      </c>
      <c r="X26" s="372">
        <v>44</v>
      </c>
      <c r="Y26" s="372">
        <v>9.8319999999999936</v>
      </c>
      <c r="Z26" s="372">
        <v>61.915999999999997</v>
      </c>
      <c r="AA26" s="266"/>
      <c r="AB26" s="267"/>
      <c r="AC26" s="267"/>
    </row>
    <row r="27" spans="2:29" ht="15">
      <c r="B27" s="375" t="s">
        <v>383</v>
      </c>
      <c r="C27" s="372"/>
      <c r="D27" s="372"/>
      <c r="E27" s="372"/>
      <c r="F27" s="372"/>
      <c r="G27" s="372"/>
      <c r="H27" s="372"/>
      <c r="I27" s="372"/>
      <c r="J27" s="372"/>
      <c r="K27" s="372"/>
      <c r="L27" s="372"/>
      <c r="M27" s="372"/>
      <c r="N27" s="372"/>
      <c r="O27" s="372"/>
      <c r="P27" s="372"/>
      <c r="Q27" s="372"/>
      <c r="R27" s="372"/>
      <c r="S27" s="372"/>
      <c r="T27" s="372"/>
      <c r="U27" s="372"/>
      <c r="V27" s="372">
        <v>15.444000000000001</v>
      </c>
      <c r="W27" s="372"/>
      <c r="X27" s="372">
        <v>0</v>
      </c>
      <c r="Y27" s="372"/>
      <c r="Z27" s="372">
        <v>0</v>
      </c>
      <c r="AA27" s="266"/>
      <c r="AB27" s="267"/>
      <c r="AC27" s="267"/>
    </row>
    <row r="28" spans="2:29" ht="15">
      <c r="B28" s="197" t="s">
        <v>290</v>
      </c>
      <c r="C28" s="372">
        <v>0</v>
      </c>
      <c r="D28" s="372">
        <v>-111.07</v>
      </c>
      <c r="E28" s="372">
        <v>0</v>
      </c>
      <c r="F28" s="372">
        <v>0</v>
      </c>
      <c r="G28" s="372">
        <v>0</v>
      </c>
      <c r="H28" s="372">
        <v>0</v>
      </c>
      <c r="I28" s="372">
        <v>0</v>
      </c>
      <c r="J28" s="372">
        <v>0</v>
      </c>
      <c r="K28" s="372">
        <v>0</v>
      </c>
      <c r="L28" s="372">
        <v>0</v>
      </c>
      <c r="M28" s="372">
        <v>0</v>
      </c>
      <c r="N28" s="372">
        <v>0</v>
      </c>
      <c r="O28" s="372">
        <v>0</v>
      </c>
      <c r="P28" s="372">
        <v>0</v>
      </c>
      <c r="Q28" s="372">
        <v>0</v>
      </c>
      <c r="R28" s="372">
        <v>0</v>
      </c>
      <c r="S28" s="372">
        <v>0</v>
      </c>
      <c r="T28" s="372">
        <v>0</v>
      </c>
      <c r="U28" s="372">
        <v>0</v>
      </c>
      <c r="V28" s="372">
        <v>0</v>
      </c>
      <c r="W28" s="372"/>
      <c r="X28" s="372">
        <v>0</v>
      </c>
      <c r="Y28" s="372"/>
      <c r="Z28" s="372">
        <v>0</v>
      </c>
      <c r="AA28" s="266"/>
      <c r="AB28" s="267"/>
      <c r="AC28" s="267"/>
    </row>
    <row r="29" spans="2:29" ht="15">
      <c r="B29" s="197" t="s">
        <v>339</v>
      </c>
      <c r="C29" s="372">
        <v>0</v>
      </c>
      <c r="D29" s="372">
        <v>0</v>
      </c>
      <c r="E29" s="372">
        <v>0</v>
      </c>
      <c r="F29" s="372">
        <v>0</v>
      </c>
      <c r="G29" s="372">
        <v>0</v>
      </c>
      <c r="H29" s="372">
        <v>0</v>
      </c>
      <c r="I29" s="372">
        <v>-170.85300000000001</v>
      </c>
      <c r="J29" s="372">
        <v>-104.94499999999999</v>
      </c>
      <c r="K29" s="372">
        <v>0</v>
      </c>
      <c r="L29" s="372">
        <v>0</v>
      </c>
      <c r="M29" s="372">
        <v>0</v>
      </c>
      <c r="N29" s="372">
        <v>0</v>
      </c>
      <c r="O29" s="372">
        <v>0</v>
      </c>
      <c r="P29" s="372">
        <v>0</v>
      </c>
      <c r="Q29" s="372">
        <v>0</v>
      </c>
      <c r="R29" s="372">
        <v>0</v>
      </c>
      <c r="S29" s="372">
        <v>0</v>
      </c>
      <c r="T29" s="372">
        <v>0</v>
      </c>
      <c r="U29" s="372">
        <v>0</v>
      </c>
      <c r="V29" s="372">
        <v>0</v>
      </c>
      <c r="W29" s="372"/>
      <c r="X29" s="372">
        <v>0</v>
      </c>
      <c r="Y29" s="372"/>
      <c r="Z29" s="372">
        <v>0</v>
      </c>
      <c r="AA29" s="266"/>
      <c r="AB29" s="267"/>
      <c r="AC29" s="267"/>
    </row>
    <row r="30" spans="2:29" ht="15">
      <c r="B30" s="197" t="s">
        <v>348</v>
      </c>
      <c r="C30" s="372"/>
      <c r="D30" s="372"/>
      <c r="E30" s="372"/>
      <c r="F30" s="372"/>
      <c r="G30" s="372"/>
      <c r="H30" s="372"/>
      <c r="I30" s="372"/>
      <c r="J30" s="372"/>
      <c r="K30" s="372"/>
      <c r="L30" s="372"/>
      <c r="M30" s="372"/>
      <c r="N30" s="372"/>
      <c r="O30" s="372"/>
      <c r="P30" s="372"/>
      <c r="Q30" s="372">
        <v>0</v>
      </c>
      <c r="R30" s="372">
        <v>0</v>
      </c>
      <c r="S30" s="372">
        <v>0</v>
      </c>
      <c r="T30" s="372">
        <v>0</v>
      </c>
      <c r="U30" s="372">
        <v>-8</v>
      </c>
      <c r="V30" s="372">
        <v>4.0000000000000036E-2</v>
      </c>
      <c r="W30" s="372"/>
      <c r="X30" s="372">
        <v>0</v>
      </c>
      <c r="Y30" s="372"/>
      <c r="Z30" s="372">
        <v>0</v>
      </c>
      <c r="AA30" s="266"/>
      <c r="AB30" s="267"/>
      <c r="AC30" s="267"/>
    </row>
    <row r="31" spans="2:29" ht="15">
      <c r="B31" s="197" t="s">
        <v>325</v>
      </c>
      <c r="C31" s="372">
        <v>-91.701999999999998</v>
      </c>
      <c r="D31" s="372">
        <v>-1.292</v>
      </c>
      <c r="E31" s="372">
        <v>-0.47599999999999998</v>
      </c>
      <c r="F31" s="372">
        <v>7.07</v>
      </c>
      <c r="G31" s="372">
        <v>16.89</v>
      </c>
      <c r="H31" s="372">
        <v>-80.995999999999995</v>
      </c>
      <c r="I31" s="372">
        <v>-15.044</v>
      </c>
      <c r="J31" s="372">
        <v>71.445999999999998</v>
      </c>
      <c r="K31" s="372">
        <v>11.086</v>
      </c>
      <c r="L31" s="372">
        <v>2.476</v>
      </c>
      <c r="M31" s="372">
        <v>35.395000000000003</v>
      </c>
      <c r="N31" s="372">
        <v>7.9509999999999996</v>
      </c>
      <c r="O31" s="372">
        <v>12.103</v>
      </c>
      <c r="P31" s="372">
        <v>47.616</v>
      </c>
      <c r="Q31" s="372">
        <v>28.148</v>
      </c>
      <c r="R31" s="372">
        <v>-52.795999999999999</v>
      </c>
      <c r="S31" s="372">
        <v>12.414999999999999</v>
      </c>
      <c r="T31" s="372">
        <v>22.573</v>
      </c>
      <c r="U31" s="372">
        <v>8</v>
      </c>
      <c r="V31" s="372">
        <v>-3.5300000000000011</v>
      </c>
      <c r="W31" s="372">
        <v>-1.264</v>
      </c>
      <c r="X31" s="372">
        <v>7</v>
      </c>
      <c r="Y31" s="372">
        <v>4.2640000000000002</v>
      </c>
      <c r="Z31" s="372">
        <v>-10.218999999999999</v>
      </c>
      <c r="AA31" s="266"/>
      <c r="AB31" s="267"/>
      <c r="AC31" s="267"/>
    </row>
    <row r="32" spans="2:29" ht="15">
      <c r="B32" s="197" t="s">
        <v>339</v>
      </c>
      <c r="C32" s="372">
        <v>0</v>
      </c>
      <c r="D32" s="372">
        <v>0</v>
      </c>
      <c r="E32" s="372">
        <v>0</v>
      </c>
      <c r="F32" s="372">
        <v>0</v>
      </c>
      <c r="G32" s="372">
        <v>0</v>
      </c>
      <c r="H32" s="372">
        <v>0</v>
      </c>
      <c r="I32" s="372">
        <v>0</v>
      </c>
      <c r="J32" s="372">
        <v>0</v>
      </c>
      <c r="K32" s="372">
        <v>0</v>
      </c>
      <c r="L32" s="372">
        <v>0</v>
      </c>
      <c r="M32" s="372">
        <v>-155.464</v>
      </c>
      <c r="N32" s="372">
        <v>-12.669</v>
      </c>
      <c r="O32" s="372">
        <v>0</v>
      </c>
      <c r="P32" s="372">
        <v>0</v>
      </c>
      <c r="Q32" s="372">
        <v>0</v>
      </c>
      <c r="R32" s="372">
        <v>0</v>
      </c>
      <c r="S32" s="372">
        <v>0</v>
      </c>
      <c r="T32" s="372">
        <v>0</v>
      </c>
      <c r="U32" s="372">
        <v>0</v>
      </c>
      <c r="V32" s="372">
        <v>0</v>
      </c>
      <c r="W32" s="372"/>
      <c r="X32" s="372">
        <v>0</v>
      </c>
      <c r="Y32" s="372"/>
      <c r="Z32" s="372">
        <v>0</v>
      </c>
      <c r="AA32" s="266"/>
      <c r="AB32" s="267"/>
      <c r="AC32" s="267"/>
    </row>
    <row r="33" spans="2:29" ht="15">
      <c r="B33" s="197" t="s">
        <v>341</v>
      </c>
      <c r="C33" s="372">
        <v>0</v>
      </c>
      <c r="D33" s="372">
        <v>0</v>
      </c>
      <c r="E33" s="372">
        <v>0</v>
      </c>
      <c r="F33" s="372">
        <v>0</v>
      </c>
      <c r="G33" s="372">
        <v>0</v>
      </c>
      <c r="H33" s="372">
        <v>0</v>
      </c>
      <c r="I33" s="372">
        <v>0</v>
      </c>
      <c r="J33" s="372">
        <v>0</v>
      </c>
      <c r="K33" s="372">
        <v>0</v>
      </c>
      <c r="L33" s="372">
        <v>0</v>
      </c>
      <c r="M33" s="372">
        <v>0</v>
      </c>
      <c r="N33" s="372">
        <v>0</v>
      </c>
      <c r="O33" s="372">
        <v>0</v>
      </c>
      <c r="P33" s="372">
        <v>0</v>
      </c>
      <c r="Q33" s="372">
        <v>-141.559</v>
      </c>
      <c r="R33" s="372">
        <v>-143.887</v>
      </c>
      <c r="S33" s="372">
        <v>0</v>
      </c>
      <c r="T33" s="372">
        <v>0</v>
      </c>
      <c r="U33" s="372">
        <v>0</v>
      </c>
      <c r="V33" s="372">
        <v>0</v>
      </c>
      <c r="W33" s="372"/>
      <c r="X33" s="372">
        <v>0</v>
      </c>
      <c r="Y33" s="372"/>
      <c r="Z33" s="372">
        <v>0</v>
      </c>
      <c r="AA33" s="266"/>
      <c r="AB33" s="267"/>
      <c r="AC33" s="267"/>
    </row>
    <row r="34" spans="2:29" ht="15">
      <c r="B34" s="197" t="s">
        <v>340</v>
      </c>
      <c r="C34" s="372">
        <v>0</v>
      </c>
      <c r="D34" s="372">
        <v>0</v>
      </c>
      <c r="E34" s="372">
        <v>0</v>
      </c>
      <c r="F34" s="372">
        <v>0</v>
      </c>
      <c r="G34" s="372">
        <v>0</v>
      </c>
      <c r="H34" s="372">
        <v>0</v>
      </c>
      <c r="I34" s="372">
        <v>0</v>
      </c>
      <c r="J34" s="372">
        <v>0</v>
      </c>
      <c r="K34" s="372">
        <v>0</v>
      </c>
      <c r="L34" s="372">
        <v>0</v>
      </c>
      <c r="M34" s="372">
        <v>0</v>
      </c>
      <c r="N34" s="372">
        <v>0</v>
      </c>
      <c r="O34" s="372">
        <v>0</v>
      </c>
      <c r="P34" s="372">
        <v>0</v>
      </c>
      <c r="Q34" s="372">
        <v>106.40900000000001</v>
      </c>
      <c r="R34" s="372">
        <v>5.5460000000000003</v>
      </c>
      <c r="S34" s="372">
        <v>0</v>
      </c>
      <c r="T34" s="372">
        <v>0</v>
      </c>
      <c r="U34" s="372">
        <v>0</v>
      </c>
      <c r="V34" s="372">
        <v>0</v>
      </c>
      <c r="W34" s="372"/>
      <c r="X34" s="372">
        <v>0</v>
      </c>
      <c r="Y34" s="372"/>
      <c r="Z34" s="372">
        <v>0</v>
      </c>
      <c r="AA34" s="266"/>
      <c r="AB34" s="267"/>
      <c r="AC34" s="267"/>
    </row>
    <row r="35" spans="2:29" ht="15">
      <c r="B35" s="435" t="s">
        <v>384</v>
      </c>
      <c r="C35" s="401"/>
      <c r="D35" s="401"/>
      <c r="E35" s="401"/>
      <c r="F35" s="401"/>
      <c r="G35" s="401"/>
      <c r="H35" s="401"/>
      <c r="I35" s="401"/>
      <c r="J35" s="401"/>
      <c r="K35" s="401"/>
      <c r="L35" s="401"/>
      <c r="M35" s="401"/>
      <c r="N35" s="401"/>
      <c r="O35" s="401"/>
      <c r="P35" s="401"/>
      <c r="Q35" s="401"/>
      <c r="R35" s="401"/>
      <c r="S35" s="401"/>
      <c r="T35" s="401"/>
      <c r="U35" s="401"/>
      <c r="V35" s="401"/>
      <c r="W35" s="401">
        <v>-1.1020000000000001</v>
      </c>
      <c r="X35" s="401">
        <v>0</v>
      </c>
      <c r="Y35" s="401"/>
      <c r="Z35" s="401">
        <v>0</v>
      </c>
      <c r="AA35" s="266"/>
      <c r="AB35" s="267"/>
      <c r="AC35" s="267"/>
    </row>
    <row r="36" spans="2:29" s="70" customFormat="1" ht="15.75" thickBot="1">
      <c r="B36" s="268" t="s">
        <v>342</v>
      </c>
      <c r="C36" s="402">
        <v>0</v>
      </c>
      <c r="D36" s="402">
        <v>0</v>
      </c>
      <c r="E36" s="402">
        <v>0</v>
      </c>
      <c r="F36" s="402">
        <v>0</v>
      </c>
      <c r="G36" s="402">
        <v>0</v>
      </c>
      <c r="H36" s="402">
        <v>0</v>
      </c>
      <c r="I36" s="402">
        <v>0</v>
      </c>
      <c r="J36" s="402">
        <v>0</v>
      </c>
      <c r="K36" s="402">
        <v>0</v>
      </c>
      <c r="L36" s="402">
        <v>0</v>
      </c>
      <c r="M36" s="402">
        <v>0</v>
      </c>
      <c r="N36" s="402">
        <v>0</v>
      </c>
      <c r="O36" s="402">
        <v>0</v>
      </c>
      <c r="P36" s="402">
        <v>0</v>
      </c>
      <c r="Q36" s="402">
        <v>0</v>
      </c>
      <c r="R36" s="402">
        <v>50.816000000000003</v>
      </c>
      <c r="S36" s="402">
        <v>0</v>
      </c>
      <c r="T36" s="402">
        <v>0</v>
      </c>
      <c r="U36" s="402">
        <v>0</v>
      </c>
      <c r="V36" s="402">
        <v>0</v>
      </c>
      <c r="W36" s="402"/>
      <c r="X36" s="402">
        <v>0</v>
      </c>
      <c r="Y36" s="402"/>
      <c r="Z36" s="402">
        <v>0</v>
      </c>
      <c r="AA36" s="267"/>
      <c r="AB36" s="267"/>
      <c r="AC36" s="267"/>
    </row>
    <row r="37" spans="2:29" ht="15">
      <c r="B37" s="433"/>
      <c r="C37" s="403">
        <v>205.35999999999996</v>
      </c>
      <c r="D37" s="403">
        <v>258.66800000000001</v>
      </c>
      <c r="E37" s="403">
        <v>253.64400000000006</v>
      </c>
      <c r="F37" s="403">
        <v>101.08200000000002</v>
      </c>
      <c r="G37" s="403">
        <v>209.98099999999999</v>
      </c>
      <c r="H37" s="403">
        <v>136.69200000000001</v>
      </c>
      <c r="I37" s="403">
        <v>-77.650000000000006</v>
      </c>
      <c r="J37" s="403">
        <v>342.20799999999997</v>
      </c>
      <c r="K37" s="403">
        <v>96.283000000000044</v>
      </c>
      <c r="L37" s="403">
        <v>243.69199999999998</v>
      </c>
      <c r="M37" s="403">
        <v>26.172000000000025</v>
      </c>
      <c r="N37" s="403">
        <v>352.22</v>
      </c>
      <c r="O37" s="403">
        <v>516.46899999999994</v>
      </c>
      <c r="P37" s="403">
        <v>577.52899999999988</v>
      </c>
      <c r="Q37" s="403">
        <v>-77.93299999999995</v>
      </c>
      <c r="R37" s="403">
        <v>1267.095</v>
      </c>
      <c r="S37" s="403">
        <v>682.4</v>
      </c>
      <c r="T37" s="403">
        <v>682.80799999999999</v>
      </c>
      <c r="U37" s="403">
        <f>SUM(U10:U36)</f>
        <v>352</v>
      </c>
      <c r="V37" s="403">
        <f>SUM(V10:V36)</f>
        <v>40.843000000000067</v>
      </c>
      <c r="W37" s="403">
        <v>64.633000000000052</v>
      </c>
      <c r="X37" s="403">
        <f t="shared" ref="X37" si="0">SUM(X10:X36)</f>
        <v>8</v>
      </c>
      <c r="Y37" s="403">
        <v>-99.567999999999884</v>
      </c>
      <c r="Z37" s="403">
        <v>45.978999999999935</v>
      </c>
      <c r="AA37" s="266"/>
      <c r="AB37" s="267"/>
      <c r="AC37" s="267"/>
    </row>
    <row r="38" spans="2:29" ht="15">
      <c r="B38" s="375"/>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266"/>
      <c r="AB38" s="267"/>
      <c r="AC38" s="267"/>
    </row>
    <row r="39" spans="2:29" ht="15">
      <c r="B39" s="251" t="s">
        <v>291</v>
      </c>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266"/>
      <c r="AB39" s="267"/>
      <c r="AC39" s="267"/>
    </row>
    <row r="40" spans="2:29" ht="15">
      <c r="B40" s="197" t="s">
        <v>292</v>
      </c>
      <c r="C40" s="372">
        <v>75.691000000000003</v>
      </c>
      <c r="D40" s="372">
        <v>145.79300000000001</v>
      </c>
      <c r="E40" s="372">
        <v>236.77600000000001</v>
      </c>
      <c r="F40" s="372">
        <v>106.185</v>
      </c>
      <c r="G40" s="372">
        <v>-39.69</v>
      </c>
      <c r="H40" s="372">
        <v>-71.176000000000002</v>
      </c>
      <c r="I40" s="372">
        <v>-41.427999999999997</v>
      </c>
      <c r="J40" s="372">
        <v>223.64099999999999</v>
      </c>
      <c r="K40" s="372">
        <v>32.692999999999998</v>
      </c>
      <c r="L40" s="372">
        <v>40.695</v>
      </c>
      <c r="M40" s="372">
        <v>-172.26499999999999</v>
      </c>
      <c r="N40" s="372">
        <v>-64.236999999999995</v>
      </c>
      <c r="O40" s="372">
        <v>282.70499999999998</v>
      </c>
      <c r="P40" s="372">
        <v>-81.962000000000003</v>
      </c>
      <c r="Q40" s="372">
        <v>-299.11599999999999</v>
      </c>
      <c r="R40" s="372">
        <v>332.89</v>
      </c>
      <c r="S40" s="372">
        <v>-14.355</v>
      </c>
      <c r="T40" s="372">
        <v>56.667999999999999</v>
      </c>
      <c r="U40" s="372">
        <v>-68</v>
      </c>
      <c r="V40" s="372">
        <v>102.34399999999999</v>
      </c>
      <c r="W40" s="372">
        <v>-42.77</v>
      </c>
      <c r="X40" s="372">
        <v>95</v>
      </c>
      <c r="Y40" s="372">
        <v>-13.229999999999997</v>
      </c>
      <c r="Z40" s="372">
        <v>32.725999999999999</v>
      </c>
      <c r="AA40" s="266"/>
      <c r="AB40" s="267"/>
      <c r="AC40" s="267"/>
    </row>
    <row r="41" spans="2:29" ht="15">
      <c r="B41" s="197" t="s">
        <v>166</v>
      </c>
      <c r="C41" s="372">
        <v>0</v>
      </c>
      <c r="D41" s="372">
        <v>0</v>
      </c>
      <c r="E41" s="372">
        <v>0</v>
      </c>
      <c r="F41" s="372">
        <v>0</v>
      </c>
      <c r="G41" s="372">
        <v>0</v>
      </c>
      <c r="H41" s="372">
        <v>0</v>
      </c>
      <c r="I41" s="372">
        <v>0</v>
      </c>
      <c r="J41" s="372">
        <v>140.953</v>
      </c>
      <c r="K41" s="372">
        <v>6.077</v>
      </c>
      <c r="L41" s="372">
        <v>-6.077</v>
      </c>
      <c r="M41" s="372">
        <v>119.776</v>
      </c>
      <c r="N41" s="372">
        <v>-283.84100000000001</v>
      </c>
      <c r="O41" s="372">
        <v>-134.053</v>
      </c>
      <c r="P41" s="372">
        <v>-185.95599999999999</v>
      </c>
      <c r="Q41" s="372">
        <v>448.82</v>
      </c>
      <c r="R41" s="372">
        <v>-925.38400000000001</v>
      </c>
      <c r="S41" s="372">
        <v>-173.91300000000001</v>
      </c>
      <c r="T41" s="372">
        <v>-49.033999999999999</v>
      </c>
      <c r="U41" s="372">
        <v>0</v>
      </c>
      <c r="V41" s="372">
        <v>1.0000000000047748E-3</v>
      </c>
      <c r="W41" s="372">
        <v>0</v>
      </c>
      <c r="X41" s="372">
        <v>0</v>
      </c>
      <c r="Y41" s="372">
        <v>198</v>
      </c>
      <c r="Z41" s="372">
        <v>-105.15900000000001</v>
      </c>
      <c r="AA41" s="266"/>
      <c r="AB41" s="267"/>
      <c r="AC41" s="267"/>
    </row>
    <row r="42" spans="2:29" ht="15">
      <c r="B42" s="197" t="s">
        <v>293</v>
      </c>
      <c r="C42" s="372">
        <v>-23.800999999999998</v>
      </c>
      <c r="D42" s="372">
        <v>-39.759</v>
      </c>
      <c r="E42" s="372">
        <v>-78.361999999999995</v>
      </c>
      <c r="F42" s="372">
        <v>41.151000000000003</v>
      </c>
      <c r="G42" s="372">
        <v>-92.316000000000003</v>
      </c>
      <c r="H42" s="372">
        <v>-21.888000000000002</v>
      </c>
      <c r="I42" s="372">
        <v>98.221000000000004</v>
      </c>
      <c r="J42" s="372">
        <v>98.701999999999998</v>
      </c>
      <c r="K42" s="372">
        <v>-111.511</v>
      </c>
      <c r="L42" s="372">
        <v>37.229999999999997</v>
      </c>
      <c r="M42" s="372">
        <v>-94.141999999999996</v>
      </c>
      <c r="N42" s="372">
        <v>140.125</v>
      </c>
      <c r="O42" s="372">
        <v>-167.536</v>
      </c>
      <c r="P42" s="372">
        <v>-22.317</v>
      </c>
      <c r="Q42" s="372">
        <v>-93.941000000000003</v>
      </c>
      <c r="R42" s="372">
        <v>64.203999999999994</v>
      </c>
      <c r="S42" s="372">
        <v>56.966000000000001</v>
      </c>
      <c r="T42" s="372">
        <v>108.72799999999999</v>
      </c>
      <c r="U42" s="372">
        <v>23</v>
      </c>
      <c r="V42" s="372">
        <v>-76.793999999999983</v>
      </c>
      <c r="W42" s="372">
        <v>-49.466000000000001</v>
      </c>
      <c r="X42" s="372">
        <v>27</v>
      </c>
      <c r="Y42" s="372">
        <v>16.466000000000001</v>
      </c>
      <c r="Z42" s="372">
        <v>123.229</v>
      </c>
      <c r="AA42" s="266"/>
      <c r="AB42" s="267"/>
      <c r="AC42" s="267"/>
    </row>
    <row r="43" spans="2:29" ht="15">
      <c r="B43" s="197" t="s">
        <v>168</v>
      </c>
      <c r="C43" s="372">
        <v>-8.2530000000000001</v>
      </c>
      <c r="D43" s="372">
        <v>-104.685</v>
      </c>
      <c r="E43" s="372">
        <v>-157.45699999999999</v>
      </c>
      <c r="F43" s="372">
        <v>103.676</v>
      </c>
      <c r="G43" s="372">
        <v>39.283999999999999</v>
      </c>
      <c r="H43" s="372">
        <v>-108.261</v>
      </c>
      <c r="I43" s="372">
        <v>-32.728999999999999</v>
      </c>
      <c r="J43" s="372">
        <v>6.226</v>
      </c>
      <c r="K43" s="372">
        <v>-35.125999999999998</v>
      </c>
      <c r="L43" s="372">
        <v>-62.41</v>
      </c>
      <c r="M43" s="372">
        <v>125.181</v>
      </c>
      <c r="N43" s="372">
        <v>-28.367999999999999</v>
      </c>
      <c r="O43" s="372">
        <v>-170.399</v>
      </c>
      <c r="P43" s="372">
        <v>-334.791</v>
      </c>
      <c r="Q43" s="372">
        <v>-61.015999999999998</v>
      </c>
      <c r="R43" s="372">
        <v>42.247</v>
      </c>
      <c r="S43" s="372">
        <v>-24.056999999999999</v>
      </c>
      <c r="T43" s="372">
        <v>-151.92400000000001</v>
      </c>
      <c r="U43" s="372">
        <v>-61</v>
      </c>
      <c r="V43" s="372">
        <v>-11.093000000000018</v>
      </c>
      <c r="W43" s="372">
        <v>-200.255</v>
      </c>
      <c r="X43" s="372">
        <v>-243</v>
      </c>
      <c r="Y43" s="372">
        <v>173.255</v>
      </c>
      <c r="Z43" s="372">
        <v>221.40799999999999</v>
      </c>
      <c r="AA43" s="266"/>
      <c r="AB43" s="267"/>
      <c r="AC43" s="267"/>
    </row>
    <row r="44" spans="2:29" ht="15">
      <c r="B44" s="197" t="s">
        <v>294</v>
      </c>
      <c r="C44" s="372">
        <v>51.154000000000003</v>
      </c>
      <c r="D44" s="372">
        <v>14.711</v>
      </c>
      <c r="E44" s="372">
        <v>-38.353999999999999</v>
      </c>
      <c r="F44" s="372">
        <v>-40.587000000000003</v>
      </c>
      <c r="G44" s="372">
        <v>11.301</v>
      </c>
      <c r="H44" s="372">
        <v>-156.65600000000001</v>
      </c>
      <c r="I44" s="372">
        <v>219.45</v>
      </c>
      <c r="J44" s="372">
        <v>-162.62200000000001</v>
      </c>
      <c r="K44" s="372">
        <v>3.6520000000000001</v>
      </c>
      <c r="L44" s="372">
        <v>-151.399</v>
      </c>
      <c r="M44" s="372">
        <v>256.82600000000002</v>
      </c>
      <c r="N44" s="372">
        <v>155.65600000000001</v>
      </c>
      <c r="O44" s="372">
        <v>44.564999999999998</v>
      </c>
      <c r="P44" s="372">
        <v>26.77</v>
      </c>
      <c r="Q44" s="372">
        <v>30.51</v>
      </c>
      <c r="R44" s="372">
        <v>375.86799999999999</v>
      </c>
      <c r="S44" s="372">
        <v>56.970999999999997</v>
      </c>
      <c r="T44" s="372">
        <v>-31.657</v>
      </c>
      <c r="U44" s="372">
        <v>-27</v>
      </c>
      <c r="V44" s="372">
        <v>109.131</v>
      </c>
      <c r="W44" s="372">
        <v>-34.715000000000003</v>
      </c>
      <c r="X44" s="372">
        <v>22</v>
      </c>
      <c r="Y44" s="372">
        <v>34.715000000000003</v>
      </c>
      <c r="Z44" s="372">
        <v>83.091999999999999</v>
      </c>
      <c r="AA44" s="266"/>
      <c r="AB44" s="267"/>
      <c r="AC44" s="267"/>
    </row>
    <row r="45" spans="2:29" s="70" customFormat="1" ht="15">
      <c r="B45" s="197" t="s">
        <v>176</v>
      </c>
      <c r="C45" s="372">
        <v>0</v>
      </c>
      <c r="D45" s="372">
        <v>0</v>
      </c>
      <c r="E45" s="372">
        <v>0</v>
      </c>
      <c r="F45" s="372">
        <v>0</v>
      </c>
      <c r="G45" s="372">
        <v>0</v>
      </c>
      <c r="H45" s="372">
        <v>0</v>
      </c>
      <c r="I45" s="372">
        <v>0</v>
      </c>
      <c r="J45" s="372">
        <v>0</v>
      </c>
      <c r="K45" s="372">
        <v>-0.08</v>
      </c>
      <c r="L45" s="372">
        <v>0.08</v>
      </c>
      <c r="M45" s="372">
        <v>0</v>
      </c>
      <c r="N45" s="372">
        <v>0</v>
      </c>
      <c r="O45" s="372">
        <v>0.35</v>
      </c>
      <c r="P45" s="372">
        <v>4.9829999999999997</v>
      </c>
      <c r="Q45" s="372">
        <v>-5.3330000000000002</v>
      </c>
      <c r="R45" s="372">
        <v>0</v>
      </c>
      <c r="S45" s="372">
        <v>0</v>
      </c>
      <c r="T45" s="372">
        <v>0</v>
      </c>
      <c r="U45" s="372">
        <v>0</v>
      </c>
      <c r="V45" s="372">
        <v>0</v>
      </c>
      <c r="W45" s="372">
        <v>0</v>
      </c>
      <c r="X45" s="372">
        <v>0</v>
      </c>
      <c r="Y45" s="372"/>
      <c r="Z45" s="372">
        <v>0</v>
      </c>
      <c r="AA45" s="267"/>
      <c r="AB45" s="267"/>
      <c r="AC45" s="267"/>
    </row>
    <row r="46" spans="2:29" ht="15">
      <c r="B46" s="197" t="s">
        <v>177</v>
      </c>
      <c r="C46" s="372">
        <v>0</v>
      </c>
      <c r="D46" s="372">
        <v>0</v>
      </c>
      <c r="E46" s="372">
        <v>0</v>
      </c>
      <c r="F46" s="372">
        <v>-9.0950000000000006</v>
      </c>
      <c r="G46" s="372">
        <v>0</v>
      </c>
      <c r="H46" s="372">
        <v>0</v>
      </c>
      <c r="I46" s="372">
        <v>0</v>
      </c>
      <c r="J46" s="372">
        <v>12.848000000000001</v>
      </c>
      <c r="K46" s="372">
        <v>3.4359999999999999</v>
      </c>
      <c r="L46" s="372">
        <v>96.305999999999997</v>
      </c>
      <c r="M46" s="372">
        <v>-0.09</v>
      </c>
      <c r="N46" s="372">
        <v>0.46600000000000003</v>
      </c>
      <c r="O46" s="372">
        <v>-2.1999999999999999E-2</v>
      </c>
      <c r="P46" s="372">
        <v>-0.73799999999999999</v>
      </c>
      <c r="Q46" s="372">
        <v>-2.3679999999999999</v>
      </c>
      <c r="R46" s="372">
        <v>-2.1040000000000001</v>
      </c>
      <c r="S46" s="372">
        <v>-3.6890000000000001</v>
      </c>
      <c r="T46" s="372">
        <v>-5.6289999999999996</v>
      </c>
      <c r="U46" s="372">
        <v>-13</v>
      </c>
      <c r="V46" s="372">
        <v>3.8889999999999993</v>
      </c>
      <c r="W46" s="372">
        <v>-1.8160000000000001</v>
      </c>
      <c r="X46" s="372">
        <v>-3</v>
      </c>
      <c r="Y46" s="372">
        <v>23.815999999999999</v>
      </c>
      <c r="Z46" s="372">
        <v>9.25</v>
      </c>
      <c r="AA46" s="266"/>
      <c r="AB46" s="267"/>
      <c r="AC46" s="267"/>
    </row>
    <row r="47" spans="2:29" ht="15">
      <c r="B47" s="375" t="s">
        <v>385</v>
      </c>
      <c r="C47" s="372"/>
      <c r="D47" s="372"/>
      <c r="E47" s="372"/>
      <c r="F47" s="372"/>
      <c r="G47" s="372"/>
      <c r="H47" s="372"/>
      <c r="I47" s="372"/>
      <c r="J47" s="372"/>
      <c r="K47" s="372"/>
      <c r="L47" s="372"/>
      <c r="M47" s="372"/>
      <c r="N47" s="372"/>
      <c r="O47" s="372"/>
      <c r="P47" s="372"/>
      <c r="Q47" s="372"/>
      <c r="R47" s="372"/>
      <c r="S47" s="372"/>
      <c r="T47" s="372"/>
      <c r="U47" s="372"/>
      <c r="V47" s="372"/>
      <c r="W47" s="372">
        <v>0</v>
      </c>
      <c r="X47" s="372">
        <v>0</v>
      </c>
      <c r="Y47" s="372"/>
      <c r="Z47" s="372">
        <v>0</v>
      </c>
      <c r="AA47" s="266"/>
      <c r="AB47" s="267"/>
      <c r="AC47" s="267"/>
    </row>
    <row r="48" spans="2:29" ht="15">
      <c r="B48" s="197" t="s">
        <v>295</v>
      </c>
      <c r="C48" s="372">
        <v>-2.7570000000000001</v>
      </c>
      <c r="D48" s="372">
        <v>-2.9079999999999999</v>
      </c>
      <c r="E48" s="372">
        <v>-23.43</v>
      </c>
      <c r="F48" s="372">
        <v>13.012</v>
      </c>
      <c r="G48" s="372">
        <v>7.3380000000000001</v>
      </c>
      <c r="H48" s="372">
        <v>78.641999999999996</v>
      </c>
      <c r="I48" s="372">
        <v>3.17</v>
      </c>
      <c r="J48" s="372">
        <v>-96.028999999999996</v>
      </c>
      <c r="K48" s="372">
        <v>0.91100000000000003</v>
      </c>
      <c r="L48" s="372">
        <v>-14.91</v>
      </c>
      <c r="M48" s="372">
        <v>-8.4109999999999996</v>
      </c>
      <c r="N48" s="372">
        <v>-14.769</v>
      </c>
      <c r="O48" s="372">
        <v>31.379000000000001</v>
      </c>
      <c r="P48" s="372">
        <v>-11.959</v>
      </c>
      <c r="Q48" s="372">
        <v>35.774000000000001</v>
      </c>
      <c r="R48" s="372">
        <v>-71.384</v>
      </c>
      <c r="S48" s="372">
        <v>8.39</v>
      </c>
      <c r="T48" s="372">
        <v>-36.694000000000003</v>
      </c>
      <c r="U48" s="372">
        <v>-20</v>
      </c>
      <c r="V48" s="372">
        <v>-61.981999999999999</v>
      </c>
      <c r="W48" s="372">
        <v>2</v>
      </c>
      <c r="X48" s="372">
        <v>26</v>
      </c>
      <c r="Y48" s="372">
        <v>37</v>
      </c>
      <c r="Z48" s="372">
        <v>122.455</v>
      </c>
      <c r="AA48" s="266"/>
      <c r="AB48" s="267"/>
      <c r="AC48" s="267"/>
    </row>
    <row r="49" spans="2:29" ht="15">
      <c r="B49" s="251" t="s">
        <v>296</v>
      </c>
      <c r="C49" s="371"/>
      <c r="D49" s="371"/>
      <c r="E49" s="371"/>
      <c r="F49" s="371"/>
      <c r="G49" s="371"/>
      <c r="H49" s="371"/>
      <c r="I49" s="371"/>
      <c r="J49" s="371"/>
      <c r="K49" s="371"/>
      <c r="L49" s="371"/>
      <c r="M49" s="371"/>
      <c r="N49" s="371"/>
      <c r="O49" s="371"/>
      <c r="P49" s="371"/>
      <c r="Q49" s="371"/>
      <c r="R49" s="371"/>
      <c r="S49" s="371"/>
      <c r="T49" s="371"/>
      <c r="U49" s="371">
        <v>0</v>
      </c>
      <c r="V49" s="371">
        <v>0</v>
      </c>
      <c r="W49" s="371"/>
      <c r="X49" s="371"/>
      <c r="Y49" s="371"/>
      <c r="Z49" s="371"/>
      <c r="AA49" s="266"/>
      <c r="AB49" s="267"/>
      <c r="AC49" s="267"/>
    </row>
    <row r="50" spans="2:29" ht="15">
      <c r="B50" s="197" t="s">
        <v>297</v>
      </c>
      <c r="C50" s="372">
        <v>32.177999999999997</v>
      </c>
      <c r="D50" s="372">
        <v>109.203</v>
      </c>
      <c r="E50" s="372">
        <v>-30.186</v>
      </c>
      <c r="F50" s="372">
        <v>-143.042</v>
      </c>
      <c r="G50" s="372">
        <v>6.069</v>
      </c>
      <c r="H50" s="372">
        <v>26.59</v>
      </c>
      <c r="I50" s="372">
        <v>0.79300000000000004</v>
      </c>
      <c r="J50" s="372">
        <v>-17.053000000000001</v>
      </c>
      <c r="K50" s="372">
        <v>42.962000000000003</v>
      </c>
      <c r="L50" s="372">
        <v>-75.876000000000005</v>
      </c>
      <c r="M50" s="372">
        <v>17.227</v>
      </c>
      <c r="N50" s="372">
        <v>-34.167000000000002</v>
      </c>
      <c r="O50" s="372">
        <v>85.34</v>
      </c>
      <c r="P50" s="372">
        <v>12.153</v>
      </c>
      <c r="Q50" s="372">
        <v>116.52800000000001</v>
      </c>
      <c r="R50" s="372">
        <v>15.488</v>
      </c>
      <c r="S50" s="372">
        <v>-34.817</v>
      </c>
      <c r="T50" s="372">
        <v>94.113</v>
      </c>
      <c r="U50" s="372">
        <v>182</v>
      </c>
      <c r="V50" s="372">
        <v>85.187999999999988</v>
      </c>
      <c r="W50" s="372">
        <v>4.5940000000000003</v>
      </c>
      <c r="X50" s="372">
        <v>-22</v>
      </c>
      <c r="Y50" s="372">
        <v>-107.59399999999999</v>
      </c>
      <c r="Z50" s="372">
        <v>73.591999999999999</v>
      </c>
      <c r="AA50" s="266"/>
      <c r="AB50" s="267"/>
      <c r="AC50" s="267"/>
    </row>
    <row r="51" spans="2:29" ht="15">
      <c r="B51" s="197" t="s">
        <v>298</v>
      </c>
      <c r="C51" s="372">
        <v>5.9390000000000001</v>
      </c>
      <c r="D51" s="372">
        <v>-16.309999999999999</v>
      </c>
      <c r="E51" s="372">
        <v>130.55600000000001</v>
      </c>
      <c r="F51" s="372">
        <v>98.027000000000001</v>
      </c>
      <c r="G51" s="372">
        <v>3.91</v>
      </c>
      <c r="H51" s="372">
        <v>126.54600000000001</v>
      </c>
      <c r="I51" s="372">
        <v>-26.773</v>
      </c>
      <c r="J51" s="372">
        <v>-25.198</v>
      </c>
      <c r="K51" s="372">
        <v>81.668000000000006</v>
      </c>
      <c r="L51" s="372">
        <v>-69.385999999999996</v>
      </c>
      <c r="M51" s="372">
        <v>65.322999999999993</v>
      </c>
      <c r="N51" s="372">
        <v>181.846</v>
      </c>
      <c r="O51" s="372">
        <v>-4.702</v>
      </c>
      <c r="P51" s="372">
        <v>23.922000000000001</v>
      </c>
      <c r="Q51" s="372">
        <v>-227.05799999999999</v>
      </c>
      <c r="R51" s="372">
        <v>171.274</v>
      </c>
      <c r="S51" s="372">
        <v>-285.13799999999998</v>
      </c>
      <c r="T51" s="372">
        <v>-163.80199999999999</v>
      </c>
      <c r="U51" s="372">
        <v>11</v>
      </c>
      <c r="V51" s="372">
        <v>90.41399999999993</v>
      </c>
      <c r="W51" s="372">
        <v>65.165000000000006</v>
      </c>
      <c r="X51" s="372">
        <v>-9</v>
      </c>
      <c r="Y51" s="372">
        <v>-148.16500000000002</v>
      </c>
      <c r="Z51" s="372">
        <v>130.47</v>
      </c>
      <c r="AA51" s="266"/>
      <c r="AB51" s="267"/>
      <c r="AC51" s="267"/>
    </row>
    <row r="52" spans="2:29" ht="15">
      <c r="B52" s="197" t="s">
        <v>299</v>
      </c>
      <c r="C52" s="372">
        <v>-55.063000000000002</v>
      </c>
      <c r="D52" s="372">
        <v>17.59</v>
      </c>
      <c r="E52" s="372">
        <v>26.643000000000001</v>
      </c>
      <c r="F52" s="372">
        <v>-7.984</v>
      </c>
      <c r="G52" s="372">
        <v>-36.630000000000003</v>
      </c>
      <c r="H52" s="372">
        <v>20.597000000000001</v>
      </c>
      <c r="I52" s="372">
        <v>21.901</v>
      </c>
      <c r="J52" s="372">
        <v>-1.538</v>
      </c>
      <c r="K52" s="372">
        <v>-33.082000000000001</v>
      </c>
      <c r="L52" s="372">
        <v>47.378</v>
      </c>
      <c r="M52" s="372">
        <v>13.923</v>
      </c>
      <c r="N52" s="372">
        <v>20.074000000000002</v>
      </c>
      <c r="O52" s="372">
        <v>-64.816999999999993</v>
      </c>
      <c r="P52" s="372">
        <v>19.824000000000002</v>
      </c>
      <c r="Q52" s="372">
        <v>30.638999999999999</v>
      </c>
      <c r="R52" s="372">
        <v>0.83599999999999997</v>
      </c>
      <c r="S52" s="372">
        <v>-42.405000000000001</v>
      </c>
      <c r="T52" s="372">
        <v>22.704999999999998</v>
      </c>
      <c r="U52" s="372">
        <v>34</v>
      </c>
      <c r="V52" s="372">
        <v>-5.7639999999999976</v>
      </c>
      <c r="W52" s="372">
        <v>-45.921999999999997</v>
      </c>
      <c r="X52" s="372">
        <v>31</v>
      </c>
      <c r="Y52" s="372">
        <v>33.921999999999997</v>
      </c>
      <c r="Z52" s="372">
        <v>8.51</v>
      </c>
      <c r="AA52" s="266"/>
      <c r="AB52" s="267"/>
      <c r="AC52" s="267"/>
    </row>
    <row r="53" spans="2:29" ht="15">
      <c r="B53" s="197" t="s">
        <v>190</v>
      </c>
      <c r="C53" s="372">
        <v>0</v>
      </c>
      <c r="D53" s="372">
        <v>0</v>
      </c>
      <c r="E53" s="372">
        <v>14.896000000000001</v>
      </c>
      <c r="F53" s="372">
        <v>-14.896000000000001</v>
      </c>
      <c r="G53" s="372">
        <v>0</v>
      </c>
      <c r="H53" s="372">
        <v>0</v>
      </c>
      <c r="I53" s="372">
        <v>9.0359999999999996</v>
      </c>
      <c r="J53" s="372">
        <v>-9.0359999999999996</v>
      </c>
      <c r="K53" s="372">
        <v>0</v>
      </c>
      <c r="L53" s="372">
        <v>0</v>
      </c>
      <c r="M53" s="372">
        <v>0</v>
      </c>
      <c r="N53" s="372">
        <v>0</v>
      </c>
      <c r="O53" s="372">
        <v>0</v>
      </c>
      <c r="P53" s="372">
        <v>0</v>
      </c>
      <c r="Q53" s="372">
        <v>0</v>
      </c>
      <c r="R53" s="372">
        <v>0</v>
      </c>
      <c r="S53" s="372">
        <v>0</v>
      </c>
      <c r="T53" s="372">
        <v>0</v>
      </c>
      <c r="U53" s="372">
        <v>0</v>
      </c>
      <c r="V53" s="372">
        <v>0</v>
      </c>
      <c r="W53" s="372">
        <v>0</v>
      </c>
      <c r="X53" s="372">
        <v>0</v>
      </c>
      <c r="Y53" s="372">
        <v>0</v>
      </c>
      <c r="Z53" s="372">
        <v>0</v>
      </c>
      <c r="AA53" s="266"/>
      <c r="AB53" s="267"/>
      <c r="AC53" s="267"/>
    </row>
    <row r="54" spans="2:29" ht="15">
      <c r="B54" s="197" t="s">
        <v>300</v>
      </c>
      <c r="C54" s="372">
        <v>-7.8390000000000004</v>
      </c>
      <c r="D54" s="372">
        <v>16.626999999999999</v>
      </c>
      <c r="E54" s="372">
        <v>11.127000000000001</v>
      </c>
      <c r="F54" s="372">
        <v>-21.884</v>
      </c>
      <c r="G54" s="372">
        <v>-18.588999999999999</v>
      </c>
      <c r="H54" s="372">
        <v>22.277000000000001</v>
      </c>
      <c r="I54" s="372">
        <v>0.32300000000000001</v>
      </c>
      <c r="J54" s="372">
        <v>-2.8530000000000002</v>
      </c>
      <c r="K54" s="372">
        <v>0.14599999999999999</v>
      </c>
      <c r="L54" s="372">
        <v>2.8220000000000001</v>
      </c>
      <c r="M54" s="372">
        <v>11.013999999999999</v>
      </c>
      <c r="N54" s="372">
        <v>3.681</v>
      </c>
      <c r="O54" s="372">
        <v>-4.5860000000000003</v>
      </c>
      <c r="P54" s="372">
        <v>-17.785</v>
      </c>
      <c r="Q54" s="372">
        <v>114.94199999999999</v>
      </c>
      <c r="R54" s="372">
        <v>-156.90600000000001</v>
      </c>
      <c r="S54" s="372">
        <v>-44.92</v>
      </c>
      <c r="T54" s="372">
        <v>-23.125</v>
      </c>
      <c r="U54" s="372">
        <v>-4</v>
      </c>
      <c r="V54" s="372">
        <v>-144.01999999999998</v>
      </c>
      <c r="W54" s="372">
        <v>-14.57</v>
      </c>
      <c r="X54" s="372">
        <v>-5</v>
      </c>
      <c r="Y54" s="372">
        <v>8.57</v>
      </c>
      <c r="Z54" s="372">
        <v>-2.5590000000000002</v>
      </c>
      <c r="AA54" s="266"/>
      <c r="AB54" s="267"/>
      <c r="AC54" s="267"/>
    </row>
    <row r="55" spans="2:29" ht="15">
      <c r="B55" s="197" t="s">
        <v>301</v>
      </c>
      <c r="C55" s="372">
        <v>0</v>
      </c>
      <c r="D55" s="372">
        <v>0</v>
      </c>
      <c r="E55" s="372">
        <v>-18.599</v>
      </c>
      <c r="F55" s="372">
        <v>-26.077999999999999</v>
      </c>
      <c r="G55" s="372">
        <v>-6.444</v>
      </c>
      <c r="H55" s="372">
        <v>6.444</v>
      </c>
      <c r="I55" s="372">
        <v>-11.909000000000001</v>
      </c>
      <c r="J55" s="372">
        <v>-18.646999999999998</v>
      </c>
      <c r="K55" s="372">
        <v>-11.946</v>
      </c>
      <c r="L55" s="372">
        <v>-5.7880000000000003</v>
      </c>
      <c r="M55" s="372">
        <v>-5.6879999999999997</v>
      </c>
      <c r="N55" s="372">
        <v>-5.859</v>
      </c>
      <c r="O55" s="372">
        <v>-5.5730000000000004</v>
      </c>
      <c r="P55" s="372">
        <v>-9.6460000000000008</v>
      </c>
      <c r="Q55" s="372">
        <v>-5.1239999999999997</v>
      </c>
      <c r="R55" s="372">
        <v>-47.695</v>
      </c>
      <c r="S55" s="372">
        <v>-14.973000000000001</v>
      </c>
      <c r="T55" s="372">
        <v>-11.08</v>
      </c>
      <c r="U55" s="372">
        <v>-11</v>
      </c>
      <c r="V55" s="372">
        <v>-9.4870000000000019</v>
      </c>
      <c r="W55" s="372">
        <v>-4.0119999999999996</v>
      </c>
      <c r="X55" s="372">
        <v>-6</v>
      </c>
      <c r="Y55" s="372">
        <v>-5.9879999999999995</v>
      </c>
      <c r="Z55" s="372">
        <v>-18.247</v>
      </c>
      <c r="AA55" s="266"/>
      <c r="AB55" s="267"/>
      <c r="AC55" s="267"/>
    </row>
    <row r="56" spans="2:29" ht="15">
      <c r="B56" s="197" t="s">
        <v>192</v>
      </c>
      <c r="C56" s="372">
        <v>-3.1230000000000002</v>
      </c>
      <c r="D56" s="372">
        <v>10.775</v>
      </c>
      <c r="E56" s="372">
        <v>-7.6520000000000001</v>
      </c>
      <c r="F56" s="372">
        <v>0</v>
      </c>
      <c r="G56" s="372">
        <v>2.4380000000000002</v>
      </c>
      <c r="H56" s="372">
        <v>4.7850000000000001</v>
      </c>
      <c r="I56" s="372">
        <v>-7.2229999999999999</v>
      </c>
      <c r="J56" s="372">
        <v>0</v>
      </c>
      <c r="K56" s="372">
        <v>0</v>
      </c>
      <c r="L56" s="372">
        <v>0</v>
      </c>
      <c r="M56" s="372">
        <v>12.864000000000001</v>
      </c>
      <c r="N56" s="372">
        <v>-12.864000000000001</v>
      </c>
      <c r="O56" s="372">
        <v>0</v>
      </c>
      <c r="P56" s="372">
        <v>0</v>
      </c>
      <c r="Q56" s="372">
        <v>67.286000000000001</v>
      </c>
      <c r="R56" s="372">
        <v>-67.286000000000001</v>
      </c>
      <c r="S56" s="372">
        <v>0</v>
      </c>
      <c r="T56" s="372">
        <v>0</v>
      </c>
      <c r="U56" s="372">
        <v>18</v>
      </c>
      <c r="V56" s="372">
        <v>-18</v>
      </c>
      <c r="W56" s="372">
        <v>5.0640000000000001</v>
      </c>
      <c r="X56" s="372">
        <v>2</v>
      </c>
      <c r="Y56" s="372">
        <v>0</v>
      </c>
      <c r="Z56" s="372">
        <v>-48.917999999999999</v>
      </c>
      <c r="AA56" s="266"/>
      <c r="AB56" s="267"/>
      <c r="AC56" s="267"/>
    </row>
    <row r="57" spans="2:29" s="70" customFormat="1" ht="15">
      <c r="B57" s="197" t="s">
        <v>166</v>
      </c>
      <c r="C57" s="372">
        <v>-9.7159999999999993</v>
      </c>
      <c r="D57" s="372">
        <v>16.219000000000001</v>
      </c>
      <c r="E57" s="372">
        <v>115.34099999999999</v>
      </c>
      <c r="F57" s="372">
        <v>20.657</v>
      </c>
      <c r="G57" s="372">
        <v>-19.661999999999999</v>
      </c>
      <c r="H57" s="372">
        <v>60.115000000000002</v>
      </c>
      <c r="I57" s="372">
        <v>-103.288</v>
      </c>
      <c r="J57" s="372">
        <v>62.835000000000001</v>
      </c>
      <c r="K57" s="372">
        <v>0</v>
      </c>
      <c r="L57" s="372">
        <v>38.017000000000003</v>
      </c>
      <c r="M57" s="372">
        <v>-38.017000000000003</v>
      </c>
      <c r="N57" s="372">
        <v>0</v>
      </c>
      <c r="O57" s="372">
        <v>0</v>
      </c>
      <c r="P57" s="372">
        <v>0</v>
      </c>
      <c r="Q57" s="372">
        <v>0</v>
      </c>
      <c r="R57" s="372">
        <v>0</v>
      </c>
      <c r="S57" s="372">
        <v>0</v>
      </c>
      <c r="T57" s="372">
        <v>0</v>
      </c>
      <c r="U57" s="372">
        <v>0</v>
      </c>
      <c r="V57" s="372">
        <v>0</v>
      </c>
      <c r="W57" s="372">
        <v>0</v>
      </c>
      <c r="X57" s="372">
        <v>0</v>
      </c>
      <c r="Y57" s="372"/>
      <c r="Z57" s="372"/>
      <c r="AA57" s="267"/>
      <c r="AB57" s="267"/>
      <c r="AC57" s="267"/>
    </row>
    <row r="58" spans="2:29" ht="15">
      <c r="B58" s="197" t="s">
        <v>176</v>
      </c>
      <c r="C58" s="372">
        <v>0</v>
      </c>
      <c r="D58" s="372">
        <v>0</v>
      </c>
      <c r="E58" s="372">
        <v>0</v>
      </c>
      <c r="F58" s="372">
        <v>-250.89599999999999</v>
      </c>
      <c r="G58" s="372">
        <v>0</v>
      </c>
      <c r="H58" s="372">
        <v>0</v>
      </c>
      <c r="I58" s="372">
        <v>0</v>
      </c>
      <c r="J58" s="372">
        <v>-234.63900000000001</v>
      </c>
      <c r="K58" s="372">
        <v>0</v>
      </c>
      <c r="L58" s="372">
        <v>0</v>
      </c>
      <c r="M58" s="372">
        <v>0</v>
      </c>
      <c r="N58" s="372">
        <v>0</v>
      </c>
      <c r="O58" s="372">
        <v>0</v>
      </c>
      <c r="P58" s="372">
        <v>0</v>
      </c>
      <c r="Q58" s="372">
        <v>0</v>
      </c>
      <c r="R58" s="372">
        <v>0</v>
      </c>
      <c r="S58" s="372">
        <v>0</v>
      </c>
      <c r="T58" s="372">
        <v>0</v>
      </c>
      <c r="U58" s="372">
        <v>0</v>
      </c>
      <c r="V58" s="372">
        <v>0</v>
      </c>
      <c r="W58" s="372">
        <v>0</v>
      </c>
      <c r="X58" s="372">
        <v>0</v>
      </c>
      <c r="Y58" s="372"/>
      <c r="Z58" s="372"/>
      <c r="AA58" s="266"/>
      <c r="AB58" s="267"/>
      <c r="AC58" s="267"/>
    </row>
    <row r="59" spans="2:29" ht="15">
      <c r="B59" s="375" t="s">
        <v>385</v>
      </c>
      <c r="C59" s="372"/>
      <c r="D59" s="372"/>
      <c r="E59" s="372"/>
      <c r="F59" s="372"/>
      <c r="G59" s="372"/>
      <c r="H59" s="372"/>
      <c r="I59" s="372"/>
      <c r="J59" s="372"/>
      <c r="K59" s="372"/>
      <c r="L59" s="372"/>
      <c r="M59" s="372"/>
      <c r="N59" s="372"/>
      <c r="O59" s="372"/>
      <c r="P59" s="372"/>
      <c r="Q59" s="372"/>
      <c r="R59" s="372"/>
      <c r="S59" s="372"/>
      <c r="T59" s="372"/>
      <c r="U59" s="372"/>
      <c r="V59" s="372"/>
      <c r="W59" s="372">
        <v>-0.18</v>
      </c>
      <c r="X59" s="372">
        <v>0</v>
      </c>
      <c r="Y59" s="372"/>
      <c r="Z59" s="372"/>
      <c r="AA59" s="266"/>
      <c r="AB59" s="267"/>
      <c r="AC59" s="267"/>
    </row>
    <row r="60" spans="2:29" s="70" customFormat="1" ht="15">
      <c r="B60" s="197" t="s">
        <v>302</v>
      </c>
      <c r="C60" s="372">
        <v>-37.076000000000001</v>
      </c>
      <c r="D60" s="372">
        <v>-30.800999999999998</v>
      </c>
      <c r="E60" s="372">
        <v>29.437999999999999</v>
      </c>
      <c r="F60" s="372">
        <v>17.739000000000001</v>
      </c>
      <c r="G60" s="372">
        <v>-24.962</v>
      </c>
      <c r="H60" s="372">
        <v>7.6980000000000004</v>
      </c>
      <c r="I60" s="372">
        <v>20.783000000000001</v>
      </c>
      <c r="J60" s="372">
        <v>15.497999999999999</v>
      </c>
      <c r="K60" s="372">
        <v>-5.1059999999999999</v>
      </c>
      <c r="L60" s="372">
        <v>28.209</v>
      </c>
      <c r="M60" s="372">
        <v>-20.984000000000002</v>
      </c>
      <c r="N60" s="372">
        <v>36.963999999999999</v>
      </c>
      <c r="O60" s="372">
        <v>39.804000000000002</v>
      </c>
      <c r="P60" s="372">
        <v>27.77</v>
      </c>
      <c r="Q60" s="372">
        <v>4.0220000000000002</v>
      </c>
      <c r="R60" s="372">
        <v>-26.062999999999999</v>
      </c>
      <c r="S60" s="372">
        <v>50.13</v>
      </c>
      <c r="T60" s="372">
        <v>-16.03</v>
      </c>
      <c r="U60" s="372">
        <v>-40</v>
      </c>
      <c r="V60" s="372">
        <v>86.427999999999997</v>
      </c>
      <c r="W60" s="372">
        <v>-19.495999999999999</v>
      </c>
      <c r="X60" s="372">
        <v>0</v>
      </c>
      <c r="Y60" s="372">
        <v>-146.50399999999999</v>
      </c>
      <c r="Z60" s="372">
        <v>-44.419305720000004</v>
      </c>
      <c r="AA60" s="267"/>
      <c r="AB60" s="267"/>
      <c r="AC60" s="267"/>
    </row>
    <row r="61" spans="2:29" ht="15">
      <c r="B61" s="384"/>
      <c r="C61" s="372"/>
      <c r="D61" s="372"/>
      <c r="E61" s="372"/>
      <c r="F61" s="372"/>
      <c r="G61" s="372"/>
      <c r="H61" s="372"/>
      <c r="I61" s="372"/>
      <c r="J61" s="372"/>
      <c r="K61" s="372"/>
      <c r="L61" s="372"/>
      <c r="M61" s="372"/>
      <c r="N61" s="372"/>
      <c r="O61" s="372"/>
      <c r="P61" s="372"/>
      <c r="Q61" s="372"/>
      <c r="R61" s="372"/>
      <c r="S61" s="372"/>
      <c r="T61" s="372"/>
      <c r="U61" s="372"/>
      <c r="V61" s="372"/>
      <c r="W61" s="372"/>
      <c r="X61" s="372"/>
      <c r="Y61" s="372"/>
      <c r="Z61" s="372"/>
      <c r="AA61" s="266"/>
      <c r="AB61" s="267"/>
      <c r="AC61" s="267"/>
    </row>
    <row r="62" spans="2:29" s="70" customFormat="1" ht="15.75" thickBot="1">
      <c r="B62" s="72" t="s">
        <v>326</v>
      </c>
      <c r="C62" s="373">
        <v>222.69399999999999</v>
      </c>
      <c r="D62" s="373">
        <v>395.12299999999999</v>
      </c>
      <c r="E62" s="373">
        <v>464.3810000000002</v>
      </c>
      <c r="F62" s="373">
        <v>-12.932999999999939</v>
      </c>
      <c r="G62" s="373">
        <v>42.027999999999949</v>
      </c>
      <c r="H62" s="373">
        <v>132.40500000000003</v>
      </c>
      <c r="I62" s="373">
        <v>72.676999999999992</v>
      </c>
      <c r="J62" s="373">
        <v>335.29599999999999</v>
      </c>
      <c r="K62" s="373">
        <v>70.977000000000075</v>
      </c>
      <c r="L62" s="373">
        <v>148.58300000000003</v>
      </c>
      <c r="M62" s="373">
        <v>308.70900000000006</v>
      </c>
      <c r="N62" s="373">
        <v>446.92700000000008</v>
      </c>
      <c r="O62" s="373">
        <v>448.92399999999998</v>
      </c>
      <c r="P62" s="373">
        <v>27.796999999999876</v>
      </c>
      <c r="Q62" s="373">
        <v>76.632000000000104</v>
      </c>
      <c r="R62" s="373">
        <v>973.08</v>
      </c>
      <c r="S62" s="373">
        <v>216.58999999999997</v>
      </c>
      <c r="T62" s="373">
        <v>476.04699999999991</v>
      </c>
      <c r="U62" s="373">
        <f>SUM(U37:U60)</f>
        <v>376</v>
      </c>
      <c r="V62" s="373">
        <f>SUM(V37:V60)</f>
        <v>191.09800000000004</v>
      </c>
      <c r="W62" s="373">
        <v>-271.74599999999992</v>
      </c>
      <c r="X62" s="373">
        <v>-83</v>
      </c>
      <c r="Y62" s="373">
        <v>4.6950000000001069</v>
      </c>
      <c r="Z62" s="373">
        <v>631.40869427999996</v>
      </c>
      <c r="AA62" s="267"/>
      <c r="AB62" s="267"/>
      <c r="AC62" s="267"/>
    </row>
    <row r="63" spans="2:29" ht="15">
      <c r="B63" s="269" t="s">
        <v>327</v>
      </c>
      <c r="C63" s="370">
        <v>-20.913</v>
      </c>
      <c r="D63" s="370">
        <v>-70.989000000000004</v>
      </c>
      <c r="E63" s="370">
        <v>-29.396999999999998</v>
      </c>
      <c r="F63" s="370">
        <v>-30.077999999999999</v>
      </c>
      <c r="G63" s="370">
        <v>-11.196</v>
      </c>
      <c r="H63" s="370">
        <v>-39.960999999999999</v>
      </c>
      <c r="I63" s="370">
        <v>-10.885999999999999</v>
      </c>
      <c r="J63" s="370">
        <v>-57.957999999999998</v>
      </c>
      <c r="K63" s="370">
        <v>-12.247</v>
      </c>
      <c r="L63" s="370">
        <v>-53.377000000000002</v>
      </c>
      <c r="M63" s="370">
        <v>-12.496</v>
      </c>
      <c r="N63" s="370">
        <v>-41.286000000000001</v>
      </c>
      <c r="O63" s="370">
        <v>-25.451000000000001</v>
      </c>
      <c r="P63" s="370">
        <v>-62.484000000000002</v>
      </c>
      <c r="Q63" s="370">
        <v>-81.088999999999999</v>
      </c>
      <c r="R63" s="370">
        <v>-29.239000000000001</v>
      </c>
      <c r="S63" s="370">
        <v>-51.078000000000003</v>
      </c>
      <c r="T63" s="370">
        <v>-63.331000000000003</v>
      </c>
      <c r="U63" s="370">
        <v>-60</v>
      </c>
      <c r="V63" s="370">
        <v>-75.66</v>
      </c>
      <c r="W63" s="370">
        <v>-44.59</v>
      </c>
      <c r="X63" s="370">
        <v>-88</v>
      </c>
      <c r="Y63" s="370">
        <v>-73.41</v>
      </c>
      <c r="Z63" s="370">
        <v>-39.244999999999997</v>
      </c>
      <c r="AA63" s="266"/>
      <c r="AB63" s="267"/>
      <c r="AC63" s="267"/>
    </row>
    <row r="64" spans="2:29" ht="15">
      <c r="B64" s="197" t="s">
        <v>328</v>
      </c>
      <c r="C64" s="372">
        <v>-23.213000000000001</v>
      </c>
      <c r="D64" s="372">
        <v>-4.6070000000000002</v>
      </c>
      <c r="E64" s="372">
        <v>-4.8070000000000004</v>
      </c>
      <c r="F64" s="372">
        <v>-3.7610000000000001</v>
      </c>
      <c r="G64" s="372">
        <v>0</v>
      </c>
      <c r="H64" s="372">
        <v>-27.058</v>
      </c>
      <c r="I64" s="372">
        <v>-4.1829999999999998</v>
      </c>
      <c r="J64" s="372">
        <v>-2.4369999999999998</v>
      </c>
      <c r="K64" s="372">
        <v>-25.856999999999999</v>
      </c>
      <c r="L64" s="372">
        <v>-5.694</v>
      </c>
      <c r="M64" s="372">
        <v>-5.0279999999999996</v>
      </c>
      <c r="N64" s="372">
        <v>-7.2069999999999999</v>
      </c>
      <c r="O64" s="372">
        <v>-50.445999999999998</v>
      </c>
      <c r="P64" s="372">
        <v>0</v>
      </c>
      <c r="Q64" s="372">
        <v>-96.98</v>
      </c>
      <c r="R64" s="372">
        <v>-19.681999999999999</v>
      </c>
      <c r="S64" s="372">
        <v>-77.283000000000001</v>
      </c>
      <c r="T64" s="372">
        <v>-94.908000000000001</v>
      </c>
      <c r="U64" s="372">
        <v>-72</v>
      </c>
      <c r="V64" s="372">
        <v>-10.695999999999998</v>
      </c>
      <c r="W64" s="372">
        <v>-12.263999999999999</v>
      </c>
      <c r="X64" s="372">
        <v>-8</v>
      </c>
      <c r="Y64" s="372">
        <v>-8.7360000000000007</v>
      </c>
      <c r="Z64" s="372">
        <v>-2.9</v>
      </c>
      <c r="AA64" s="266"/>
      <c r="AB64" s="267"/>
      <c r="AC64" s="267"/>
    </row>
    <row r="65" spans="2:29" ht="15.75" thickBot="1">
      <c r="B65" s="270" t="s">
        <v>329</v>
      </c>
      <c r="C65" s="373">
        <v>178.56799999999998</v>
      </c>
      <c r="D65" s="373">
        <v>319.52699999999999</v>
      </c>
      <c r="E65" s="373">
        <v>430.17700000000019</v>
      </c>
      <c r="F65" s="373">
        <v>-46.771999999999942</v>
      </c>
      <c r="G65" s="373">
        <v>30.831999999999951</v>
      </c>
      <c r="H65" s="373">
        <v>65.386000000000024</v>
      </c>
      <c r="I65" s="373">
        <v>57.607999999999997</v>
      </c>
      <c r="J65" s="373">
        <v>274.90099999999995</v>
      </c>
      <c r="K65" s="373">
        <v>32.873000000000076</v>
      </c>
      <c r="L65" s="373">
        <v>89.512000000000015</v>
      </c>
      <c r="M65" s="373">
        <v>291.18500000000006</v>
      </c>
      <c r="N65" s="373">
        <v>398.43400000000008</v>
      </c>
      <c r="O65" s="373">
        <v>373.02699999999993</v>
      </c>
      <c r="P65" s="373">
        <v>-34.687000000000126</v>
      </c>
      <c r="Q65" s="373">
        <v>-101.4369999999999</v>
      </c>
      <c r="R65" s="373">
        <v>924.15899999999999</v>
      </c>
      <c r="S65" s="373">
        <v>88.228999999999971</v>
      </c>
      <c r="T65" s="373">
        <v>317.80799999999988</v>
      </c>
      <c r="U65" s="373">
        <f>SUM(U62:U64)</f>
        <v>244</v>
      </c>
      <c r="V65" s="373">
        <f>SUM(V62:V64)</f>
        <v>104.74200000000005</v>
      </c>
      <c r="W65" s="373">
        <v>-328.59999999999991</v>
      </c>
      <c r="X65" s="373">
        <v>-179</v>
      </c>
      <c r="Y65" s="373">
        <v>-77.450999999999894</v>
      </c>
      <c r="Z65" s="373">
        <v>589.26369427999998</v>
      </c>
      <c r="AA65" s="266"/>
      <c r="AB65" s="267"/>
      <c r="AC65" s="267"/>
    </row>
    <row r="66" spans="2:29" ht="15">
      <c r="B66" s="433"/>
      <c r="C66" s="370"/>
      <c r="D66" s="370"/>
      <c r="E66" s="370"/>
      <c r="F66" s="370"/>
      <c r="G66" s="370"/>
      <c r="H66" s="370"/>
      <c r="I66" s="370"/>
      <c r="J66" s="370"/>
      <c r="K66" s="370"/>
      <c r="L66" s="370"/>
      <c r="M66" s="370"/>
      <c r="N66" s="370"/>
      <c r="O66" s="370"/>
      <c r="P66" s="370"/>
      <c r="Q66" s="370"/>
      <c r="R66" s="370"/>
      <c r="S66" s="370"/>
      <c r="T66" s="370"/>
      <c r="U66" s="370"/>
      <c r="V66" s="370"/>
      <c r="W66" s="370"/>
      <c r="X66" s="370">
        <v>0</v>
      </c>
      <c r="Y66" s="370"/>
      <c r="Z66" s="370"/>
      <c r="AA66" s="266"/>
      <c r="AB66" s="267"/>
      <c r="AC66" s="267"/>
    </row>
    <row r="67" spans="2:29" ht="15">
      <c r="B67" s="251" t="s">
        <v>303</v>
      </c>
      <c r="C67" s="371"/>
      <c r="D67" s="371"/>
      <c r="E67" s="371"/>
      <c r="F67" s="371"/>
      <c r="G67" s="371"/>
      <c r="H67" s="371"/>
      <c r="I67" s="371"/>
      <c r="J67" s="371"/>
      <c r="K67" s="371"/>
      <c r="L67" s="371"/>
      <c r="M67" s="371"/>
      <c r="N67" s="371"/>
      <c r="O67" s="371"/>
      <c r="P67" s="371"/>
      <c r="Q67" s="371"/>
      <c r="R67" s="371"/>
      <c r="S67" s="371"/>
      <c r="T67" s="371"/>
      <c r="U67" s="371"/>
      <c r="V67" s="371"/>
      <c r="W67" s="371"/>
      <c r="X67" s="371">
        <v>0</v>
      </c>
      <c r="Y67" s="371"/>
      <c r="Z67" s="371"/>
      <c r="AA67" s="266"/>
      <c r="AB67" s="267"/>
      <c r="AC67" s="267"/>
    </row>
    <row r="68" spans="2:29" ht="15">
      <c r="B68" s="197" t="s">
        <v>304</v>
      </c>
      <c r="C68" s="372">
        <v>-25.632999999999999</v>
      </c>
      <c r="D68" s="372">
        <v>-47.393999999999998</v>
      </c>
      <c r="E68" s="372">
        <v>-70.685000000000002</v>
      </c>
      <c r="F68" s="372">
        <v>-98.549000000000007</v>
      </c>
      <c r="G68" s="372">
        <v>-44.856999999999999</v>
      </c>
      <c r="H68" s="372">
        <v>-74.055000000000007</v>
      </c>
      <c r="I68" s="372">
        <v>-76.105999999999995</v>
      </c>
      <c r="J68" s="372">
        <v>-156.44300000000001</v>
      </c>
      <c r="K68" s="372">
        <v>-51.469000000000001</v>
      </c>
      <c r="L68" s="372">
        <v>-62.548000000000002</v>
      </c>
      <c r="M68" s="372">
        <v>-111.006</v>
      </c>
      <c r="N68" s="372">
        <v>-137.22800000000001</v>
      </c>
      <c r="O68" s="372">
        <v>-84.108999999999995</v>
      </c>
      <c r="P68" s="372">
        <v>-106.477</v>
      </c>
      <c r="Q68" s="372">
        <v>-149.685</v>
      </c>
      <c r="R68" s="372">
        <v>-183.30600000000001</v>
      </c>
      <c r="S68" s="372">
        <v>-148.565</v>
      </c>
      <c r="T68" s="372">
        <v>-177.45400000000001</v>
      </c>
      <c r="U68" s="372">
        <v>-289</v>
      </c>
      <c r="V68" s="372">
        <v>-337.40700000000004</v>
      </c>
      <c r="W68" s="372">
        <v>-276.67700000000002</v>
      </c>
      <c r="X68" s="372">
        <v>-281</v>
      </c>
      <c r="Y68" s="372">
        <v>-213.32299999999998</v>
      </c>
      <c r="Z68" s="372">
        <v>-195.643</v>
      </c>
      <c r="AA68" s="266"/>
      <c r="AB68" s="267"/>
      <c r="AC68" s="267"/>
    </row>
    <row r="69" spans="2:29" ht="15">
      <c r="B69" s="197" t="s">
        <v>305</v>
      </c>
      <c r="C69" s="372">
        <v>0</v>
      </c>
      <c r="D69" s="372">
        <v>0</v>
      </c>
      <c r="E69" s="372">
        <v>0</v>
      </c>
      <c r="F69" s="372">
        <v>-5.3159999999999998</v>
      </c>
      <c r="G69" s="372">
        <v>0</v>
      </c>
      <c r="H69" s="372">
        <v>0</v>
      </c>
      <c r="I69" s="372">
        <v>0</v>
      </c>
      <c r="J69" s="372">
        <v>0</v>
      </c>
      <c r="K69" s="372">
        <v>0</v>
      </c>
      <c r="L69" s="372">
        <v>0</v>
      </c>
      <c r="M69" s="372">
        <v>0</v>
      </c>
      <c r="N69" s="372">
        <v>0</v>
      </c>
      <c r="O69" s="372">
        <v>0</v>
      </c>
      <c r="P69" s="372">
        <v>0</v>
      </c>
      <c r="Q69" s="372">
        <v>0</v>
      </c>
      <c r="R69" s="372">
        <v>0</v>
      </c>
      <c r="S69" s="372">
        <v>0</v>
      </c>
      <c r="T69" s="372">
        <v>0</v>
      </c>
      <c r="U69" s="372">
        <v>0</v>
      </c>
      <c r="V69" s="372">
        <v>0</v>
      </c>
      <c r="W69" s="372"/>
      <c r="X69" s="372"/>
      <c r="Y69" s="372">
        <v>-35</v>
      </c>
      <c r="Z69" s="372">
        <v>3.722</v>
      </c>
      <c r="AA69" s="266"/>
      <c r="AB69" s="267"/>
      <c r="AC69" s="267"/>
    </row>
    <row r="70" spans="2:29" ht="15">
      <c r="B70" s="197" t="s">
        <v>331</v>
      </c>
      <c r="C70" s="372">
        <v>0</v>
      </c>
      <c r="D70" s="372">
        <v>-5.3120000000000003</v>
      </c>
      <c r="E70" s="372">
        <v>-3.0000000000000001E-3</v>
      </c>
      <c r="F70" s="372">
        <v>5.3150000000000004</v>
      </c>
      <c r="G70" s="372">
        <v>0</v>
      </c>
      <c r="H70" s="372">
        <v>0</v>
      </c>
      <c r="I70" s="372">
        <v>0</v>
      </c>
      <c r="J70" s="372">
        <v>0</v>
      </c>
      <c r="K70" s="372">
        <v>0</v>
      </c>
      <c r="L70" s="372">
        <v>0</v>
      </c>
      <c r="M70" s="372">
        <v>0</v>
      </c>
      <c r="N70" s="372">
        <v>0</v>
      </c>
      <c r="O70" s="372">
        <v>0</v>
      </c>
      <c r="P70" s="372">
        <v>0</v>
      </c>
      <c r="Q70" s="372">
        <v>0</v>
      </c>
      <c r="R70" s="372">
        <v>0</v>
      </c>
      <c r="S70" s="372">
        <v>0</v>
      </c>
      <c r="T70" s="372">
        <v>0</v>
      </c>
      <c r="U70" s="372">
        <v>0</v>
      </c>
      <c r="V70" s="372">
        <v>0</v>
      </c>
      <c r="W70" s="372"/>
      <c r="X70" s="372"/>
      <c r="Y70" s="372">
        <v>0</v>
      </c>
      <c r="Z70" s="372">
        <v>0</v>
      </c>
      <c r="AA70" s="266"/>
      <c r="AB70" s="267"/>
      <c r="AC70" s="267"/>
    </row>
    <row r="71" spans="2:29" ht="15">
      <c r="B71" s="197" t="s">
        <v>333</v>
      </c>
      <c r="C71" s="372">
        <v>0.45100000000000001</v>
      </c>
      <c r="D71" s="372">
        <v>1.8640000000000001</v>
      </c>
      <c r="E71" s="372">
        <v>0.184</v>
      </c>
      <c r="F71" s="372">
        <v>5.5190000000000001</v>
      </c>
      <c r="G71" s="372">
        <v>1.0660000000000001</v>
      </c>
      <c r="H71" s="372">
        <v>-1.0660000000000001</v>
      </c>
      <c r="I71" s="372">
        <v>12.867000000000001</v>
      </c>
      <c r="J71" s="372">
        <v>0.251</v>
      </c>
      <c r="K71" s="372">
        <v>0</v>
      </c>
      <c r="L71" s="372">
        <v>0</v>
      </c>
      <c r="M71" s="372">
        <v>0</v>
      </c>
      <c r="N71" s="372">
        <v>7.8650000000000002</v>
      </c>
      <c r="O71" s="372">
        <v>0</v>
      </c>
      <c r="P71" s="372">
        <v>0</v>
      </c>
      <c r="Q71" s="372">
        <v>0.90100000000000002</v>
      </c>
      <c r="R71" s="372">
        <v>-6.819</v>
      </c>
      <c r="S71" s="372">
        <v>0.69</v>
      </c>
      <c r="T71" s="372">
        <v>0.64500000000000002</v>
      </c>
      <c r="U71" s="372">
        <v>0</v>
      </c>
      <c r="V71" s="372">
        <v>-1.335</v>
      </c>
      <c r="W71" s="372">
        <v>1.1890000000000001</v>
      </c>
      <c r="X71" s="372">
        <v>0</v>
      </c>
      <c r="Y71" s="372">
        <v>1</v>
      </c>
      <c r="Z71" s="372">
        <v>39.213999999999999</v>
      </c>
      <c r="AA71" s="266"/>
      <c r="AB71" s="267"/>
      <c r="AC71" s="267"/>
    </row>
    <row r="72" spans="2:29" ht="15">
      <c r="B72" s="197" t="s">
        <v>332</v>
      </c>
      <c r="C72" s="372">
        <v>0</v>
      </c>
      <c r="D72" s="372">
        <v>0</v>
      </c>
      <c r="E72" s="372">
        <v>0</v>
      </c>
      <c r="F72" s="372">
        <v>0</v>
      </c>
      <c r="G72" s="372">
        <v>0</v>
      </c>
      <c r="H72" s="372">
        <v>0</v>
      </c>
      <c r="I72" s="372">
        <v>0</v>
      </c>
      <c r="J72" s="372">
        <v>0</v>
      </c>
      <c r="K72" s="372">
        <v>0</v>
      </c>
      <c r="L72" s="372">
        <v>0</v>
      </c>
      <c r="M72" s="372">
        <v>7.6920000000000002</v>
      </c>
      <c r="N72" s="372">
        <v>-7.6920000000000002</v>
      </c>
      <c r="O72" s="372">
        <v>0</v>
      </c>
      <c r="P72" s="372">
        <v>0</v>
      </c>
      <c r="Q72" s="372">
        <v>0</v>
      </c>
      <c r="R72" s="372">
        <v>0</v>
      </c>
      <c r="S72" s="372">
        <v>0</v>
      </c>
      <c r="T72" s="372">
        <v>0</v>
      </c>
      <c r="U72" s="372">
        <v>47</v>
      </c>
      <c r="V72" s="372">
        <v>-47</v>
      </c>
      <c r="W72" s="372"/>
      <c r="X72" s="372">
        <v>0</v>
      </c>
      <c r="Y72" s="372">
        <v>1</v>
      </c>
      <c r="Z72" s="372">
        <v>0</v>
      </c>
      <c r="AA72" s="266"/>
      <c r="AB72" s="267"/>
      <c r="AC72" s="267"/>
    </row>
    <row r="73" spans="2:29" ht="15">
      <c r="B73" s="197" t="s">
        <v>321</v>
      </c>
      <c r="C73" s="372">
        <v>0</v>
      </c>
      <c r="D73" s="372">
        <v>5.3109999999999999</v>
      </c>
      <c r="E73" s="372">
        <v>0</v>
      </c>
      <c r="F73" s="372">
        <v>-6.5000000000000002E-2</v>
      </c>
      <c r="G73" s="372">
        <v>0</v>
      </c>
      <c r="H73" s="372">
        <v>0</v>
      </c>
      <c r="I73" s="372">
        <v>0</v>
      </c>
      <c r="J73" s="372">
        <v>0.41599999999999998</v>
      </c>
      <c r="K73" s="372">
        <v>0</v>
      </c>
      <c r="L73" s="372">
        <v>0</v>
      </c>
      <c r="M73" s="372">
        <v>0</v>
      </c>
      <c r="N73" s="372">
        <v>0</v>
      </c>
      <c r="O73" s="372">
        <v>0</v>
      </c>
      <c r="P73" s="372">
        <v>0</v>
      </c>
      <c r="Q73" s="372">
        <v>0</v>
      </c>
      <c r="R73" s="372">
        <v>0</v>
      </c>
      <c r="S73" s="372">
        <v>0</v>
      </c>
      <c r="T73" s="372">
        <v>0</v>
      </c>
      <c r="U73" s="372">
        <v>0</v>
      </c>
      <c r="V73" s="372">
        <v>0</v>
      </c>
      <c r="W73" s="372"/>
      <c r="X73" s="372">
        <v>40</v>
      </c>
      <c r="Y73" s="372">
        <v>0</v>
      </c>
      <c r="Z73" s="372">
        <v>0</v>
      </c>
      <c r="AA73" s="266"/>
      <c r="AB73" s="267"/>
      <c r="AC73" s="267"/>
    </row>
    <row r="74" spans="2:29" ht="15">
      <c r="B74" s="197" t="s">
        <v>176</v>
      </c>
      <c r="C74" s="372">
        <v>0</v>
      </c>
      <c r="D74" s="372">
        <v>0</v>
      </c>
      <c r="E74" s="372">
        <v>0</v>
      </c>
      <c r="F74" s="372">
        <v>0</v>
      </c>
      <c r="G74" s="372">
        <v>0</v>
      </c>
      <c r="H74" s="372">
        <v>0</v>
      </c>
      <c r="I74" s="372">
        <v>-27.260999999999999</v>
      </c>
      <c r="J74" s="372">
        <v>27.260999999999999</v>
      </c>
      <c r="K74" s="372">
        <v>0</v>
      </c>
      <c r="L74" s="372">
        <v>0</v>
      </c>
      <c r="M74" s="372">
        <v>0</v>
      </c>
      <c r="N74" s="372">
        <v>0</v>
      </c>
      <c r="O74" s="372">
        <v>0</v>
      </c>
      <c r="P74" s="372">
        <v>0</v>
      </c>
      <c r="Q74" s="372">
        <v>0</v>
      </c>
      <c r="R74" s="372">
        <v>0</v>
      </c>
      <c r="S74" s="372">
        <v>0</v>
      </c>
      <c r="T74" s="372">
        <v>0</v>
      </c>
      <c r="U74" s="372">
        <v>0</v>
      </c>
      <c r="V74" s="372">
        <v>0</v>
      </c>
      <c r="W74" s="372"/>
      <c r="X74" s="372">
        <v>50</v>
      </c>
      <c r="Y74" s="372">
        <v>0</v>
      </c>
      <c r="Z74" s="372">
        <v>0</v>
      </c>
      <c r="AA74" s="266"/>
      <c r="AB74" s="267"/>
      <c r="AC74" s="267"/>
    </row>
    <row r="75" spans="2:29" ht="15">
      <c r="B75" s="197" t="s">
        <v>337</v>
      </c>
      <c r="C75" s="372">
        <v>0</v>
      </c>
      <c r="D75" s="372">
        <v>0</v>
      </c>
      <c r="E75" s="372">
        <v>0</v>
      </c>
      <c r="F75" s="372">
        <v>0</v>
      </c>
      <c r="G75" s="372">
        <v>0</v>
      </c>
      <c r="H75" s="372">
        <v>0</v>
      </c>
      <c r="I75" s="372">
        <v>0</v>
      </c>
      <c r="J75" s="372">
        <v>0</v>
      </c>
      <c r="K75" s="372">
        <v>-224.244</v>
      </c>
      <c r="L75" s="372">
        <v>0</v>
      </c>
      <c r="M75" s="372">
        <v>0</v>
      </c>
      <c r="N75" s="372">
        <v>19.914999999999999</v>
      </c>
      <c r="O75" s="372">
        <v>0</v>
      </c>
      <c r="P75" s="372">
        <v>0</v>
      </c>
      <c r="Q75" s="372">
        <v>0</v>
      </c>
      <c r="R75" s="372">
        <v>-2.5</v>
      </c>
      <c r="S75" s="372">
        <v>0</v>
      </c>
      <c r="T75" s="372">
        <v>0</v>
      </c>
      <c r="U75" s="372">
        <v>0</v>
      </c>
      <c r="V75" s="372">
        <v>0</v>
      </c>
      <c r="W75" s="372"/>
      <c r="X75" s="372"/>
      <c r="Y75" s="372">
        <v>0</v>
      </c>
      <c r="Z75" s="372">
        <v>0</v>
      </c>
      <c r="AA75" s="266"/>
      <c r="AB75" s="267"/>
      <c r="AC75" s="267"/>
    </row>
    <row r="76" spans="2:29" ht="15">
      <c r="B76" s="197" t="s">
        <v>352</v>
      </c>
      <c r="C76" s="372">
        <v>0</v>
      </c>
      <c r="D76" s="372">
        <v>0</v>
      </c>
      <c r="E76" s="372">
        <v>0</v>
      </c>
      <c r="F76" s="372">
        <v>0</v>
      </c>
      <c r="G76" s="372">
        <v>0</v>
      </c>
      <c r="H76" s="372">
        <v>0</v>
      </c>
      <c r="I76" s="372">
        <v>0</v>
      </c>
      <c r="J76" s="372">
        <v>0</v>
      </c>
      <c r="K76" s="372">
        <v>0</v>
      </c>
      <c r="L76" s="372">
        <v>0</v>
      </c>
      <c r="M76" s="372">
        <v>0</v>
      </c>
      <c r="N76" s="372">
        <v>0</v>
      </c>
      <c r="O76" s="372">
        <v>0</v>
      </c>
      <c r="P76" s="372">
        <v>0</v>
      </c>
      <c r="Q76" s="372">
        <v>0</v>
      </c>
      <c r="R76" s="372">
        <v>0</v>
      </c>
      <c r="S76" s="372">
        <v>-128.24600000000001</v>
      </c>
      <c r="T76" s="372">
        <v>0</v>
      </c>
      <c r="U76" s="372">
        <v>0</v>
      </c>
      <c r="V76" s="372">
        <v>2.0000000000095497E-3</v>
      </c>
      <c r="W76" s="372"/>
      <c r="X76" s="372"/>
      <c r="Y76" s="372">
        <v>0</v>
      </c>
      <c r="Z76" s="372">
        <v>0</v>
      </c>
      <c r="AA76" s="266"/>
      <c r="AB76" s="267"/>
      <c r="AC76" s="267"/>
    </row>
    <row r="77" spans="2:29" ht="15">
      <c r="B77" s="197" t="s">
        <v>353</v>
      </c>
      <c r="C77" s="372"/>
      <c r="D77" s="372"/>
      <c r="E77" s="372"/>
      <c r="F77" s="372"/>
      <c r="G77" s="372"/>
      <c r="H77" s="372"/>
      <c r="I77" s="372"/>
      <c r="J77" s="372"/>
      <c r="K77" s="372"/>
      <c r="L77" s="372"/>
      <c r="M77" s="372"/>
      <c r="N77" s="372"/>
      <c r="O77" s="372"/>
      <c r="P77" s="372"/>
      <c r="Q77" s="372"/>
      <c r="R77" s="372"/>
      <c r="S77" s="372"/>
      <c r="T77" s="372"/>
      <c r="U77" s="372"/>
      <c r="V77" s="372">
        <v>-49</v>
      </c>
      <c r="W77" s="372">
        <v>-49</v>
      </c>
      <c r="X77" s="372"/>
      <c r="Y77" s="372">
        <v>0</v>
      </c>
      <c r="Z77" s="372">
        <v>0</v>
      </c>
      <c r="AA77" s="266"/>
      <c r="AB77" s="267"/>
      <c r="AC77" s="267"/>
    </row>
    <row r="78" spans="2:29" ht="15">
      <c r="B78" s="375" t="s">
        <v>355</v>
      </c>
      <c r="C78" s="372"/>
      <c r="D78" s="372"/>
      <c r="E78" s="372"/>
      <c r="F78" s="372"/>
      <c r="G78" s="372"/>
      <c r="H78" s="372"/>
      <c r="I78" s="372"/>
      <c r="J78" s="372"/>
      <c r="K78" s="372"/>
      <c r="L78" s="372"/>
      <c r="M78" s="372"/>
      <c r="N78" s="372"/>
      <c r="O78" s="372"/>
      <c r="P78" s="372"/>
      <c r="Q78" s="372"/>
      <c r="R78" s="372"/>
      <c r="S78" s="372"/>
      <c r="T78" s="372"/>
      <c r="U78" s="372"/>
      <c r="V78" s="372">
        <v>-24.632000000000001</v>
      </c>
      <c r="W78" s="372"/>
      <c r="X78" s="372"/>
      <c r="Y78" s="372">
        <v>0</v>
      </c>
      <c r="Z78" s="372">
        <v>0</v>
      </c>
      <c r="AA78" s="266"/>
      <c r="AB78" s="267"/>
      <c r="AC78" s="267"/>
    </row>
    <row r="79" spans="2:29" ht="15">
      <c r="B79" s="375" t="s">
        <v>354</v>
      </c>
      <c r="C79" s="372"/>
      <c r="D79" s="372"/>
      <c r="E79" s="372"/>
      <c r="F79" s="372"/>
      <c r="G79" s="372"/>
      <c r="H79" s="372"/>
      <c r="I79" s="372"/>
      <c r="J79" s="372"/>
      <c r="K79" s="372"/>
      <c r="L79" s="372"/>
      <c r="M79" s="372"/>
      <c r="N79" s="372"/>
      <c r="O79" s="372"/>
      <c r="P79" s="372"/>
      <c r="Q79" s="372"/>
      <c r="R79" s="372"/>
      <c r="S79" s="372"/>
      <c r="T79" s="372"/>
      <c r="U79" s="372"/>
      <c r="V79" s="372">
        <v>47.5</v>
      </c>
      <c r="W79" s="372"/>
      <c r="X79" s="372"/>
      <c r="Y79" s="372">
        <v>0</v>
      </c>
      <c r="Z79" s="372">
        <v>0</v>
      </c>
      <c r="AA79" s="266"/>
      <c r="AB79" s="267"/>
      <c r="AC79" s="267"/>
    </row>
    <row r="80" spans="2:29" ht="15">
      <c r="B80" s="197" t="s">
        <v>343</v>
      </c>
      <c r="C80" s="372">
        <v>0</v>
      </c>
      <c r="D80" s="372">
        <v>0</v>
      </c>
      <c r="E80" s="372">
        <v>0</v>
      </c>
      <c r="F80" s="372">
        <v>0</v>
      </c>
      <c r="G80" s="372">
        <v>0</v>
      </c>
      <c r="H80" s="372">
        <v>0</v>
      </c>
      <c r="I80" s="372">
        <v>0</v>
      </c>
      <c r="J80" s="372">
        <v>0</v>
      </c>
      <c r="K80" s="372">
        <v>0</v>
      </c>
      <c r="L80" s="372">
        <v>0</v>
      </c>
      <c r="M80" s="372">
        <v>0</v>
      </c>
      <c r="N80" s="372">
        <v>0</v>
      </c>
      <c r="O80" s="372">
        <v>0</v>
      </c>
      <c r="P80" s="372">
        <v>0</v>
      </c>
      <c r="Q80" s="372">
        <v>0</v>
      </c>
      <c r="R80" s="372">
        <v>12.827999999999999</v>
      </c>
      <c r="S80" s="372">
        <v>0</v>
      </c>
      <c r="T80" s="372">
        <v>0</v>
      </c>
      <c r="U80" s="372">
        <v>0</v>
      </c>
      <c r="V80" s="372">
        <v>0</v>
      </c>
      <c r="W80" s="372"/>
      <c r="X80" s="372"/>
      <c r="Y80" s="372">
        <v>0</v>
      </c>
      <c r="Z80" s="372">
        <v>0</v>
      </c>
      <c r="AA80" s="266"/>
      <c r="AB80" s="267"/>
      <c r="AC80" s="267"/>
    </row>
    <row r="81" spans="2:29" ht="15">
      <c r="B81" s="375" t="s">
        <v>305</v>
      </c>
      <c r="C81" s="372"/>
      <c r="D81" s="372"/>
      <c r="E81" s="372"/>
      <c r="F81" s="372"/>
      <c r="G81" s="372"/>
      <c r="H81" s="372"/>
      <c r="I81" s="372"/>
      <c r="J81" s="372"/>
      <c r="K81" s="372"/>
      <c r="L81" s="372"/>
      <c r="M81" s="372"/>
      <c r="N81" s="372"/>
      <c r="O81" s="372"/>
      <c r="P81" s="372"/>
      <c r="Q81" s="372"/>
      <c r="R81" s="372"/>
      <c r="S81" s="372"/>
      <c r="T81" s="372"/>
      <c r="U81" s="372"/>
      <c r="V81" s="372"/>
      <c r="W81" s="372">
        <v>-34.584000000000003</v>
      </c>
      <c r="X81" s="372"/>
      <c r="Y81" s="372">
        <v>-32.415999999999997</v>
      </c>
      <c r="Z81" s="372">
        <v>0</v>
      </c>
      <c r="AA81" s="266"/>
      <c r="AB81" s="267"/>
      <c r="AC81" s="267"/>
    </row>
    <row r="82" spans="2:29" s="70" customFormat="1" ht="15">
      <c r="B82" s="197" t="s">
        <v>333</v>
      </c>
      <c r="C82" s="372">
        <v>0</v>
      </c>
      <c r="D82" s="372">
        <v>0</v>
      </c>
      <c r="E82" s="372">
        <v>0</v>
      </c>
      <c r="F82" s="372">
        <v>0</v>
      </c>
      <c r="G82" s="372">
        <v>0</v>
      </c>
      <c r="H82" s="372">
        <v>16.734000000000002</v>
      </c>
      <c r="I82" s="372">
        <v>-16.734000000000002</v>
      </c>
      <c r="J82" s="372">
        <v>0</v>
      </c>
      <c r="K82" s="372">
        <v>3.95</v>
      </c>
      <c r="L82" s="372">
        <v>6.1970000000000001</v>
      </c>
      <c r="M82" s="372">
        <v>-10.147</v>
      </c>
      <c r="N82" s="372">
        <v>0</v>
      </c>
      <c r="O82" s="372">
        <v>0</v>
      </c>
      <c r="P82" s="372">
        <v>0</v>
      </c>
      <c r="Q82" s="372">
        <v>0</v>
      </c>
      <c r="R82" s="372">
        <v>0</v>
      </c>
      <c r="S82" s="372">
        <v>0</v>
      </c>
      <c r="T82" s="372">
        <v>0</v>
      </c>
      <c r="U82" s="372">
        <v>0</v>
      </c>
      <c r="V82" s="372">
        <v>0</v>
      </c>
      <c r="W82" s="372"/>
      <c r="X82" s="372"/>
      <c r="Y82" s="372">
        <v>0</v>
      </c>
      <c r="Z82" s="372">
        <v>0</v>
      </c>
      <c r="AA82" s="267"/>
      <c r="AB82" s="267"/>
      <c r="AC82" s="267"/>
    </row>
    <row r="83" spans="2:29" ht="15">
      <c r="B83" s="197" t="s">
        <v>321</v>
      </c>
      <c r="C83" s="372">
        <v>0</v>
      </c>
      <c r="D83" s="372">
        <v>0</v>
      </c>
      <c r="E83" s="372">
        <v>0</v>
      </c>
      <c r="F83" s="372">
        <v>0</v>
      </c>
      <c r="G83" s="372">
        <v>0</v>
      </c>
      <c r="H83" s="372">
        <v>1.4219999999999999</v>
      </c>
      <c r="I83" s="372">
        <v>-1.4219999999999999</v>
      </c>
      <c r="J83" s="372">
        <v>0</v>
      </c>
      <c r="K83" s="372">
        <v>9.8520000000000003</v>
      </c>
      <c r="L83" s="372">
        <v>-9.8520000000000003</v>
      </c>
      <c r="M83" s="372">
        <v>0</v>
      </c>
      <c r="N83" s="372">
        <v>0</v>
      </c>
      <c r="O83" s="372">
        <v>0</v>
      </c>
      <c r="P83" s="372">
        <v>0</v>
      </c>
      <c r="Q83" s="372">
        <v>0</v>
      </c>
      <c r="R83" s="372">
        <v>0</v>
      </c>
      <c r="S83" s="372">
        <v>0</v>
      </c>
      <c r="T83" s="372">
        <v>0.66400000000000003</v>
      </c>
      <c r="U83" s="372">
        <v>0</v>
      </c>
      <c r="V83" s="372">
        <v>45.863999999999997</v>
      </c>
      <c r="W83" s="372"/>
      <c r="X83" s="372"/>
      <c r="Y83" s="372">
        <v>51</v>
      </c>
      <c r="Z83" s="372">
        <v>36.204000000000001</v>
      </c>
      <c r="AA83" s="266"/>
      <c r="AB83" s="267"/>
      <c r="AC83" s="267"/>
    </row>
    <row r="84" spans="2:29" ht="15">
      <c r="B84" s="197" t="s">
        <v>336</v>
      </c>
      <c r="C84" s="372">
        <v>0</v>
      </c>
      <c r="D84" s="372">
        <v>0</v>
      </c>
      <c r="E84" s="372">
        <v>0</v>
      </c>
      <c r="F84" s="372">
        <v>0</v>
      </c>
      <c r="G84" s="372">
        <v>0</v>
      </c>
      <c r="H84" s="372">
        <v>0</v>
      </c>
      <c r="I84" s="372">
        <v>0</v>
      </c>
      <c r="J84" s="372">
        <v>0</v>
      </c>
      <c r="K84" s="372">
        <v>0</v>
      </c>
      <c r="L84" s="372">
        <v>0</v>
      </c>
      <c r="M84" s="372">
        <v>-22.602</v>
      </c>
      <c r="N84" s="372">
        <v>33.845999999999997</v>
      </c>
      <c r="O84" s="372">
        <v>0</v>
      </c>
      <c r="P84" s="372">
        <v>0</v>
      </c>
      <c r="Q84" s="372">
        <v>0</v>
      </c>
      <c r="R84" s="372">
        <v>0</v>
      </c>
      <c r="S84" s="372">
        <v>0</v>
      </c>
      <c r="T84" s="372">
        <v>0</v>
      </c>
      <c r="U84" s="372">
        <v>0</v>
      </c>
      <c r="V84" s="372">
        <v>0</v>
      </c>
      <c r="W84" s="372"/>
      <c r="X84" s="372"/>
      <c r="Y84" s="372">
        <v>0</v>
      </c>
      <c r="Z84" s="372"/>
      <c r="AA84" s="266"/>
      <c r="AB84" s="267"/>
      <c r="AC84" s="267"/>
    </row>
    <row r="85" spans="2:29" ht="15">
      <c r="B85" s="384"/>
      <c r="C85" s="372"/>
      <c r="D85" s="372"/>
      <c r="E85" s="372"/>
      <c r="F85" s="372"/>
      <c r="G85" s="372"/>
      <c r="H85" s="372"/>
      <c r="I85" s="372"/>
      <c r="J85" s="372"/>
      <c r="K85" s="372" t="s">
        <v>29</v>
      </c>
      <c r="L85" s="372"/>
      <c r="M85" s="372"/>
      <c r="N85" s="372"/>
      <c r="O85" s="372" t="s">
        <v>29</v>
      </c>
      <c r="P85" s="372"/>
      <c r="Q85" s="372"/>
      <c r="R85" s="372"/>
      <c r="S85" s="372"/>
      <c r="T85" s="372"/>
      <c r="U85" s="372"/>
      <c r="V85" s="372"/>
      <c r="W85" s="372"/>
      <c r="X85" s="372"/>
      <c r="Y85" s="372"/>
      <c r="Z85" s="372"/>
      <c r="AA85" s="266"/>
      <c r="AB85" s="267"/>
      <c r="AC85" s="267"/>
    </row>
    <row r="86" spans="2:29" ht="15.75" thickBot="1">
      <c r="B86" s="72" t="s">
        <v>306</v>
      </c>
      <c r="C86" s="373">
        <v>-25.181999999999999</v>
      </c>
      <c r="D86" s="373">
        <v>-45.530999999999999</v>
      </c>
      <c r="E86" s="373">
        <v>-70.504000000000005</v>
      </c>
      <c r="F86" s="373">
        <v>-93.096000000000004</v>
      </c>
      <c r="G86" s="373">
        <v>-43.790999999999997</v>
      </c>
      <c r="H86" s="373">
        <v>-56.965000000000011</v>
      </c>
      <c r="I86" s="373">
        <v>-108.65599999999998</v>
      </c>
      <c r="J86" s="373">
        <v>-128.51500000000001</v>
      </c>
      <c r="K86" s="373">
        <v>-261.91100000000006</v>
      </c>
      <c r="L86" s="373">
        <v>-66.203000000000003</v>
      </c>
      <c r="M86" s="373">
        <v>-136.06299999999999</v>
      </c>
      <c r="N86" s="373">
        <v>-83.294000000000011</v>
      </c>
      <c r="O86" s="373">
        <v>-84.108999999999995</v>
      </c>
      <c r="P86" s="373">
        <v>-106.477</v>
      </c>
      <c r="Q86" s="373">
        <v>-148.78399999999999</v>
      </c>
      <c r="R86" s="373">
        <v>-179.797</v>
      </c>
      <c r="S86" s="373">
        <v>-276.12099999999998</v>
      </c>
      <c r="T86" s="373">
        <v>-176.14500000000001</v>
      </c>
      <c r="U86" s="373">
        <f>SUM(U68:U84)</f>
        <v>-242</v>
      </c>
      <c r="V86" s="373">
        <f>SUM(V68:V84)</f>
        <v>-366.00800000000004</v>
      </c>
      <c r="W86" s="373">
        <v>-359.072</v>
      </c>
      <c r="X86" s="373">
        <v>-191</v>
      </c>
      <c r="Y86" s="373">
        <v>-227.73899999999998</v>
      </c>
      <c r="Z86" s="373">
        <v>-116.50299999999999</v>
      </c>
      <c r="AA86" s="266"/>
      <c r="AB86" s="267"/>
      <c r="AC86" s="267"/>
    </row>
    <row r="87" spans="2:29" ht="15">
      <c r="B87" s="265"/>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c r="AA87" s="266"/>
      <c r="AB87" s="267"/>
      <c r="AC87" s="267"/>
    </row>
    <row r="88" spans="2:29" ht="15">
      <c r="B88" s="251" t="s">
        <v>320</v>
      </c>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266"/>
      <c r="AB88" s="267"/>
      <c r="AC88" s="267"/>
    </row>
    <row r="89" spans="2:29" ht="15">
      <c r="B89" s="197" t="s">
        <v>317</v>
      </c>
      <c r="C89" s="372">
        <v>0</v>
      </c>
      <c r="D89" s="372">
        <v>8.8710000000000004</v>
      </c>
      <c r="E89" s="372">
        <v>26.08</v>
      </c>
      <c r="F89" s="372">
        <v>-4.9000000000000002E-2</v>
      </c>
      <c r="G89" s="372">
        <v>0</v>
      </c>
      <c r="H89" s="372">
        <v>1084.8800000000001</v>
      </c>
      <c r="I89" s="372">
        <v>90</v>
      </c>
      <c r="J89" s="372">
        <v>0.28799999999999998</v>
      </c>
      <c r="K89" s="372">
        <v>250</v>
      </c>
      <c r="L89" s="372">
        <v>33</v>
      </c>
      <c r="M89" s="372">
        <v>250</v>
      </c>
      <c r="N89" s="372">
        <v>0</v>
      </c>
      <c r="O89" s="372">
        <v>0</v>
      </c>
      <c r="P89" s="372">
        <v>0</v>
      </c>
      <c r="Q89" s="372">
        <v>0</v>
      </c>
      <c r="R89" s="372">
        <v>308.928</v>
      </c>
      <c r="S89" s="372">
        <v>0</v>
      </c>
      <c r="T89" s="372">
        <v>0</v>
      </c>
      <c r="U89" s="372">
        <v>499</v>
      </c>
      <c r="V89" s="372">
        <v>35.971000000000004</v>
      </c>
      <c r="W89" s="372">
        <v>736.66399999999999</v>
      </c>
      <c r="X89" s="372">
        <v>500</v>
      </c>
      <c r="Y89" s="372">
        <v>495.33600000000001</v>
      </c>
      <c r="Z89" s="372">
        <v>32.918999999999997</v>
      </c>
      <c r="AA89" s="266"/>
      <c r="AB89" s="267"/>
      <c r="AC89" s="267"/>
    </row>
    <row r="90" spans="2:29" ht="15">
      <c r="B90" s="197" t="s">
        <v>334</v>
      </c>
      <c r="C90" s="372">
        <v>0</v>
      </c>
      <c r="D90" s="372">
        <v>0</v>
      </c>
      <c r="E90" s="372">
        <v>0</v>
      </c>
      <c r="F90" s="372">
        <v>0</v>
      </c>
      <c r="G90" s="372">
        <v>0</v>
      </c>
      <c r="H90" s="372">
        <v>0</v>
      </c>
      <c r="I90" s="372">
        <v>0</v>
      </c>
      <c r="J90" s="372">
        <v>0</v>
      </c>
      <c r="K90" s="372">
        <v>0</v>
      </c>
      <c r="L90" s="372">
        <v>0</v>
      </c>
      <c r="M90" s="372">
        <v>0</v>
      </c>
      <c r="N90" s="372">
        <v>0</v>
      </c>
      <c r="O90" s="372">
        <v>0</v>
      </c>
      <c r="P90" s="372">
        <v>0</v>
      </c>
      <c r="Q90" s="372">
        <v>700</v>
      </c>
      <c r="R90" s="372">
        <v>0</v>
      </c>
      <c r="S90" s="372">
        <v>0</v>
      </c>
      <c r="T90" s="372">
        <v>0</v>
      </c>
      <c r="U90" s="372">
        <v>0</v>
      </c>
      <c r="V90" s="372">
        <v>0</v>
      </c>
      <c r="W90" s="372"/>
      <c r="X90" s="372">
        <v>0</v>
      </c>
      <c r="Y90" s="372">
        <v>0</v>
      </c>
      <c r="Z90" s="372">
        <v>0</v>
      </c>
      <c r="AA90" s="266"/>
      <c r="AB90" s="267"/>
      <c r="AC90" s="267"/>
    </row>
    <row r="91" spans="2:29" ht="15">
      <c r="B91" s="375" t="s">
        <v>356</v>
      </c>
      <c r="C91" s="372"/>
      <c r="D91" s="372"/>
      <c r="E91" s="372"/>
      <c r="F91" s="372"/>
      <c r="G91" s="372"/>
      <c r="H91" s="372"/>
      <c r="I91" s="372"/>
      <c r="J91" s="372"/>
      <c r="K91" s="372"/>
      <c r="L91" s="372"/>
      <c r="M91" s="372"/>
      <c r="N91" s="372"/>
      <c r="O91" s="372"/>
      <c r="P91" s="372"/>
      <c r="Q91" s="372"/>
      <c r="R91" s="372"/>
      <c r="S91" s="372"/>
      <c r="T91" s="372"/>
      <c r="U91" s="372"/>
      <c r="V91" s="372">
        <v>16.420999999999999</v>
      </c>
      <c r="W91" s="372"/>
      <c r="X91" s="372">
        <v>0</v>
      </c>
      <c r="Y91" s="372">
        <v>0</v>
      </c>
      <c r="Z91" s="372">
        <v>0</v>
      </c>
      <c r="AA91" s="266"/>
      <c r="AB91" s="267"/>
      <c r="AC91" s="267"/>
    </row>
    <row r="92" spans="2:29" ht="15">
      <c r="B92" s="197" t="s">
        <v>318</v>
      </c>
      <c r="C92" s="372">
        <v>0</v>
      </c>
      <c r="D92" s="372">
        <v>0</v>
      </c>
      <c r="E92" s="372">
        <v>0</v>
      </c>
      <c r="F92" s="372">
        <v>0</v>
      </c>
      <c r="G92" s="372">
        <v>0</v>
      </c>
      <c r="H92" s="372">
        <v>0</v>
      </c>
      <c r="I92" s="372">
        <v>0</v>
      </c>
      <c r="J92" s="372">
        <v>0</v>
      </c>
      <c r="K92" s="372">
        <v>0</v>
      </c>
      <c r="L92" s="372">
        <v>0</v>
      </c>
      <c r="M92" s="372">
        <v>0</v>
      </c>
      <c r="N92" s="372">
        <v>0</v>
      </c>
      <c r="O92" s="372">
        <v>0</v>
      </c>
      <c r="P92" s="372">
        <v>0</v>
      </c>
      <c r="Q92" s="372">
        <v>-42.87</v>
      </c>
      <c r="R92" s="372">
        <v>-1.28</v>
      </c>
      <c r="S92" s="372">
        <v>-5.1999999999999998E-2</v>
      </c>
      <c r="T92" s="372">
        <v>-0.21</v>
      </c>
      <c r="U92" s="372">
        <v>0</v>
      </c>
      <c r="V92" s="372">
        <v>0</v>
      </c>
      <c r="W92" s="372">
        <v>0</v>
      </c>
      <c r="X92" s="372">
        <v>0</v>
      </c>
      <c r="Y92" s="372">
        <v>0</v>
      </c>
      <c r="Z92" s="372">
        <v>0</v>
      </c>
      <c r="AA92" s="266"/>
      <c r="AB92" s="267"/>
      <c r="AC92" s="267"/>
    </row>
    <row r="93" spans="2:29" ht="15">
      <c r="B93" s="197" t="s">
        <v>335</v>
      </c>
      <c r="C93" s="372">
        <v>0</v>
      </c>
      <c r="D93" s="372">
        <v>-205.983</v>
      </c>
      <c r="E93" s="372">
        <v>0</v>
      </c>
      <c r="F93" s="372">
        <v>0</v>
      </c>
      <c r="G93" s="372">
        <v>0</v>
      </c>
      <c r="H93" s="372">
        <v>0</v>
      </c>
      <c r="I93" s="372">
        <v>0</v>
      </c>
      <c r="J93" s="372">
        <v>0</v>
      </c>
      <c r="K93" s="372">
        <v>0</v>
      </c>
      <c r="L93" s="372">
        <v>-14</v>
      </c>
      <c r="M93" s="372">
        <v>0</v>
      </c>
      <c r="N93" s="372">
        <v>-23.510999999999999</v>
      </c>
      <c r="O93" s="372">
        <v>-380.5</v>
      </c>
      <c r="P93" s="372">
        <v>-37.195</v>
      </c>
      <c r="Q93" s="372">
        <v>10.673</v>
      </c>
      <c r="R93" s="372">
        <v>0</v>
      </c>
      <c r="S93" s="372">
        <v>0</v>
      </c>
      <c r="T93" s="372">
        <v>0</v>
      </c>
      <c r="U93" s="372">
        <v>0</v>
      </c>
      <c r="V93" s="372">
        <v>0</v>
      </c>
      <c r="W93" s="372"/>
      <c r="X93" s="372">
        <v>0</v>
      </c>
      <c r="Y93" s="372">
        <v>0</v>
      </c>
      <c r="Z93" s="372">
        <v>0</v>
      </c>
      <c r="AA93" s="266"/>
      <c r="AB93" s="267"/>
      <c r="AC93" s="267"/>
    </row>
    <row r="94" spans="2:29" ht="15">
      <c r="B94" s="197" t="s">
        <v>338</v>
      </c>
      <c r="C94" s="372">
        <v>0</v>
      </c>
      <c r="D94" s="372">
        <v>0</v>
      </c>
      <c r="E94" s="372">
        <v>0</v>
      </c>
      <c r="F94" s="372">
        <v>0</v>
      </c>
      <c r="G94" s="372">
        <v>0</v>
      </c>
      <c r="H94" s="372">
        <v>-8.4</v>
      </c>
      <c r="I94" s="372">
        <v>8.4</v>
      </c>
      <c r="J94" s="372">
        <v>0</v>
      </c>
      <c r="K94" s="372">
        <v>0</v>
      </c>
      <c r="L94" s="372">
        <v>0</v>
      </c>
      <c r="M94" s="372">
        <v>0</v>
      </c>
      <c r="N94" s="372">
        <v>0</v>
      </c>
      <c r="O94" s="372">
        <v>0</v>
      </c>
      <c r="P94" s="372">
        <v>0</v>
      </c>
      <c r="Q94" s="372">
        <v>0</v>
      </c>
      <c r="R94" s="372">
        <v>0</v>
      </c>
      <c r="S94" s="372">
        <v>0</v>
      </c>
      <c r="T94" s="372">
        <v>0</v>
      </c>
      <c r="U94" s="372">
        <v>0</v>
      </c>
      <c r="V94" s="372">
        <v>0</v>
      </c>
      <c r="W94" s="372"/>
      <c r="X94" s="372">
        <v>0</v>
      </c>
      <c r="Y94" s="372">
        <v>0</v>
      </c>
      <c r="Z94" s="372">
        <v>0</v>
      </c>
      <c r="AA94" s="266"/>
      <c r="AB94" s="267"/>
      <c r="AC94" s="267"/>
    </row>
    <row r="95" spans="2:29" s="70" customFormat="1" ht="15">
      <c r="B95" s="197" t="s">
        <v>322</v>
      </c>
      <c r="C95" s="372">
        <v>0</v>
      </c>
      <c r="D95" s="372">
        <v>-12.763999999999999</v>
      </c>
      <c r="E95" s="372">
        <v>4.7E-2</v>
      </c>
      <c r="F95" s="372">
        <v>8.2000000000000003E-2</v>
      </c>
      <c r="G95" s="372">
        <v>0</v>
      </c>
      <c r="H95" s="372">
        <v>0</v>
      </c>
      <c r="I95" s="372">
        <v>-1.149</v>
      </c>
      <c r="J95" s="372">
        <v>-54.066000000000003</v>
      </c>
      <c r="K95" s="372">
        <v>0</v>
      </c>
      <c r="L95" s="372">
        <v>-21.419</v>
      </c>
      <c r="M95" s="372">
        <v>21.419</v>
      </c>
      <c r="N95" s="372">
        <v>0</v>
      </c>
      <c r="O95" s="372">
        <v>0</v>
      </c>
      <c r="P95" s="372">
        <v>-33.158999999999999</v>
      </c>
      <c r="Q95" s="372">
        <v>21.768000000000001</v>
      </c>
      <c r="R95" s="372">
        <v>0</v>
      </c>
      <c r="S95" s="372">
        <v>0</v>
      </c>
      <c r="T95" s="372">
        <v>-217.24100000000001</v>
      </c>
      <c r="U95" s="372">
        <v>0</v>
      </c>
      <c r="V95" s="372">
        <v>-106.84899999999996</v>
      </c>
      <c r="W95" s="372"/>
      <c r="X95" s="372">
        <v>0</v>
      </c>
      <c r="Y95" s="372">
        <v>0</v>
      </c>
      <c r="Z95" s="372">
        <v>-82.845694279999989</v>
      </c>
      <c r="AA95" s="267"/>
      <c r="AB95" s="267"/>
      <c r="AC95" s="267"/>
    </row>
    <row r="96" spans="2:29" ht="15">
      <c r="B96" s="197" t="s">
        <v>166</v>
      </c>
      <c r="C96" s="372">
        <v>0</v>
      </c>
      <c r="D96" s="372">
        <v>0</v>
      </c>
      <c r="E96" s="372">
        <v>-113.76900000000001</v>
      </c>
      <c r="F96" s="372">
        <v>-34.103999999999999</v>
      </c>
      <c r="G96" s="372">
        <v>0</v>
      </c>
      <c r="H96" s="372">
        <v>0</v>
      </c>
      <c r="I96" s="372">
        <v>118.282</v>
      </c>
      <c r="J96" s="372">
        <v>-118.27200000000001</v>
      </c>
      <c r="K96" s="372">
        <v>0</v>
      </c>
      <c r="L96" s="372">
        <v>-29.975999999999999</v>
      </c>
      <c r="M96" s="372">
        <v>-47.094000000000001</v>
      </c>
      <c r="N96" s="372">
        <v>79.138000000000005</v>
      </c>
      <c r="O96" s="372">
        <v>4.7480000000000002</v>
      </c>
      <c r="P96" s="372">
        <v>1.7450000000000001</v>
      </c>
      <c r="Q96" s="372">
        <v>2.113</v>
      </c>
      <c r="R96" s="372">
        <v>7.42</v>
      </c>
      <c r="S96" s="372">
        <v>2.145</v>
      </c>
      <c r="T96" s="372">
        <v>3.64</v>
      </c>
      <c r="U96" s="372">
        <v>-1</v>
      </c>
      <c r="V96" s="372">
        <v>-0.69399999999999995</v>
      </c>
      <c r="W96" s="372">
        <v>1.619</v>
      </c>
      <c r="X96" s="372">
        <v>22</v>
      </c>
      <c r="Y96" s="372">
        <v>11.381</v>
      </c>
      <c r="Z96" s="372">
        <v>9.4580000000000002</v>
      </c>
      <c r="AA96" s="266"/>
      <c r="AB96" s="267"/>
      <c r="AC96" s="267"/>
    </row>
    <row r="97" spans="2:29" ht="15">
      <c r="B97" s="197" t="s">
        <v>315</v>
      </c>
      <c r="C97" s="372">
        <v>-45.844000000000001</v>
      </c>
      <c r="D97" s="372">
        <v>-31.87</v>
      </c>
      <c r="E97" s="372">
        <v>-109.986</v>
      </c>
      <c r="F97" s="372">
        <v>-29.940999999999999</v>
      </c>
      <c r="G97" s="372">
        <v>-20.9</v>
      </c>
      <c r="H97" s="372">
        <v>-1028.2190000000001</v>
      </c>
      <c r="I97" s="372">
        <v>-51.475000000000001</v>
      </c>
      <c r="J97" s="372">
        <v>-21.082000000000001</v>
      </c>
      <c r="K97" s="372">
        <v>-21.158000000000001</v>
      </c>
      <c r="L97" s="372">
        <v>-10.835000000000001</v>
      </c>
      <c r="M97" s="372">
        <v>-89.010999999999996</v>
      </c>
      <c r="N97" s="372">
        <v>-187.685</v>
      </c>
      <c r="O97" s="372">
        <v>-26.893999999999998</v>
      </c>
      <c r="P97" s="372">
        <v>-5.1070000000000002</v>
      </c>
      <c r="Q97" s="372">
        <v>-33.692999999999998</v>
      </c>
      <c r="R97" s="372">
        <v>-289.04700000000003</v>
      </c>
      <c r="S97" s="372">
        <v>-4.8109999999999999</v>
      </c>
      <c r="T97" s="372">
        <v>-61.133000000000003</v>
      </c>
      <c r="U97" s="372">
        <v>-441</v>
      </c>
      <c r="V97" s="372">
        <v>-4.5910000000000082</v>
      </c>
      <c r="W97" s="372">
        <v>-4.8109999999999999</v>
      </c>
      <c r="X97" s="372">
        <v>-5</v>
      </c>
      <c r="Y97" s="372">
        <v>-284.18900000000002</v>
      </c>
      <c r="Z97" s="372">
        <v>-5.3449999999999998</v>
      </c>
      <c r="AA97" s="266"/>
      <c r="AB97" s="267"/>
      <c r="AC97" s="267"/>
    </row>
    <row r="98" spans="2:29" ht="15">
      <c r="B98" s="197" t="s">
        <v>316</v>
      </c>
      <c r="C98" s="372">
        <v>0</v>
      </c>
      <c r="D98" s="372">
        <v>0</v>
      </c>
      <c r="E98" s="372">
        <v>0</v>
      </c>
      <c r="F98" s="372">
        <v>0</v>
      </c>
      <c r="G98" s="372">
        <v>-3.2280000000000002</v>
      </c>
      <c r="H98" s="372">
        <v>3.2280000000000002</v>
      </c>
      <c r="I98" s="372">
        <v>-13.792</v>
      </c>
      <c r="J98" s="372">
        <v>-1.7849999999999999</v>
      </c>
      <c r="K98" s="372">
        <v>-3.1080000000000001</v>
      </c>
      <c r="L98" s="372">
        <v>-1.8939999999999999</v>
      </c>
      <c r="M98" s="372">
        <v>-4.4749999999999996</v>
      </c>
      <c r="N98" s="372">
        <v>-8.6440000000000001</v>
      </c>
      <c r="O98" s="372">
        <v>-4.0860000000000003</v>
      </c>
      <c r="P98" s="372">
        <v>-4.4569999999999999</v>
      </c>
      <c r="Q98" s="372">
        <v>-16.751999999999999</v>
      </c>
      <c r="R98" s="372">
        <v>-7.6289999999999996</v>
      </c>
      <c r="S98" s="372">
        <v>-7.3150000000000004</v>
      </c>
      <c r="T98" s="372">
        <v>-7.5679999999999996</v>
      </c>
      <c r="U98" s="372">
        <v>-8</v>
      </c>
      <c r="V98" s="372">
        <v>-7.1189999999999998</v>
      </c>
      <c r="W98" s="372">
        <v>-8.718</v>
      </c>
      <c r="X98" s="372">
        <v>-5</v>
      </c>
      <c r="Y98" s="372">
        <v>-8.282</v>
      </c>
      <c r="Z98" s="372">
        <v>-13.356999999999999</v>
      </c>
      <c r="AA98" s="266"/>
      <c r="AB98" s="267"/>
      <c r="AC98" s="267"/>
    </row>
    <row r="99" spans="2:29" ht="15">
      <c r="B99" s="197" t="s">
        <v>176</v>
      </c>
      <c r="C99" s="372">
        <v>-79.858000000000004</v>
      </c>
      <c r="D99" s="372">
        <v>-30.635000000000002</v>
      </c>
      <c r="E99" s="372">
        <v>-178.154</v>
      </c>
      <c r="F99" s="372">
        <v>288.64699999999999</v>
      </c>
      <c r="G99" s="372">
        <v>-3.0179999999999998</v>
      </c>
      <c r="H99" s="372">
        <v>-76.891000000000005</v>
      </c>
      <c r="I99" s="372">
        <v>-71.224999999999994</v>
      </c>
      <c r="J99" s="372">
        <v>151.13399999999999</v>
      </c>
      <c r="K99" s="372">
        <v>0</v>
      </c>
      <c r="L99" s="372">
        <v>0</v>
      </c>
      <c r="M99" s="372">
        <v>0</v>
      </c>
      <c r="N99" s="372">
        <v>0</v>
      </c>
      <c r="O99" s="372">
        <v>0</v>
      </c>
      <c r="P99" s="372">
        <v>0</v>
      </c>
      <c r="Q99" s="372">
        <v>0</v>
      </c>
      <c r="R99" s="372">
        <v>0</v>
      </c>
      <c r="S99" s="372">
        <v>0</v>
      </c>
      <c r="T99" s="372">
        <v>0</v>
      </c>
      <c r="U99" s="372">
        <v>0</v>
      </c>
      <c r="V99" s="372">
        <v>0</v>
      </c>
      <c r="W99" s="372"/>
      <c r="X99" s="372">
        <v>0</v>
      </c>
      <c r="Y99" s="372">
        <v>0</v>
      </c>
      <c r="Z99" s="372">
        <v>0</v>
      </c>
      <c r="AA99" s="266"/>
      <c r="AB99" s="267"/>
      <c r="AC99" s="267"/>
    </row>
    <row r="100" spans="2:29" ht="15">
      <c r="B100" s="384"/>
      <c r="C100" s="372"/>
      <c r="D100" s="372"/>
      <c r="E100" s="372"/>
      <c r="F100" s="372"/>
      <c r="G100" s="372"/>
      <c r="H100" s="372"/>
      <c r="I100" s="372"/>
      <c r="J100" s="372"/>
      <c r="K100" s="372"/>
      <c r="L100" s="372"/>
      <c r="M100" s="372"/>
      <c r="N100" s="372"/>
      <c r="O100" s="372"/>
      <c r="P100" s="372"/>
      <c r="Q100" s="372"/>
      <c r="R100" s="372"/>
      <c r="S100" s="372"/>
      <c r="T100" s="372"/>
      <c r="U100" s="372"/>
      <c r="V100" s="372"/>
      <c r="W100" s="372"/>
      <c r="X100" s="372">
        <v>0</v>
      </c>
      <c r="Y100" s="372"/>
      <c r="Z100" s="372"/>
      <c r="AA100" s="266"/>
      <c r="AC100" s="267"/>
    </row>
    <row r="101" spans="2:29" ht="15.75" thickBot="1">
      <c r="B101" s="72" t="s">
        <v>308</v>
      </c>
      <c r="C101" s="373">
        <v>-125.702</v>
      </c>
      <c r="D101" s="373">
        <v>-272.38100000000003</v>
      </c>
      <c r="E101" s="373">
        <v>-375.78200000000004</v>
      </c>
      <c r="F101" s="373">
        <v>224.63499999999999</v>
      </c>
      <c r="G101" s="373">
        <v>-27.146000000000001</v>
      </c>
      <c r="H101" s="373">
        <v>-25.402000000000037</v>
      </c>
      <c r="I101" s="373">
        <v>79.041000000000025</v>
      </c>
      <c r="J101" s="373">
        <v>-43.783000000000015</v>
      </c>
      <c r="K101" s="373">
        <v>225.73399999999998</v>
      </c>
      <c r="L101" s="373">
        <v>-45.123999999999995</v>
      </c>
      <c r="M101" s="373">
        <v>130.839</v>
      </c>
      <c r="N101" s="373">
        <v>-140.702</v>
      </c>
      <c r="O101" s="373">
        <v>-406.73200000000003</v>
      </c>
      <c r="P101" s="373">
        <v>-78.172999999999988</v>
      </c>
      <c r="Q101" s="373">
        <v>641.23900000000015</v>
      </c>
      <c r="R101" s="373">
        <v>18.392000000000017</v>
      </c>
      <c r="S101" s="373">
        <v>-10.033000000000001</v>
      </c>
      <c r="T101" s="373">
        <v>-282.512</v>
      </c>
      <c r="U101" s="373">
        <f>SUM(U89:U99)</f>
        <v>49</v>
      </c>
      <c r="V101" s="373">
        <f>SUM(V89:V99)</f>
        <v>-66.860999999999962</v>
      </c>
      <c r="W101" s="373">
        <v>724.75400000000002</v>
      </c>
      <c r="X101" s="373">
        <v>512</v>
      </c>
      <c r="Y101" s="373">
        <v>214.24599999999995</v>
      </c>
      <c r="Z101" s="373">
        <v>-59.170694279999992</v>
      </c>
      <c r="AC101" s="267"/>
    </row>
    <row r="102" spans="2:29" ht="15">
      <c r="B102" s="265"/>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c r="AC102" s="267"/>
    </row>
    <row r="103" spans="2:29">
      <c r="B103" s="74" t="s">
        <v>311</v>
      </c>
      <c r="C103" s="372">
        <v>27.683999999999997</v>
      </c>
      <c r="D103" s="372">
        <v>1.6149999999999523</v>
      </c>
      <c r="E103" s="372">
        <v>-16.108999999999867</v>
      </c>
      <c r="F103" s="372">
        <v>84.767000000000053</v>
      </c>
      <c r="G103" s="372">
        <v>-40.105000000000047</v>
      </c>
      <c r="H103" s="372">
        <v>-16.981000000000023</v>
      </c>
      <c r="I103" s="372">
        <v>27.993000000000045</v>
      </c>
      <c r="J103" s="372">
        <v>102.60299999999992</v>
      </c>
      <c r="K103" s="372">
        <v>3.5329999999999977</v>
      </c>
      <c r="L103" s="372">
        <v>-21.814999999999984</v>
      </c>
      <c r="M103" s="372">
        <v>285.96100000000007</v>
      </c>
      <c r="N103" s="372">
        <v>174.43800000000007</v>
      </c>
      <c r="O103" s="372">
        <v>-117.81400000000008</v>
      </c>
      <c r="P103" s="372">
        <v>-219.3370000000001</v>
      </c>
      <c r="Q103" s="372">
        <v>391.01800000000026</v>
      </c>
      <c r="R103" s="372">
        <v>762.75400000000002</v>
      </c>
      <c r="S103" s="372">
        <f>SUM(S101,S86,S65)</f>
        <v>-197.92500000000001</v>
      </c>
      <c r="T103" s="372">
        <f>SUM(T101,T86,T65)</f>
        <v>-140.84900000000016</v>
      </c>
      <c r="U103" s="372">
        <f>SUM(U101,U86,U65)</f>
        <v>51</v>
      </c>
      <c r="V103" s="372">
        <v>-328.12699999999978</v>
      </c>
      <c r="W103" s="372">
        <v>37</v>
      </c>
      <c r="X103" s="372">
        <v>142</v>
      </c>
      <c r="Y103" s="372">
        <v>-90.943999999999917</v>
      </c>
      <c r="Z103" s="372">
        <v>413.59000000000003</v>
      </c>
    </row>
    <row r="104" spans="2:29">
      <c r="B104" s="74" t="s">
        <v>357</v>
      </c>
      <c r="C104" s="372"/>
      <c r="D104" s="372"/>
      <c r="E104" s="372"/>
      <c r="F104" s="372"/>
      <c r="G104" s="372"/>
      <c r="H104" s="372"/>
      <c r="I104" s="372"/>
      <c r="J104" s="372"/>
      <c r="K104" s="372"/>
      <c r="L104" s="372"/>
      <c r="M104" s="372"/>
      <c r="N104" s="372"/>
      <c r="O104" s="372"/>
      <c r="P104" s="372"/>
      <c r="Q104" s="372"/>
      <c r="R104" s="372"/>
      <c r="S104" s="372"/>
      <c r="T104" s="372"/>
      <c r="U104" s="372"/>
      <c r="V104" s="372"/>
      <c r="W104" s="372"/>
      <c r="X104" s="372">
        <v>0</v>
      </c>
      <c r="Y104" s="372"/>
      <c r="Z104" s="372"/>
    </row>
    <row r="105" spans="2:29">
      <c r="B105" s="74" t="s">
        <v>312</v>
      </c>
      <c r="C105" s="372">
        <v>0</v>
      </c>
      <c r="D105" s="372">
        <v>0</v>
      </c>
      <c r="E105" s="372">
        <v>0</v>
      </c>
      <c r="F105" s="372">
        <v>0</v>
      </c>
      <c r="G105" s="372">
        <v>0</v>
      </c>
      <c r="H105" s="372">
        <v>0</v>
      </c>
      <c r="I105" s="372">
        <v>0</v>
      </c>
      <c r="J105" s="372">
        <v>0</v>
      </c>
      <c r="K105" s="372">
        <v>6.8369999999999997</v>
      </c>
      <c r="L105" s="372">
        <v>0</v>
      </c>
      <c r="M105" s="372">
        <v>0</v>
      </c>
      <c r="N105" s="372">
        <v>0</v>
      </c>
      <c r="O105" s="372">
        <v>0</v>
      </c>
      <c r="P105" s="372">
        <v>0</v>
      </c>
      <c r="Q105" s="372">
        <v>0</v>
      </c>
      <c r="R105" s="372">
        <v>0</v>
      </c>
      <c r="S105" s="372">
        <v>11.589</v>
      </c>
      <c r="T105" s="372">
        <v>4.0579999999999998</v>
      </c>
      <c r="U105" s="372">
        <v>0</v>
      </c>
      <c r="V105" s="372"/>
      <c r="W105" s="372">
        <v>0</v>
      </c>
      <c r="X105" s="372">
        <v>0</v>
      </c>
      <c r="Y105" s="372">
        <v>0</v>
      </c>
      <c r="Z105" s="372">
        <v>0</v>
      </c>
    </row>
    <row r="106" spans="2:29">
      <c r="B106" s="74"/>
      <c r="C106" s="372"/>
      <c r="D106" s="372"/>
      <c r="E106" s="372"/>
      <c r="F106" s="372"/>
      <c r="G106" s="372"/>
      <c r="H106" s="372"/>
      <c r="I106" s="372"/>
      <c r="J106" s="372"/>
      <c r="K106" s="372"/>
      <c r="L106" s="372"/>
      <c r="M106" s="372"/>
      <c r="N106" s="372"/>
      <c r="O106" s="372"/>
      <c r="P106" s="372"/>
      <c r="Q106" s="372"/>
      <c r="R106" s="372"/>
      <c r="S106" s="372"/>
      <c r="T106" s="372"/>
      <c r="U106" s="372"/>
      <c r="V106" s="372"/>
      <c r="W106" s="372"/>
      <c r="X106" s="372">
        <v>0</v>
      </c>
      <c r="Y106" s="372"/>
      <c r="Z106" s="372"/>
    </row>
    <row r="107" spans="2:29">
      <c r="B107" s="74" t="s">
        <v>313</v>
      </c>
      <c r="C107" s="404">
        <v>18.537999999999997</v>
      </c>
      <c r="D107" s="404">
        <v>46.537999999999997</v>
      </c>
      <c r="E107" s="404">
        <v>48.152999999999999</v>
      </c>
      <c r="F107" s="404">
        <v>32.043999999999997</v>
      </c>
      <c r="G107" s="404">
        <v>116.81100000000001</v>
      </c>
      <c r="H107" s="404">
        <v>76.706000000000003</v>
      </c>
      <c r="I107" s="404">
        <v>59.725000000000001</v>
      </c>
      <c r="J107" s="404">
        <v>87.718000000000004</v>
      </c>
      <c r="K107" s="404">
        <v>190.321</v>
      </c>
      <c r="L107" s="404">
        <v>193.85400000000001</v>
      </c>
      <c r="M107" s="404">
        <v>172.03899999999999</v>
      </c>
      <c r="N107" s="404">
        <v>458</v>
      </c>
      <c r="O107" s="404">
        <v>632.43799999999999</v>
      </c>
      <c r="P107" s="404">
        <v>514.62400000000002</v>
      </c>
      <c r="Q107" s="404">
        <v>296</v>
      </c>
      <c r="R107" s="404">
        <v>686</v>
      </c>
      <c r="S107" s="404">
        <v>1449.345</v>
      </c>
      <c r="T107" s="404">
        <v>1263.009</v>
      </c>
      <c r="U107" s="404">
        <f>S108</f>
        <v>1263.009</v>
      </c>
      <c r="V107" s="404">
        <f>R108</f>
        <v>1449.345</v>
      </c>
      <c r="W107" s="404">
        <v>849.08199999999999</v>
      </c>
      <c r="X107" s="404">
        <v>886</v>
      </c>
      <c r="Y107" s="404">
        <v>1028</v>
      </c>
      <c r="Z107" s="404">
        <v>937</v>
      </c>
    </row>
    <row r="108" spans="2:29">
      <c r="B108" s="74" t="s">
        <v>314</v>
      </c>
      <c r="C108" s="404">
        <v>46.537999999999997</v>
      </c>
      <c r="D108" s="404">
        <v>48.152999999999999</v>
      </c>
      <c r="E108" s="404">
        <v>32.043999999999997</v>
      </c>
      <c r="F108" s="404">
        <v>116.81100000000001</v>
      </c>
      <c r="G108" s="404">
        <v>76.706000000000003</v>
      </c>
      <c r="H108" s="404">
        <v>59.725000000000001</v>
      </c>
      <c r="I108" s="404">
        <v>87.718000000000004</v>
      </c>
      <c r="J108" s="404">
        <v>190.321</v>
      </c>
      <c r="K108" s="404">
        <v>193.85400000000001</v>
      </c>
      <c r="L108" s="404">
        <v>172.03899999999999</v>
      </c>
      <c r="M108" s="404">
        <v>458</v>
      </c>
      <c r="N108" s="404">
        <v>632.43799999999999</v>
      </c>
      <c r="O108" s="404">
        <v>514.62400000000002</v>
      </c>
      <c r="P108" s="404">
        <v>296</v>
      </c>
      <c r="Q108" s="404">
        <v>686</v>
      </c>
      <c r="R108" s="404">
        <v>1449.345</v>
      </c>
      <c r="S108" s="404">
        <v>1263.009</v>
      </c>
      <c r="T108" s="404">
        <v>1126</v>
      </c>
      <c r="U108" s="404">
        <v>1177</v>
      </c>
      <c r="V108" s="404">
        <f>849082/1000</f>
        <v>849.08199999999999</v>
      </c>
      <c r="W108" s="404">
        <v>886.06299999999999</v>
      </c>
      <c r="X108" s="404">
        <v>1028</v>
      </c>
      <c r="Y108" s="404">
        <v>937</v>
      </c>
      <c r="Z108" s="404">
        <v>1350.229</v>
      </c>
    </row>
    <row r="110" spans="2:29">
      <c r="V110" s="374"/>
      <c r="W110" s="374"/>
      <c r="X110" s="374"/>
      <c r="Y110" s="374"/>
      <c r="Z110" s="374"/>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topLeftCell="A4" zoomScaleNormal="100" workbookViewId="0">
      <selection activeCell="H11" sqref="H11"/>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285" t="s">
        <v>34</v>
      </c>
      <c r="C6" s="78"/>
      <c r="D6" s="78"/>
      <c r="E6" s="19"/>
      <c r="F6" s="19"/>
      <c r="G6" s="19"/>
      <c r="H6" s="19"/>
      <c r="I6" s="19"/>
      <c r="J6" s="20"/>
      <c r="K6" s="20"/>
      <c r="L6" s="20"/>
      <c r="M6" s="20"/>
    </row>
    <row r="7" spans="2:13" ht="16.5" customHeight="1">
      <c r="B7" s="286" t="s">
        <v>35</v>
      </c>
      <c r="C7" s="79"/>
      <c r="D7" s="79"/>
      <c r="E7" s="79"/>
      <c r="F7" s="79"/>
      <c r="G7" s="21"/>
      <c r="H7" s="21"/>
      <c r="I7" s="21"/>
      <c r="J7" s="20"/>
      <c r="K7" s="20"/>
      <c r="L7" s="20"/>
      <c r="M7" s="20"/>
    </row>
    <row r="8" spans="2:13" ht="18.75" customHeight="1">
      <c r="B8" s="287" t="s">
        <v>36</v>
      </c>
      <c r="C8" s="79"/>
      <c r="D8" s="79"/>
      <c r="E8" s="79"/>
      <c r="F8" s="79"/>
      <c r="G8" s="21"/>
      <c r="H8" s="21"/>
      <c r="I8" s="21"/>
      <c r="J8" s="20"/>
      <c r="K8" s="20"/>
      <c r="L8" s="20"/>
      <c r="M8" s="20"/>
    </row>
    <row r="9" spans="2:13" ht="19.5" customHeight="1">
      <c r="B9" s="287" t="s">
        <v>37</v>
      </c>
      <c r="C9" s="79"/>
      <c r="D9" s="79"/>
      <c r="E9" s="79"/>
      <c r="F9" s="79"/>
      <c r="G9" s="21"/>
      <c r="H9" s="21"/>
      <c r="I9" s="21"/>
      <c r="J9" s="20"/>
      <c r="K9" s="20"/>
      <c r="L9" s="20"/>
      <c r="M9" s="20"/>
    </row>
    <row r="10" spans="2:13" ht="18" customHeight="1">
      <c r="B10" s="287" t="s">
        <v>38</v>
      </c>
      <c r="C10" s="79"/>
      <c r="D10" s="79"/>
      <c r="E10" s="79"/>
      <c r="F10" s="79"/>
      <c r="G10" s="21"/>
      <c r="H10" s="21"/>
      <c r="I10" s="21"/>
      <c r="J10" s="20"/>
      <c r="K10" s="20"/>
      <c r="L10" s="20"/>
      <c r="M10" s="20"/>
    </row>
    <row r="11" spans="2:13" ht="19.5" customHeight="1">
      <c r="B11" s="287" t="s">
        <v>39</v>
      </c>
      <c r="C11" s="79"/>
      <c r="D11" s="79"/>
      <c r="F11" s="79"/>
      <c r="G11" s="21"/>
      <c r="H11" s="21"/>
      <c r="I11" s="21"/>
      <c r="J11" s="20"/>
      <c r="K11" s="20"/>
      <c r="L11" s="23"/>
      <c r="M11" s="20"/>
    </row>
    <row r="12" spans="2:13" ht="16.5" customHeight="1">
      <c r="B12" s="288"/>
      <c r="C12" s="80"/>
      <c r="D12" s="80"/>
      <c r="E12" s="80"/>
      <c r="F12" s="80"/>
      <c r="G12" s="24"/>
      <c r="H12" s="24"/>
      <c r="I12" s="24"/>
      <c r="J12" s="25"/>
      <c r="K12" s="25"/>
      <c r="L12" s="25"/>
      <c r="M12" s="25"/>
    </row>
    <row r="13" spans="2:13" ht="21" customHeight="1">
      <c r="B13" s="289" t="s">
        <v>40</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topLeftCell="A3" zoomScaleNormal="100" workbookViewId="0">
      <selection activeCell="N7" sqref="N7"/>
    </sheetView>
  </sheetViews>
  <sheetFormatPr defaultColWidth="9.140625" defaultRowHeight="12.75"/>
  <cols>
    <col min="1" max="1" width="10.140625" style="18" customWidth="1"/>
    <col min="2" max="2" width="23.140625" style="18" customWidth="1"/>
    <col min="3" max="3" width="12.140625" style="18" customWidth="1"/>
    <col min="4" max="4" width="8.140625" style="18" customWidth="1"/>
    <col min="5" max="5" width="22.42578125" style="18" customWidth="1"/>
    <col min="6" max="6" width="6.85546875" style="18" customWidth="1"/>
    <col min="7" max="7" width="13.85546875" style="18" customWidth="1"/>
    <col min="8" max="8" width="7" style="18" customWidth="1"/>
    <col min="9" max="9" width="9.140625" style="18"/>
    <col min="10" max="10" width="5.7109375" style="18" customWidth="1"/>
    <col min="11" max="16384" width="9.14062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75">
      <c r="B73" s="290" t="s">
        <v>41</v>
      </c>
      <c r="J73" s="290" t="s">
        <v>42</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R36"/>
  <sheetViews>
    <sheetView showGridLines="0" zoomScale="80" zoomScaleNormal="80" workbookViewId="0">
      <selection activeCell="J12" sqref="J12"/>
    </sheetView>
  </sheetViews>
  <sheetFormatPr defaultColWidth="8.7109375" defaultRowHeight="12.75"/>
  <cols>
    <col min="1" max="1" width="2.7109375" style="448" customWidth="1"/>
    <col min="2" max="2" width="15.5703125" style="486" customWidth="1"/>
    <col min="3" max="3" width="20.5703125" style="487" bestFit="1" customWidth="1"/>
    <col min="4" max="4" width="24.140625" style="488" customWidth="1"/>
    <col min="5" max="5" width="42.42578125" style="488" customWidth="1"/>
    <col min="6" max="6" width="20.85546875" style="488" bestFit="1" customWidth="1"/>
    <col min="7" max="7" width="17.28515625" style="488" bestFit="1" customWidth="1"/>
    <col min="8" max="11" width="10.5703125" style="488" customWidth="1"/>
    <col min="12" max="12" width="15.5703125" style="489" customWidth="1"/>
    <col min="13" max="16" width="10.5703125" style="488" customWidth="1"/>
    <col min="17" max="17" width="15.5703125" style="489" customWidth="1"/>
    <col min="18" max="18" width="17.85546875" style="488" customWidth="1"/>
    <col min="19" max="16384" width="8.7109375" style="448"/>
  </cols>
  <sheetData>
    <row r="2" spans="2:18" ht="32.450000000000003" customHeight="1">
      <c r="B2" s="497"/>
      <c r="C2" s="497"/>
      <c r="D2" s="497"/>
      <c r="E2" s="497"/>
      <c r="F2" s="497"/>
      <c r="G2" s="497"/>
      <c r="H2" s="497"/>
      <c r="I2" s="497"/>
      <c r="J2" s="497"/>
      <c r="K2" s="497"/>
      <c r="L2" s="497"/>
      <c r="M2" s="497"/>
      <c r="N2" s="497"/>
      <c r="O2" s="497"/>
      <c r="P2" s="497"/>
      <c r="Q2" s="497"/>
      <c r="R2" s="497"/>
    </row>
    <row r="3" spans="2:18" ht="17.25" customHeight="1" thickBot="1">
      <c r="B3" s="449"/>
      <c r="C3" s="449"/>
      <c r="D3" s="449"/>
      <c r="E3" s="449"/>
      <c r="F3" s="449"/>
      <c r="G3" s="449"/>
      <c r="H3" s="449"/>
      <c r="I3" s="449"/>
      <c r="J3" s="449"/>
      <c r="K3" s="449"/>
      <c r="L3" s="449"/>
      <c r="M3" s="449"/>
      <c r="N3" s="449"/>
      <c r="O3" s="449"/>
      <c r="P3" s="449"/>
      <c r="Q3" s="449"/>
      <c r="R3" s="449"/>
    </row>
    <row r="4" spans="2:18" ht="23.1" customHeight="1" thickTop="1">
      <c r="B4" s="498" t="s">
        <v>433</v>
      </c>
      <c r="C4" s="498" t="s">
        <v>434</v>
      </c>
      <c r="D4" s="498" t="s">
        <v>435</v>
      </c>
      <c r="E4" s="498" t="s">
        <v>448</v>
      </c>
      <c r="F4" s="498" t="s">
        <v>449</v>
      </c>
      <c r="G4" s="500" t="s">
        <v>450</v>
      </c>
      <c r="H4" s="502" t="s">
        <v>451</v>
      </c>
      <c r="I4" s="503"/>
      <c r="J4" s="503"/>
      <c r="K4" s="504"/>
      <c r="L4" s="450" t="s">
        <v>452</v>
      </c>
      <c r="M4" s="502" t="s">
        <v>451</v>
      </c>
      <c r="N4" s="503"/>
      <c r="O4" s="503"/>
      <c r="P4" s="504"/>
      <c r="Q4" s="450" t="s">
        <v>452</v>
      </c>
      <c r="R4" s="505" t="s">
        <v>453</v>
      </c>
    </row>
    <row r="5" spans="2:18" ht="23.1" customHeight="1" thickBot="1">
      <c r="B5" s="499"/>
      <c r="C5" s="499"/>
      <c r="D5" s="499"/>
      <c r="E5" s="499"/>
      <c r="F5" s="499"/>
      <c r="G5" s="501"/>
      <c r="H5" s="451" t="s">
        <v>99</v>
      </c>
      <c r="I5" s="451" t="s">
        <v>100</v>
      </c>
      <c r="J5" s="451" t="s">
        <v>101</v>
      </c>
      <c r="K5" s="451" t="s">
        <v>349</v>
      </c>
      <c r="L5" s="451">
        <v>2022</v>
      </c>
      <c r="M5" s="451" t="s">
        <v>360</v>
      </c>
      <c r="N5" s="451" t="s">
        <v>399</v>
      </c>
      <c r="O5" s="451" t="s">
        <v>410</v>
      </c>
      <c r="P5" s="451" t="s">
        <v>412</v>
      </c>
      <c r="Q5" s="451">
        <v>2023</v>
      </c>
      <c r="R5" s="506"/>
    </row>
    <row r="6" spans="2:18" ht="31.5" customHeight="1" thickTop="1">
      <c r="B6" s="507" t="s">
        <v>431</v>
      </c>
      <c r="C6" s="510" t="s">
        <v>413</v>
      </c>
      <c r="D6" s="512" t="s">
        <v>436</v>
      </c>
      <c r="E6" s="491" t="s">
        <v>479</v>
      </c>
      <c r="F6" s="452" t="s">
        <v>472</v>
      </c>
      <c r="G6" s="452" t="s">
        <v>447</v>
      </c>
      <c r="H6" s="452" t="s">
        <v>415</v>
      </c>
      <c r="I6" s="452" t="s">
        <v>415</v>
      </c>
      <c r="J6" s="452" t="s">
        <v>415</v>
      </c>
      <c r="K6" s="452" t="s">
        <v>415</v>
      </c>
      <c r="L6" s="453">
        <v>2.97</v>
      </c>
      <c r="M6" s="452" t="s">
        <v>415</v>
      </c>
      <c r="N6" s="452" t="s">
        <v>415</v>
      </c>
      <c r="O6" s="452" t="s">
        <v>415</v>
      </c>
      <c r="P6" s="452" t="s">
        <v>415</v>
      </c>
      <c r="Q6" s="453">
        <v>2.98</v>
      </c>
      <c r="R6" s="454">
        <f>(Q6-L6)/L6</f>
        <v>3.3670033670032949E-3</v>
      </c>
    </row>
    <row r="7" spans="2:18" ht="32.1" customHeight="1">
      <c r="B7" s="507"/>
      <c r="C7" s="511"/>
      <c r="D7" s="513"/>
      <c r="E7" s="491" t="s">
        <v>480</v>
      </c>
      <c r="F7" s="455" t="s">
        <v>371</v>
      </c>
      <c r="G7" s="452" t="s">
        <v>447</v>
      </c>
      <c r="H7" s="456" t="s">
        <v>415</v>
      </c>
      <c r="I7" s="456" t="s">
        <v>415</v>
      </c>
      <c r="J7" s="456" t="s">
        <v>415</v>
      </c>
      <c r="K7" s="456" t="s">
        <v>415</v>
      </c>
      <c r="L7" s="457">
        <v>0.26100000000000001</v>
      </c>
      <c r="M7" s="456" t="s">
        <v>415</v>
      </c>
      <c r="N7" s="456" t="s">
        <v>415</v>
      </c>
      <c r="O7" s="456" t="s">
        <v>415</v>
      </c>
      <c r="P7" s="456" t="s">
        <v>415</v>
      </c>
      <c r="Q7" s="457">
        <v>0.26</v>
      </c>
      <c r="R7" s="454">
        <f>(Q7-L7)/L7</f>
        <v>-3.8314176245210761E-3</v>
      </c>
    </row>
    <row r="8" spans="2:18" ht="27" customHeight="1">
      <c r="B8" s="508"/>
      <c r="C8" s="514" t="s">
        <v>416</v>
      </c>
      <c r="D8" s="515" t="s">
        <v>437</v>
      </c>
      <c r="E8" s="490" t="s">
        <v>464</v>
      </c>
      <c r="F8" s="455" t="s">
        <v>371</v>
      </c>
      <c r="G8" s="452" t="s">
        <v>447</v>
      </c>
      <c r="H8" s="455" t="s">
        <v>415</v>
      </c>
      <c r="I8" s="455" t="s">
        <v>415</v>
      </c>
      <c r="J8" s="455" t="s">
        <v>415</v>
      </c>
      <c r="K8" s="455" t="s">
        <v>415</v>
      </c>
      <c r="L8" s="459">
        <v>1</v>
      </c>
      <c r="M8" s="455" t="s">
        <v>415</v>
      </c>
      <c r="N8" s="455" t="s">
        <v>415</v>
      </c>
      <c r="O8" s="455" t="s">
        <v>415</v>
      </c>
      <c r="P8" s="455" t="s">
        <v>415</v>
      </c>
      <c r="Q8" s="460">
        <v>1</v>
      </c>
      <c r="R8" s="454">
        <f>(Q8-L8)/L8</f>
        <v>0</v>
      </c>
    </row>
    <row r="9" spans="2:18" ht="27" customHeight="1">
      <c r="B9" s="508"/>
      <c r="C9" s="510"/>
      <c r="D9" s="516"/>
      <c r="E9" s="490" t="s">
        <v>465</v>
      </c>
      <c r="F9" s="455" t="s">
        <v>417</v>
      </c>
      <c r="G9" s="455" t="s">
        <v>454</v>
      </c>
      <c r="H9" s="461">
        <v>1429.9</v>
      </c>
      <c r="I9" s="461">
        <v>1429.9</v>
      </c>
      <c r="J9" s="461">
        <v>1429.9</v>
      </c>
      <c r="K9" s="461">
        <v>1429.9</v>
      </c>
      <c r="L9" s="462">
        <v>1429.9</v>
      </c>
      <c r="M9" s="461">
        <v>1439.6</v>
      </c>
      <c r="N9" s="461">
        <v>1444.5</v>
      </c>
      <c r="O9" s="461">
        <v>1444.5</v>
      </c>
      <c r="P9" s="461">
        <v>1451</v>
      </c>
      <c r="Q9" s="462">
        <v>1444.9</v>
      </c>
      <c r="R9" s="454">
        <f>(Q9-L9)/L9</f>
        <v>1.0490244073012097E-2</v>
      </c>
    </row>
    <row r="10" spans="2:18" ht="27" customHeight="1">
      <c r="B10" s="508"/>
      <c r="C10" s="510"/>
      <c r="D10" s="513"/>
      <c r="E10" s="490" t="s">
        <v>466</v>
      </c>
      <c r="F10" s="455" t="s">
        <v>417</v>
      </c>
      <c r="G10" s="455" t="s">
        <v>454</v>
      </c>
      <c r="H10" s="455">
        <v>0</v>
      </c>
      <c r="I10" s="455">
        <v>0</v>
      </c>
      <c r="J10" s="455">
        <v>0</v>
      </c>
      <c r="K10" s="455">
        <v>0</v>
      </c>
      <c r="L10" s="463">
        <v>0</v>
      </c>
      <c r="M10" s="455">
        <v>152.4</v>
      </c>
      <c r="N10" s="455">
        <v>168.2</v>
      </c>
      <c r="O10" s="455">
        <v>168.2</v>
      </c>
      <c r="P10" s="455">
        <v>168.2</v>
      </c>
      <c r="Q10" s="463">
        <v>164.2</v>
      </c>
      <c r="R10" s="454" t="s">
        <v>418</v>
      </c>
    </row>
    <row r="11" spans="2:18" ht="30.75">
      <c r="B11" s="508"/>
      <c r="C11" s="514" t="s">
        <v>419</v>
      </c>
      <c r="D11" s="515" t="s">
        <v>438</v>
      </c>
      <c r="E11" s="490" t="s">
        <v>467</v>
      </c>
      <c r="F11" s="455" t="s">
        <v>371</v>
      </c>
      <c r="G11" s="452" t="s">
        <v>447</v>
      </c>
      <c r="H11" s="452" t="s">
        <v>415</v>
      </c>
      <c r="I11" s="452" t="s">
        <v>415</v>
      </c>
      <c r="J11" s="452" t="s">
        <v>415</v>
      </c>
      <c r="K11" s="452" t="s">
        <v>415</v>
      </c>
      <c r="L11" s="460">
        <v>0.65100000000000002</v>
      </c>
      <c r="M11" s="452" t="s">
        <v>415</v>
      </c>
      <c r="N11" s="452" t="s">
        <v>415</v>
      </c>
      <c r="O11" s="452" t="s">
        <v>415</v>
      </c>
      <c r="P11" s="452" t="s">
        <v>415</v>
      </c>
      <c r="Q11" s="460">
        <v>0.66900000000000004</v>
      </c>
      <c r="R11" s="454">
        <f>(Q11-L11)/L11</f>
        <v>2.7649769585253479E-2</v>
      </c>
    </row>
    <row r="12" spans="2:18" ht="63" customHeight="1">
      <c r="B12" s="508"/>
      <c r="C12" s="510"/>
      <c r="D12" s="516"/>
      <c r="E12" s="490" t="s">
        <v>468</v>
      </c>
      <c r="F12" s="455" t="s">
        <v>371</v>
      </c>
      <c r="G12" s="452" t="s">
        <v>447</v>
      </c>
      <c r="H12" s="452" t="s">
        <v>415</v>
      </c>
      <c r="I12" s="452" t="s">
        <v>415</v>
      </c>
      <c r="J12" s="452" t="s">
        <v>415</v>
      </c>
      <c r="K12" s="452" t="s">
        <v>415</v>
      </c>
      <c r="L12" s="460">
        <v>0.20699999999999999</v>
      </c>
      <c r="M12" s="452" t="s">
        <v>415</v>
      </c>
      <c r="N12" s="452" t="s">
        <v>415</v>
      </c>
      <c r="O12" s="452" t="s">
        <v>415</v>
      </c>
      <c r="P12" s="452" t="s">
        <v>415</v>
      </c>
      <c r="Q12" s="460">
        <v>0.16</v>
      </c>
      <c r="R12" s="454">
        <f>(Q12-L12)/L12</f>
        <v>-0.22705314009661831</v>
      </c>
    </row>
    <row r="13" spans="2:18" ht="45">
      <c r="B13" s="508"/>
      <c r="C13" s="510"/>
      <c r="D13" s="513"/>
      <c r="E13" s="490" t="s">
        <v>469</v>
      </c>
      <c r="F13" s="455" t="s">
        <v>371</v>
      </c>
      <c r="G13" s="452" t="s">
        <v>447</v>
      </c>
      <c r="H13" s="452" t="s">
        <v>415</v>
      </c>
      <c r="I13" s="452" t="s">
        <v>415</v>
      </c>
      <c r="J13" s="452" t="s">
        <v>415</v>
      </c>
      <c r="K13" s="452" t="s">
        <v>415</v>
      </c>
      <c r="L13" s="459">
        <v>0.91</v>
      </c>
      <c r="M13" s="452" t="s">
        <v>415</v>
      </c>
      <c r="N13" s="452" t="s">
        <v>415</v>
      </c>
      <c r="O13" s="452" t="s">
        <v>415</v>
      </c>
      <c r="P13" s="452" t="s">
        <v>415</v>
      </c>
      <c r="Q13" s="460">
        <v>0.93400000000000005</v>
      </c>
      <c r="R13" s="454">
        <f>(Q13-L13)/L13</f>
        <v>2.6373626373626394E-2</v>
      </c>
    </row>
    <row r="14" spans="2:18" ht="42.75">
      <c r="B14" s="508"/>
      <c r="C14" s="511"/>
      <c r="D14" s="458" t="s">
        <v>439</v>
      </c>
      <c r="E14" s="490" t="s">
        <v>470</v>
      </c>
      <c r="F14" s="455" t="s">
        <v>420</v>
      </c>
      <c r="G14" s="455" t="s">
        <v>454</v>
      </c>
      <c r="H14" s="464">
        <v>0</v>
      </c>
      <c r="I14" s="464">
        <v>0</v>
      </c>
      <c r="J14" s="464">
        <v>0</v>
      </c>
      <c r="K14" s="464">
        <v>0</v>
      </c>
      <c r="L14" s="465">
        <v>0</v>
      </c>
      <c r="M14" s="466">
        <v>0</v>
      </c>
      <c r="N14" s="466">
        <v>13.53</v>
      </c>
      <c r="O14" s="466">
        <v>180.95500000000001</v>
      </c>
      <c r="P14" s="466">
        <v>81.14</v>
      </c>
      <c r="Q14" s="467">
        <v>275.63</v>
      </c>
      <c r="R14" s="454" t="s">
        <v>418</v>
      </c>
    </row>
    <row r="15" spans="2:18" ht="39.6" customHeight="1" thickBot="1">
      <c r="B15" s="509"/>
      <c r="C15" s="468" t="s">
        <v>421</v>
      </c>
      <c r="D15" s="469" t="s">
        <v>440</v>
      </c>
      <c r="E15" s="494" t="s">
        <v>478</v>
      </c>
      <c r="F15" s="470" t="s">
        <v>422</v>
      </c>
      <c r="G15" s="470" t="s">
        <v>454</v>
      </c>
      <c r="H15" s="471">
        <v>6.32</v>
      </c>
      <c r="I15" s="471">
        <v>6</v>
      </c>
      <c r="J15" s="471">
        <v>6.71</v>
      </c>
      <c r="K15" s="471">
        <v>6.28</v>
      </c>
      <c r="L15" s="472">
        <v>6.28</v>
      </c>
      <c r="M15" s="471">
        <v>6.6</v>
      </c>
      <c r="N15" s="471">
        <v>5.0999999999999996</v>
      </c>
      <c r="O15" s="471">
        <v>5.83</v>
      </c>
      <c r="P15" s="471">
        <v>5.87</v>
      </c>
      <c r="Q15" s="472">
        <v>5.87</v>
      </c>
      <c r="R15" s="473">
        <f t="shared" ref="R15:R24" si="0">(Q15-L15)/L15</f>
        <v>-6.5286624203821669E-2</v>
      </c>
    </row>
    <row r="16" spans="2:18" ht="33" customHeight="1" thickTop="1">
      <c r="B16" s="517" t="s">
        <v>423</v>
      </c>
      <c r="C16" s="511" t="s">
        <v>424</v>
      </c>
      <c r="D16" s="521" t="s">
        <v>441</v>
      </c>
      <c r="E16" s="491" t="s">
        <v>471</v>
      </c>
      <c r="F16" s="452" t="s">
        <v>371</v>
      </c>
      <c r="G16" s="452" t="s">
        <v>454</v>
      </c>
      <c r="H16" s="474">
        <v>0.17599999999999999</v>
      </c>
      <c r="I16" s="474">
        <v>0.182</v>
      </c>
      <c r="J16" s="474">
        <v>0.189</v>
      </c>
      <c r="K16" s="474">
        <v>0.20399999999999999</v>
      </c>
      <c r="L16" s="457">
        <v>0.20399999999999999</v>
      </c>
      <c r="M16" s="474">
        <v>0.20300000000000001</v>
      </c>
      <c r="N16" s="474">
        <v>0.215</v>
      </c>
      <c r="O16" s="474">
        <v>0.21099999999999999</v>
      </c>
      <c r="P16" s="474">
        <v>0.215</v>
      </c>
      <c r="Q16" s="457">
        <v>0.215</v>
      </c>
      <c r="R16" s="454">
        <f t="shared" si="0"/>
        <v>5.3921568627451032E-2</v>
      </c>
    </row>
    <row r="17" spans="2:18" ht="33" customHeight="1">
      <c r="B17" s="518"/>
      <c r="C17" s="520"/>
      <c r="D17" s="522"/>
      <c r="E17" s="490" t="s">
        <v>455</v>
      </c>
      <c r="F17" s="455" t="s">
        <v>371</v>
      </c>
      <c r="G17" s="452" t="s">
        <v>454</v>
      </c>
      <c r="H17" s="476">
        <v>0.153</v>
      </c>
      <c r="I17" s="476">
        <v>0.16300000000000001</v>
      </c>
      <c r="J17" s="476">
        <v>0.16600000000000001</v>
      </c>
      <c r="K17" s="476">
        <v>0.17</v>
      </c>
      <c r="L17" s="460">
        <v>0.17</v>
      </c>
      <c r="M17" s="476">
        <v>0.17299999999999999</v>
      </c>
      <c r="N17" s="476">
        <v>0.17199999999999999</v>
      </c>
      <c r="O17" s="476">
        <v>0.16800000000000001</v>
      </c>
      <c r="P17" s="476">
        <v>0.17299999999999999</v>
      </c>
      <c r="Q17" s="460">
        <v>0.17299999999999999</v>
      </c>
      <c r="R17" s="454">
        <f t="shared" si="0"/>
        <v>1.7647058823529262E-2</v>
      </c>
    </row>
    <row r="18" spans="2:18" ht="33" customHeight="1">
      <c r="B18" s="518"/>
      <c r="C18" s="520"/>
      <c r="D18" s="523" t="s">
        <v>442</v>
      </c>
      <c r="E18" s="490" t="s">
        <v>456</v>
      </c>
      <c r="F18" s="455" t="s">
        <v>481</v>
      </c>
      <c r="G18" s="452" t="s">
        <v>454</v>
      </c>
      <c r="H18" s="477">
        <v>2</v>
      </c>
      <c r="I18" s="477">
        <v>1</v>
      </c>
      <c r="J18" s="477">
        <v>0</v>
      </c>
      <c r="K18" s="477">
        <v>1</v>
      </c>
      <c r="L18" s="463">
        <f>SUM(H18:K18)</f>
        <v>4</v>
      </c>
      <c r="M18" s="477">
        <v>0</v>
      </c>
      <c r="N18" s="477">
        <v>0</v>
      </c>
      <c r="O18" s="477">
        <v>0</v>
      </c>
      <c r="P18" s="477">
        <v>1</v>
      </c>
      <c r="Q18" s="463">
        <v>1</v>
      </c>
      <c r="R18" s="454">
        <f t="shared" si="0"/>
        <v>-0.75</v>
      </c>
    </row>
    <row r="19" spans="2:18" ht="33" customHeight="1">
      <c r="B19" s="518"/>
      <c r="C19" s="520"/>
      <c r="D19" s="523"/>
      <c r="E19" s="490" t="s">
        <v>457</v>
      </c>
      <c r="F19" s="455" t="s">
        <v>425</v>
      </c>
      <c r="G19" s="452" t="s">
        <v>454</v>
      </c>
      <c r="H19" s="455">
        <v>1.87</v>
      </c>
      <c r="I19" s="455">
        <v>2.5499999999999998</v>
      </c>
      <c r="J19" s="455">
        <v>2.27</v>
      </c>
      <c r="K19" s="455">
        <v>2.2599999999999998</v>
      </c>
      <c r="L19" s="463">
        <v>2.2599999999999998</v>
      </c>
      <c r="M19" s="455">
        <v>1.98</v>
      </c>
      <c r="N19" s="455">
        <v>1.47</v>
      </c>
      <c r="O19" s="455">
        <v>1.65</v>
      </c>
      <c r="P19" s="455">
        <v>1.76</v>
      </c>
      <c r="Q19" s="463">
        <v>1.76</v>
      </c>
      <c r="R19" s="454">
        <f t="shared" si="0"/>
        <v>-0.22123893805309727</v>
      </c>
    </row>
    <row r="20" spans="2:18" ht="48" customHeight="1" thickBot="1">
      <c r="B20" s="519"/>
      <c r="C20" s="468" t="s">
        <v>426</v>
      </c>
      <c r="D20" s="469" t="s">
        <v>443</v>
      </c>
      <c r="E20" s="494" t="s">
        <v>477</v>
      </c>
      <c r="F20" s="470" t="s">
        <v>371</v>
      </c>
      <c r="G20" s="470" t="s">
        <v>454</v>
      </c>
      <c r="H20" s="478">
        <v>1</v>
      </c>
      <c r="I20" s="478">
        <v>0.98819999999999997</v>
      </c>
      <c r="J20" s="478">
        <v>1.01</v>
      </c>
      <c r="K20" s="478">
        <v>1.1241000000000001</v>
      </c>
      <c r="L20" s="479">
        <v>1.1240000000000001</v>
      </c>
      <c r="M20" s="478">
        <v>0.96950000000000003</v>
      </c>
      <c r="N20" s="478">
        <v>0.98480000000000001</v>
      </c>
      <c r="O20" s="478">
        <v>1.0066999999999999</v>
      </c>
      <c r="P20" s="478">
        <v>1.1162000000000001</v>
      </c>
      <c r="Q20" s="480">
        <f>P20</f>
        <v>1.1162000000000001</v>
      </c>
      <c r="R20" s="473">
        <f t="shared" si="0"/>
        <v>-6.9395017793594561E-3</v>
      </c>
    </row>
    <row r="21" spans="2:18" ht="26.1" customHeight="1" thickTop="1">
      <c r="B21" s="524" t="s">
        <v>432</v>
      </c>
      <c r="C21" s="511" t="s">
        <v>427</v>
      </c>
      <c r="D21" s="513" t="s">
        <v>444</v>
      </c>
      <c r="E21" s="491" t="s">
        <v>458</v>
      </c>
      <c r="F21" s="452" t="s">
        <v>371</v>
      </c>
      <c r="G21" s="452" t="s">
        <v>447</v>
      </c>
      <c r="H21" s="452" t="s">
        <v>415</v>
      </c>
      <c r="I21" s="452" t="s">
        <v>415</v>
      </c>
      <c r="J21" s="452" t="s">
        <v>415</v>
      </c>
      <c r="K21" s="452" t="s">
        <v>415</v>
      </c>
      <c r="L21" s="457">
        <v>0.753</v>
      </c>
      <c r="M21" s="452" t="s">
        <v>415</v>
      </c>
      <c r="N21" s="452" t="s">
        <v>415</v>
      </c>
      <c r="O21" s="452" t="s">
        <v>415</v>
      </c>
      <c r="P21" s="452" t="s">
        <v>415</v>
      </c>
      <c r="Q21" s="481">
        <v>0.97</v>
      </c>
      <c r="R21" s="454">
        <f t="shared" si="0"/>
        <v>0.2881806108897742</v>
      </c>
    </row>
    <row r="22" spans="2:18" ht="26.1" customHeight="1">
      <c r="B22" s="525"/>
      <c r="C22" s="520"/>
      <c r="D22" s="523"/>
      <c r="E22" s="490" t="s">
        <v>459</v>
      </c>
      <c r="F22" s="455" t="s">
        <v>428</v>
      </c>
      <c r="G22" s="452" t="s">
        <v>447</v>
      </c>
      <c r="H22" s="455" t="s">
        <v>415</v>
      </c>
      <c r="I22" s="455" t="s">
        <v>415</v>
      </c>
      <c r="J22" s="455" t="s">
        <v>415</v>
      </c>
      <c r="K22" s="455" t="s">
        <v>415</v>
      </c>
      <c r="L22" s="459">
        <f>515644246/5764506306</f>
        <v>8.9451588501740467E-2</v>
      </c>
      <c r="M22" s="455" t="s">
        <v>415</v>
      </c>
      <c r="N22" s="455" t="s">
        <v>415</v>
      </c>
      <c r="O22" s="455" t="s">
        <v>415</v>
      </c>
      <c r="P22" s="455" t="s">
        <v>415</v>
      </c>
      <c r="Q22" s="459">
        <f>439497975/5740470618</f>
        <v>7.6561314262614005E-2</v>
      </c>
      <c r="R22" s="454">
        <f t="shared" si="0"/>
        <v>-0.14410335752590525</v>
      </c>
    </row>
    <row r="23" spans="2:18" ht="26.1" customHeight="1">
      <c r="B23" s="525"/>
      <c r="C23" s="520"/>
      <c r="D23" s="523"/>
      <c r="E23" s="490" t="s">
        <v>460</v>
      </c>
      <c r="F23" s="455" t="s">
        <v>371</v>
      </c>
      <c r="G23" s="452" t="s">
        <v>447</v>
      </c>
      <c r="H23" s="455" t="s">
        <v>415</v>
      </c>
      <c r="I23" s="455" t="s">
        <v>415</v>
      </c>
      <c r="J23" s="455" t="s">
        <v>415</v>
      </c>
      <c r="K23" s="455" t="s">
        <v>415</v>
      </c>
      <c r="L23" s="459">
        <v>0.08</v>
      </c>
      <c r="M23" s="455" t="s">
        <v>415</v>
      </c>
      <c r="N23" s="455" t="s">
        <v>415</v>
      </c>
      <c r="O23" s="455" t="s">
        <v>415</v>
      </c>
      <c r="P23" s="455" t="s">
        <v>415</v>
      </c>
      <c r="Q23" s="459">
        <v>0.08</v>
      </c>
      <c r="R23" s="454">
        <f t="shared" si="0"/>
        <v>0</v>
      </c>
    </row>
    <row r="24" spans="2:18" ht="26.1" customHeight="1">
      <c r="B24" s="525"/>
      <c r="C24" s="520"/>
      <c r="D24" s="523" t="s">
        <v>445</v>
      </c>
      <c r="E24" s="490" t="s">
        <v>476</v>
      </c>
      <c r="F24" s="455" t="s">
        <v>473</v>
      </c>
      <c r="G24" s="452" t="s">
        <v>447</v>
      </c>
      <c r="H24" s="455" t="s">
        <v>415</v>
      </c>
      <c r="I24" s="455" t="s">
        <v>415</v>
      </c>
      <c r="J24" s="455" t="s">
        <v>415</v>
      </c>
      <c r="K24" s="455" t="s">
        <v>415</v>
      </c>
      <c r="L24" s="463">
        <v>2.19</v>
      </c>
      <c r="M24" s="455" t="s">
        <v>415</v>
      </c>
      <c r="N24" s="455" t="s">
        <v>415</v>
      </c>
      <c r="O24" s="455" t="s">
        <v>415</v>
      </c>
      <c r="P24" s="455" t="s">
        <v>415</v>
      </c>
      <c r="Q24" s="463">
        <v>2.2799999999999998</v>
      </c>
      <c r="R24" s="454">
        <f t="shared" si="0"/>
        <v>4.1095890410958839E-2</v>
      </c>
    </row>
    <row r="25" spans="2:18" ht="26.1" customHeight="1">
      <c r="B25" s="525"/>
      <c r="C25" s="520"/>
      <c r="D25" s="523"/>
      <c r="E25" s="490" t="s">
        <v>461</v>
      </c>
      <c r="F25" s="455" t="s">
        <v>481</v>
      </c>
      <c r="G25" s="455" t="s">
        <v>454</v>
      </c>
      <c r="H25" s="455">
        <v>0</v>
      </c>
      <c r="I25" s="455">
        <v>0</v>
      </c>
      <c r="J25" s="455">
        <v>0</v>
      </c>
      <c r="K25" s="455">
        <v>0</v>
      </c>
      <c r="L25" s="463">
        <v>0</v>
      </c>
      <c r="M25" s="455">
        <v>0</v>
      </c>
      <c r="N25" s="455">
        <v>2</v>
      </c>
      <c r="O25" s="455">
        <v>2</v>
      </c>
      <c r="P25" s="455">
        <v>1</v>
      </c>
      <c r="Q25" s="463">
        <v>5</v>
      </c>
      <c r="R25" s="454" t="s">
        <v>418</v>
      </c>
    </row>
    <row r="26" spans="2:18" ht="48" customHeight="1">
      <c r="B26" s="525"/>
      <c r="C26" s="475" t="s">
        <v>429</v>
      </c>
      <c r="D26" s="458" t="s">
        <v>446</v>
      </c>
      <c r="E26" s="490" t="s">
        <v>475</v>
      </c>
      <c r="F26" s="455" t="s">
        <v>481</v>
      </c>
      <c r="G26" s="452" t="s">
        <v>447</v>
      </c>
      <c r="H26" s="455" t="s">
        <v>415</v>
      </c>
      <c r="I26" s="455" t="s">
        <v>415</v>
      </c>
      <c r="J26" s="455" t="s">
        <v>415</v>
      </c>
      <c r="K26" s="455" t="s">
        <v>415</v>
      </c>
      <c r="L26" s="463">
        <v>3.3</v>
      </c>
      <c r="M26" s="455" t="s">
        <v>415</v>
      </c>
      <c r="N26" s="455" t="s">
        <v>415</v>
      </c>
      <c r="O26" s="455" t="s">
        <v>415</v>
      </c>
      <c r="P26" s="455" t="s">
        <v>415</v>
      </c>
      <c r="Q26" s="463">
        <v>3.3</v>
      </c>
      <c r="R26" s="454">
        <f>(Q26-L26)/L26</f>
        <v>0</v>
      </c>
    </row>
    <row r="27" spans="2:18" ht="26.1" customHeight="1">
      <c r="B27" s="525"/>
      <c r="C27" s="527" t="s">
        <v>430</v>
      </c>
      <c r="D27" s="529" t="s">
        <v>430</v>
      </c>
      <c r="E27" s="490" t="s">
        <v>474</v>
      </c>
      <c r="F27" s="455" t="s">
        <v>371</v>
      </c>
      <c r="G27" s="452" t="s">
        <v>447</v>
      </c>
      <c r="H27" s="482" t="s">
        <v>415</v>
      </c>
      <c r="I27" s="482" t="s">
        <v>415</v>
      </c>
      <c r="J27" s="482" t="s">
        <v>415</v>
      </c>
      <c r="K27" s="482" t="s">
        <v>415</v>
      </c>
      <c r="L27" s="459">
        <v>0.7</v>
      </c>
      <c r="M27" s="455" t="s">
        <v>415</v>
      </c>
      <c r="N27" s="455" t="s">
        <v>415</v>
      </c>
      <c r="O27" s="455" t="s">
        <v>415</v>
      </c>
      <c r="P27" s="455" t="s">
        <v>415</v>
      </c>
      <c r="Q27" s="459">
        <v>0.7</v>
      </c>
      <c r="R27" s="454">
        <f>(Q27-L27)/L27</f>
        <v>0</v>
      </c>
    </row>
    <row r="28" spans="2:18" ht="26.1" customHeight="1">
      <c r="B28" s="525"/>
      <c r="C28" s="527"/>
      <c r="D28" s="529"/>
      <c r="E28" s="492" t="s">
        <v>462</v>
      </c>
      <c r="F28" s="455" t="s">
        <v>371</v>
      </c>
      <c r="G28" s="452" t="s">
        <v>447</v>
      </c>
      <c r="H28" s="482" t="s">
        <v>415</v>
      </c>
      <c r="I28" s="482" t="s">
        <v>415</v>
      </c>
      <c r="J28" s="482" t="s">
        <v>415</v>
      </c>
      <c r="K28" s="482" t="s">
        <v>415</v>
      </c>
      <c r="L28" s="459">
        <v>0.25</v>
      </c>
      <c r="M28" s="455" t="s">
        <v>415</v>
      </c>
      <c r="N28" s="455" t="s">
        <v>415</v>
      </c>
      <c r="O28" s="455" t="s">
        <v>415</v>
      </c>
      <c r="P28" s="455" t="s">
        <v>415</v>
      </c>
      <c r="Q28" s="459">
        <v>1</v>
      </c>
      <c r="R28" s="454">
        <f>(Q28-L28)/L28</f>
        <v>3</v>
      </c>
    </row>
    <row r="29" spans="2:18" ht="48" customHeight="1" thickBot="1">
      <c r="B29" s="526"/>
      <c r="C29" s="528"/>
      <c r="D29" s="530"/>
      <c r="E29" s="493" t="s">
        <v>463</v>
      </c>
      <c r="F29" s="483" t="s">
        <v>371</v>
      </c>
      <c r="G29" s="483" t="s">
        <v>414</v>
      </c>
      <c r="H29" s="484" t="s">
        <v>415</v>
      </c>
      <c r="I29" s="484" t="s">
        <v>415</v>
      </c>
      <c r="J29" s="484" t="s">
        <v>415</v>
      </c>
      <c r="K29" s="484" t="s">
        <v>415</v>
      </c>
      <c r="L29" s="480">
        <v>1</v>
      </c>
      <c r="M29" s="484" t="s">
        <v>415</v>
      </c>
      <c r="N29" s="484" t="s">
        <v>415</v>
      </c>
      <c r="O29" s="484" t="s">
        <v>415</v>
      </c>
      <c r="P29" s="484" t="s">
        <v>415</v>
      </c>
      <c r="Q29" s="480">
        <v>0.43</v>
      </c>
      <c r="R29" s="485">
        <f>(Q29-L29)/L29</f>
        <v>-0.57000000000000006</v>
      </c>
    </row>
    <row r="30" spans="2:18" ht="26.45" customHeight="1" thickTop="1">
      <c r="B30" s="532" t="s">
        <v>488</v>
      </c>
      <c r="C30" s="532"/>
      <c r="D30" s="532"/>
      <c r="E30" s="532"/>
      <c r="F30" s="532"/>
      <c r="G30" s="532"/>
      <c r="H30" s="532"/>
      <c r="I30" s="532"/>
      <c r="J30" s="532"/>
      <c r="K30" s="532"/>
      <c r="L30" s="532"/>
      <c r="M30" s="532"/>
      <c r="N30" s="532"/>
      <c r="O30" s="532"/>
      <c r="P30" s="532"/>
      <c r="Q30" s="532"/>
      <c r="R30" s="532"/>
    </row>
    <row r="31" spans="2:18" ht="14.45" customHeight="1">
      <c r="B31" s="532" t="s">
        <v>487</v>
      </c>
      <c r="C31" s="532"/>
      <c r="D31" s="532"/>
      <c r="E31" s="532"/>
      <c r="F31" s="532"/>
      <c r="G31" s="532"/>
      <c r="H31" s="532"/>
      <c r="I31" s="532"/>
      <c r="J31" s="532"/>
      <c r="K31" s="532"/>
      <c r="L31" s="532"/>
      <c r="M31" s="532"/>
      <c r="N31" s="532"/>
      <c r="O31" s="532"/>
      <c r="P31" s="532"/>
      <c r="Q31" s="532"/>
      <c r="R31" s="532"/>
    </row>
    <row r="32" spans="2:18" ht="14.45" customHeight="1">
      <c r="B32" s="532" t="s">
        <v>486</v>
      </c>
      <c r="C32" s="532"/>
      <c r="D32" s="532"/>
      <c r="E32" s="532"/>
      <c r="F32" s="532"/>
      <c r="G32" s="532"/>
      <c r="H32" s="532"/>
      <c r="I32" s="532"/>
      <c r="J32" s="532"/>
      <c r="K32" s="532"/>
      <c r="L32" s="532"/>
      <c r="M32" s="532"/>
      <c r="N32" s="532"/>
      <c r="O32" s="532"/>
      <c r="P32" s="532"/>
      <c r="Q32" s="532"/>
      <c r="R32" s="532"/>
    </row>
    <row r="33" spans="2:18" ht="14.45" customHeight="1">
      <c r="B33" s="532" t="s">
        <v>485</v>
      </c>
      <c r="C33" s="532"/>
      <c r="D33" s="532"/>
      <c r="E33" s="532"/>
      <c r="F33" s="532"/>
      <c r="G33" s="532"/>
      <c r="H33" s="532"/>
      <c r="I33" s="532"/>
      <c r="J33" s="532"/>
      <c r="K33" s="532"/>
      <c r="L33" s="532"/>
      <c r="M33" s="532"/>
      <c r="N33" s="532"/>
      <c r="O33" s="532"/>
      <c r="P33" s="532"/>
      <c r="Q33" s="532"/>
      <c r="R33" s="532"/>
    </row>
    <row r="34" spans="2:18" ht="14.45" customHeight="1">
      <c r="B34" s="532" t="s">
        <v>484</v>
      </c>
      <c r="C34" s="532"/>
      <c r="D34" s="532"/>
      <c r="E34" s="532"/>
      <c r="F34" s="532"/>
      <c r="G34" s="532"/>
      <c r="H34" s="532"/>
      <c r="I34" s="532"/>
      <c r="J34" s="532"/>
      <c r="K34" s="532"/>
      <c r="L34" s="532"/>
      <c r="M34" s="532"/>
      <c r="N34" s="532"/>
      <c r="O34" s="532"/>
      <c r="P34" s="532"/>
      <c r="Q34" s="532"/>
      <c r="R34" s="532"/>
    </row>
    <row r="35" spans="2:18" ht="14.45" customHeight="1">
      <c r="B35" s="532" t="s">
        <v>483</v>
      </c>
      <c r="C35" s="532"/>
      <c r="D35" s="532"/>
      <c r="E35" s="532"/>
      <c r="F35" s="532"/>
      <c r="G35" s="532"/>
      <c r="H35" s="532"/>
      <c r="I35" s="532"/>
      <c r="J35" s="532"/>
      <c r="K35" s="532"/>
      <c r="L35" s="532"/>
      <c r="M35" s="532"/>
      <c r="N35" s="532"/>
      <c r="O35" s="532"/>
      <c r="P35" s="532"/>
      <c r="Q35" s="532"/>
      <c r="R35" s="532"/>
    </row>
    <row r="36" spans="2:18" ht="22.5" customHeight="1">
      <c r="B36" s="531" t="s">
        <v>482</v>
      </c>
      <c r="C36" s="531"/>
      <c r="D36" s="531"/>
      <c r="E36" s="531"/>
      <c r="F36" s="531"/>
      <c r="G36" s="531"/>
      <c r="H36" s="531"/>
      <c r="I36" s="531"/>
      <c r="J36" s="531"/>
      <c r="K36" s="531"/>
      <c r="L36" s="531"/>
      <c r="M36" s="531"/>
      <c r="N36" s="531"/>
      <c r="O36" s="531"/>
      <c r="P36" s="531"/>
      <c r="Q36" s="531"/>
      <c r="R36" s="531"/>
    </row>
  </sheetData>
  <autoFilter ref="B4:E29" xr:uid="{43C8DB62-4505-4BCD-B8C6-06CEC9F1DE48}"/>
  <mergeCells count="34">
    <mergeCell ref="B36:R36"/>
    <mergeCell ref="B30:R30"/>
    <mergeCell ref="B31:R31"/>
    <mergeCell ref="B32:R32"/>
    <mergeCell ref="B33:R33"/>
    <mergeCell ref="B34:R34"/>
    <mergeCell ref="B35:R35"/>
    <mergeCell ref="B16:B20"/>
    <mergeCell ref="C16:C19"/>
    <mergeCell ref="D16:D17"/>
    <mergeCell ref="D18:D19"/>
    <mergeCell ref="B21:B29"/>
    <mergeCell ref="C21:C25"/>
    <mergeCell ref="D21:D23"/>
    <mergeCell ref="D24:D25"/>
    <mergeCell ref="C27:C29"/>
    <mergeCell ref="D27:D29"/>
    <mergeCell ref="B6:B15"/>
    <mergeCell ref="C6:C7"/>
    <mergeCell ref="D6:D7"/>
    <mergeCell ref="C8:C10"/>
    <mergeCell ref="D8:D10"/>
    <mergeCell ref="C11:C14"/>
    <mergeCell ref="D11:D13"/>
    <mergeCell ref="B2:R2"/>
    <mergeCell ref="B4:B5"/>
    <mergeCell ref="C4:C5"/>
    <mergeCell ref="D4:D5"/>
    <mergeCell ref="E4:E5"/>
    <mergeCell ref="F4:F5"/>
    <mergeCell ref="G4:G5"/>
    <mergeCell ref="H4:K4"/>
    <mergeCell ref="M4:P4"/>
    <mergeCell ref="R4:R5"/>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U43"/>
  <sheetViews>
    <sheetView showGridLines="0" zoomScale="80" zoomScaleNormal="80" workbookViewId="0">
      <selection activeCell="R19" sqref="R19"/>
    </sheetView>
  </sheetViews>
  <sheetFormatPr defaultColWidth="9.140625" defaultRowHeight="12.75"/>
  <cols>
    <col min="1" max="1" width="2.140625" style="407" customWidth="1"/>
    <col min="2" max="2" width="41.42578125" style="297" customWidth="1"/>
    <col min="3" max="3" width="7.85546875" style="429" customWidth="1"/>
    <col min="4" max="7" width="9.140625" style="297"/>
    <col min="8" max="8" width="12.42578125" style="297" bestFit="1" customWidth="1"/>
    <col min="9" max="12" width="12.42578125" style="297" customWidth="1"/>
    <col min="13" max="13" width="12.42578125" style="297" bestFit="1" customWidth="1"/>
    <col min="14" max="17" width="12.42578125" style="297" customWidth="1"/>
    <col min="18" max="16384" width="9.140625" style="405"/>
  </cols>
  <sheetData>
    <row r="1" spans="1:18">
      <c r="B1" s="408"/>
    </row>
    <row r="2" spans="1:18">
      <c r="B2" s="408"/>
    </row>
    <row r="3" spans="1:18">
      <c r="B3" s="408"/>
    </row>
    <row r="4" spans="1:18">
      <c r="B4" s="409"/>
    </row>
    <row r="5" spans="1:18">
      <c r="B5" s="410"/>
      <c r="M5" s="411"/>
    </row>
    <row r="6" spans="1:18">
      <c r="B6" s="412"/>
    </row>
    <row r="7" spans="1:18" ht="15">
      <c r="A7" s="413"/>
      <c r="B7" s="434" t="s">
        <v>379</v>
      </c>
      <c r="D7" s="415" t="s">
        <v>95</v>
      </c>
      <c r="E7" s="415" t="s">
        <v>96</v>
      </c>
      <c r="F7" s="415" t="s">
        <v>97</v>
      </c>
      <c r="G7" s="415" t="s">
        <v>98</v>
      </c>
      <c r="H7" s="415">
        <v>2021</v>
      </c>
      <c r="I7" s="415" t="s">
        <v>99</v>
      </c>
      <c r="J7" s="415" t="s">
        <v>100</v>
      </c>
      <c r="K7" s="415" t="s">
        <v>101</v>
      </c>
      <c r="L7" s="415" t="s">
        <v>349</v>
      </c>
      <c r="M7" s="415">
        <v>2022</v>
      </c>
      <c r="N7" s="415" t="s">
        <v>360</v>
      </c>
      <c r="O7" s="415" t="s">
        <v>399</v>
      </c>
      <c r="P7" s="415" t="s">
        <v>410</v>
      </c>
      <c r="Q7" s="415" t="s">
        <v>412</v>
      </c>
    </row>
    <row r="8" spans="1:18" ht="15">
      <c r="B8" s="416" t="s">
        <v>378</v>
      </c>
      <c r="D8" s="446"/>
      <c r="E8" s="446"/>
      <c r="F8" s="446"/>
      <c r="G8" s="446"/>
      <c r="H8" s="446"/>
      <c r="I8" s="446"/>
      <c r="J8" s="446"/>
      <c r="K8" s="446"/>
      <c r="L8" s="446"/>
      <c r="M8" s="446"/>
      <c r="N8" s="446"/>
      <c r="O8" s="446"/>
      <c r="P8" s="446"/>
      <c r="Q8" s="446"/>
    </row>
    <row r="9" spans="1:18" ht="15">
      <c r="B9" s="417" t="s">
        <v>380</v>
      </c>
      <c r="C9" s="430"/>
      <c r="D9" s="418">
        <v>200</v>
      </c>
      <c r="E9" s="418">
        <v>200</v>
      </c>
      <c r="F9" s="418">
        <v>200</v>
      </c>
      <c r="G9" s="418">
        <v>200</v>
      </c>
      <c r="H9" s="419">
        <v>800</v>
      </c>
      <c r="I9" s="418">
        <v>200</v>
      </c>
      <c r="J9" s="418">
        <v>200</v>
      </c>
      <c r="K9" s="418">
        <v>200</v>
      </c>
      <c r="L9" s="418">
        <v>200</v>
      </c>
      <c r="M9" s="419">
        <v>800</v>
      </c>
      <c r="N9" s="418">
        <v>200</v>
      </c>
      <c r="O9" s="418">
        <v>200</v>
      </c>
      <c r="P9" s="418">
        <v>200</v>
      </c>
      <c r="Q9" s="418">
        <v>200</v>
      </c>
    </row>
    <row r="10" spans="1:18" ht="15">
      <c r="B10" s="417" t="s">
        <v>370</v>
      </c>
      <c r="C10" s="430"/>
      <c r="D10" s="418">
        <v>88.25</v>
      </c>
      <c r="E10" s="418">
        <v>88.25</v>
      </c>
      <c r="F10" s="418">
        <v>88.25</v>
      </c>
      <c r="G10" s="418">
        <v>88.25</v>
      </c>
      <c r="H10" s="419">
        <v>353</v>
      </c>
      <c r="I10" s="418">
        <v>88</v>
      </c>
      <c r="J10" s="418">
        <v>88</v>
      </c>
      <c r="K10" s="418">
        <v>94</v>
      </c>
      <c r="L10" s="418">
        <v>94</v>
      </c>
      <c r="M10" s="419">
        <v>364</v>
      </c>
      <c r="N10" s="418">
        <v>94</v>
      </c>
      <c r="O10" s="418">
        <v>94</v>
      </c>
      <c r="P10" s="418">
        <v>94</v>
      </c>
      <c r="Q10" s="418">
        <v>94</v>
      </c>
      <c r="R10" s="420"/>
    </row>
    <row r="11" spans="1:18" ht="15">
      <c r="B11" s="417" t="s">
        <v>374</v>
      </c>
      <c r="C11" s="430"/>
      <c r="D11" s="418">
        <v>129.60000000000002</v>
      </c>
      <c r="E11" s="418">
        <v>129.60000000000002</v>
      </c>
      <c r="F11" s="418">
        <v>129.60000000000002</v>
      </c>
      <c r="G11" s="418">
        <v>129.60000000000002</v>
      </c>
      <c r="H11" s="419">
        <v>518.40000000000009</v>
      </c>
      <c r="I11" s="418">
        <v>129.60000000000002</v>
      </c>
      <c r="J11" s="418">
        <v>129.60000000000002</v>
      </c>
      <c r="K11" s="418">
        <v>129.60000000000002</v>
      </c>
      <c r="L11" s="418">
        <v>129.60000000000002</v>
      </c>
      <c r="M11" s="419">
        <v>518.40000000000009</v>
      </c>
      <c r="N11" s="418">
        <v>130</v>
      </c>
      <c r="O11" s="418">
        <v>130</v>
      </c>
      <c r="P11" s="418">
        <v>130</v>
      </c>
      <c r="Q11" s="418">
        <v>130</v>
      </c>
    </row>
    <row r="12" spans="1:18" ht="15">
      <c r="B12" s="417" t="s">
        <v>375</v>
      </c>
      <c r="C12" s="430"/>
      <c r="D12" s="418">
        <v>55</v>
      </c>
      <c r="E12" s="418">
        <v>55</v>
      </c>
      <c r="F12" s="418">
        <v>55</v>
      </c>
      <c r="G12" s="418">
        <v>55</v>
      </c>
      <c r="H12" s="419">
        <v>220</v>
      </c>
      <c r="I12" s="418">
        <v>55</v>
      </c>
      <c r="J12" s="418">
        <v>55</v>
      </c>
      <c r="K12" s="418">
        <v>55</v>
      </c>
      <c r="L12" s="418">
        <v>55</v>
      </c>
      <c r="M12" s="419">
        <v>220</v>
      </c>
      <c r="N12" s="418">
        <v>55</v>
      </c>
      <c r="O12" s="418">
        <v>55</v>
      </c>
      <c r="P12" s="418">
        <v>55</v>
      </c>
      <c r="Q12" s="418">
        <v>55</v>
      </c>
    </row>
    <row r="13" spans="1:18" ht="15">
      <c r="B13" s="417" t="s">
        <v>373</v>
      </c>
      <c r="C13" s="430"/>
      <c r="D13" s="418">
        <v>59.149999999999963</v>
      </c>
      <c r="E13" s="418">
        <v>59.149999999999963</v>
      </c>
      <c r="F13" s="418">
        <v>59.149999999999963</v>
      </c>
      <c r="G13" s="418">
        <v>59.149999999999963</v>
      </c>
      <c r="H13" s="419">
        <v>236.59999999999985</v>
      </c>
      <c r="I13" s="418">
        <v>74.5</v>
      </c>
      <c r="J13" s="418">
        <v>74.5</v>
      </c>
      <c r="K13" s="418">
        <v>74.5</v>
      </c>
      <c r="L13" s="418">
        <v>74.5</v>
      </c>
      <c r="M13" s="419">
        <v>298</v>
      </c>
      <c r="N13" s="418">
        <v>75</v>
      </c>
      <c r="O13" s="418">
        <v>75</v>
      </c>
      <c r="P13" s="418">
        <v>75</v>
      </c>
      <c r="Q13" s="418">
        <v>75</v>
      </c>
      <c r="R13" s="420"/>
    </row>
    <row r="14" spans="1:18">
      <c r="D14" s="421"/>
      <c r="E14" s="421"/>
      <c r="F14" s="421"/>
      <c r="G14" s="421"/>
      <c r="H14" s="421"/>
      <c r="I14" s="421"/>
      <c r="J14" s="421"/>
      <c r="K14" s="421"/>
      <c r="L14" s="421"/>
      <c r="M14" s="421"/>
      <c r="N14" s="421"/>
      <c r="O14" s="421"/>
      <c r="P14" s="421"/>
      <c r="Q14" s="421"/>
    </row>
    <row r="15" spans="1:18" ht="15">
      <c r="A15" s="413"/>
      <c r="B15" s="434" t="s">
        <v>379</v>
      </c>
      <c r="D15" s="415" t="s">
        <v>95</v>
      </c>
      <c r="E15" s="415" t="s">
        <v>96</v>
      </c>
      <c r="F15" s="415" t="s">
        <v>97</v>
      </c>
      <c r="G15" s="415" t="s">
        <v>98</v>
      </c>
      <c r="H15" s="415">
        <v>2021</v>
      </c>
      <c r="I15" s="415" t="s">
        <v>99</v>
      </c>
      <c r="J15" s="415" t="s">
        <v>100</v>
      </c>
      <c r="K15" s="415" t="s">
        <v>101</v>
      </c>
      <c r="L15" s="415" t="s">
        <v>349</v>
      </c>
      <c r="M15" s="415">
        <v>2022</v>
      </c>
      <c r="N15" s="415" t="s">
        <v>360</v>
      </c>
      <c r="O15" s="415" t="s">
        <v>399</v>
      </c>
      <c r="P15" s="415" t="s">
        <v>410</v>
      </c>
      <c r="Q15" s="415" t="s">
        <v>412</v>
      </c>
    </row>
    <row r="16" spans="1:18" ht="15">
      <c r="B16" s="416" t="s">
        <v>377</v>
      </c>
      <c r="D16" s="446"/>
      <c r="E16" s="446"/>
      <c r="F16" s="446"/>
      <c r="G16" s="446"/>
      <c r="H16" s="446"/>
      <c r="I16" s="446"/>
      <c r="J16" s="446"/>
      <c r="K16" s="446"/>
      <c r="L16" s="446"/>
      <c r="M16" s="446"/>
      <c r="N16" s="446"/>
      <c r="O16" s="446"/>
      <c r="P16" s="446"/>
      <c r="Q16" s="446"/>
    </row>
    <row r="17" spans="1:21" ht="15">
      <c r="B17" s="417" t="s">
        <v>380</v>
      </c>
      <c r="C17" s="430"/>
      <c r="D17" s="418">
        <v>192.7</v>
      </c>
      <c r="E17" s="418">
        <v>182.48599999999999</v>
      </c>
      <c r="F17" s="418">
        <v>184.482</v>
      </c>
      <c r="G17" s="418">
        <v>184.57499999999999</v>
      </c>
      <c r="H17" s="422">
        <v>744.24299999999994</v>
      </c>
      <c r="I17" s="418">
        <v>182.44499999999999</v>
      </c>
      <c r="J17" s="418">
        <v>187.43799999999999</v>
      </c>
      <c r="K17" s="418">
        <v>196.18</v>
      </c>
      <c r="L17" s="423">
        <v>167.505</v>
      </c>
      <c r="M17" s="422">
        <v>733.56799999999998</v>
      </c>
      <c r="N17" s="418">
        <v>190.185</v>
      </c>
      <c r="O17" s="418">
        <v>184</v>
      </c>
      <c r="P17" s="418">
        <v>179</v>
      </c>
      <c r="Q17" s="418">
        <v>185</v>
      </c>
    </row>
    <row r="18" spans="1:21" ht="15">
      <c r="B18" s="417" t="s">
        <v>370</v>
      </c>
      <c r="C18" s="430"/>
      <c r="D18" s="418">
        <v>84.548930001000002</v>
      </c>
      <c r="E18" s="418">
        <v>86.888590002000001</v>
      </c>
      <c r="F18" s="418">
        <v>87.091770006000004</v>
      </c>
      <c r="G18" s="418">
        <v>86.400676505999996</v>
      </c>
      <c r="H18" s="419">
        <v>344.92996651500005</v>
      </c>
      <c r="I18" s="418">
        <v>83.667260000000013</v>
      </c>
      <c r="J18" s="418">
        <v>85.175390499999992</v>
      </c>
      <c r="K18" s="418">
        <v>91.339854502999998</v>
      </c>
      <c r="L18" s="418">
        <v>87.168257002999894</v>
      </c>
      <c r="M18" s="419">
        <v>347.35076200599985</v>
      </c>
      <c r="N18" s="418">
        <v>79</v>
      </c>
      <c r="O18" s="418">
        <v>80</v>
      </c>
      <c r="P18" s="418">
        <v>83.937839999999994</v>
      </c>
      <c r="Q18" s="418">
        <v>87</v>
      </c>
      <c r="R18" s="420"/>
    </row>
    <row r="19" spans="1:21" ht="15">
      <c r="B19" s="417" t="s">
        <v>374</v>
      </c>
      <c r="C19" s="430"/>
      <c r="D19" s="423">
        <v>90.296617000000012</v>
      </c>
      <c r="E19" s="423">
        <v>90.672048999999987</v>
      </c>
      <c r="F19" s="423">
        <v>90.663606000000001</v>
      </c>
      <c r="G19" s="423">
        <v>90.474244000000013</v>
      </c>
      <c r="H19" s="422">
        <v>362.106516</v>
      </c>
      <c r="I19" s="423">
        <v>86.359637000000021</v>
      </c>
      <c r="J19" s="423">
        <v>87.047460999999998</v>
      </c>
      <c r="K19" s="423">
        <v>93.176201000000006</v>
      </c>
      <c r="L19" s="423">
        <v>90.827029000000024</v>
      </c>
      <c r="M19" s="422">
        <v>357.41032800000005</v>
      </c>
      <c r="N19" s="423">
        <v>87.271220000000014</v>
      </c>
      <c r="O19" s="439">
        <v>89</v>
      </c>
      <c r="P19" s="439">
        <v>89.071719000000002</v>
      </c>
      <c r="Q19" s="439">
        <v>96</v>
      </c>
    </row>
    <row r="20" spans="1:21" ht="15">
      <c r="B20" s="417" t="s">
        <v>375</v>
      </c>
      <c r="C20" s="431"/>
      <c r="D20" s="418">
        <v>39.201650000000001</v>
      </c>
      <c r="E20" s="418">
        <v>39.276492817000005</v>
      </c>
      <c r="F20" s="418">
        <v>38.757241487000002</v>
      </c>
      <c r="G20" s="418">
        <v>36.500897819000002</v>
      </c>
      <c r="H20" s="422">
        <v>153.73628212300002</v>
      </c>
      <c r="I20" s="418">
        <v>34.168492082999997</v>
      </c>
      <c r="J20" s="418">
        <v>35.296938220000001</v>
      </c>
      <c r="K20" s="418">
        <v>34.975480656000002</v>
      </c>
      <c r="L20" s="418">
        <v>33.842385579000002</v>
      </c>
      <c r="M20" s="422">
        <v>138.283296538</v>
      </c>
      <c r="N20" s="423">
        <v>35</v>
      </c>
      <c r="O20" s="439">
        <v>33</v>
      </c>
      <c r="P20" s="439">
        <v>31.308</v>
      </c>
      <c r="Q20" s="439">
        <v>31</v>
      </c>
    </row>
    <row r="21" spans="1:21" ht="15">
      <c r="B21" s="417" t="s">
        <v>373</v>
      </c>
      <c r="C21" s="430"/>
      <c r="D21" s="418">
        <v>44.784945651612276</v>
      </c>
      <c r="E21" s="418">
        <v>49.820642551360066</v>
      </c>
      <c r="F21" s="418">
        <v>47.607908267587781</v>
      </c>
      <c r="G21" s="418">
        <v>50.225825052398505</v>
      </c>
      <c r="H21" s="422">
        <v>192.43932152295861</v>
      </c>
      <c r="I21" s="418">
        <v>46.848014079306054</v>
      </c>
      <c r="J21" s="418">
        <v>42.291677973024875</v>
      </c>
      <c r="K21" s="418">
        <v>45.481106363227298</v>
      </c>
      <c r="L21" s="418">
        <v>44.468638725359838</v>
      </c>
      <c r="M21" s="422">
        <v>179.08943714091805</v>
      </c>
      <c r="N21" s="418">
        <v>41.559602659939301</v>
      </c>
      <c r="O21" s="440">
        <v>39</v>
      </c>
      <c r="P21" s="440">
        <v>39.169999999999995</v>
      </c>
      <c r="Q21" s="440">
        <v>37</v>
      </c>
    </row>
    <row r="23" spans="1:21" ht="15">
      <c r="B23" s="414" t="s">
        <v>371</v>
      </c>
      <c r="D23" s="415" t="s">
        <v>95</v>
      </c>
      <c r="E23" s="415" t="s">
        <v>96</v>
      </c>
      <c r="F23" s="415" t="s">
        <v>97</v>
      </c>
      <c r="G23" s="415" t="s">
        <v>98</v>
      </c>
      <c r="H23" s="415">
        <v>2021</v>
      </c>
      <c r="I23" s="415" t="s">
        <v>99</v>
      </c>
      <c r="J23" s="415" t="s">
        <v>100</v>
      </c>
      <c r="K23" s="415" t="s">
        <v>101</v>
      </c>
      <c r="L23" s="415" t="s">
        <v>349</v>
      </c>
      <c r="M23" s="415">
        <v>2022</v>
      </c>
      <c r="N23" s="415" t="s">
        <v>360</v>
      </c>
      <c r="O23" s="415" t="s">
        <v>399</v>
      </c>
      <c r="P23" s="415" t="s">
        <v>410</v>
      </c>
      <c r="Q23" s="415" t="s">
        <v>412</v>
      </c>
    </row>
    <row r="24" spans="1:21" ht="15">
      <c r="B24" s="416" t="s">
        <v>376</v>
      </c>
      <c r="D24" s="446"/>
      <c r="E24" s="446"/>
      <c r="F24" s="446"/>
      <c r="G24" s="446"/>
      <c r="H24" s="446"/>
      <c r="I24" s="446"/>
      <c r="J24" s="446"/>
      <c r="K24" s="446"/>
      <c r="L24" s="446"/>
      <c r="M24" s="446"/>
      <c r="N24" s="446"/>
      <c r="O24" s="446"/>
      <c r="P24" s="446"/>
      <c r="Q24" s="446"/>
    </row>
    <row r="25" spans="1:21" s="406" customFormat="1" ht="15">
      <c r="A25" s="407"/>
      <c r="B25" s="417" t="s">
        <v>380</v>
      </c>
      <c r="C25" s="429"/>
      <c r="D25" s="424">
        <f t="shared" ref="D25:P26" si="0">D17/D9</f>
        <v>0.96349999999999991</v>
      </c>
      <c r="E25" s="424">
        <f t="shared" si="0"/>
        <v>0.91242999999999996</v>
      </c>
      <c r="F25" s="424">
        <f t="shared" si="0"/>
        <v>0.92240999999999995</v>
      </c>
      <c r="G25" s="424">
        <f t="shared" si="0"/>
        <v>0.92287499999999989</v>
      </c>
      <c r="H25" s="425">
        <f t="shared" si="0"/>
        <v>0.93030374999999987</v>
      </c>
      <c r="I25" s="424">
        <f t="shared" si="0"/>
        <v>0.91222499999999995</v>
      </c>
      <c r="J25" s="424">
        <f t="shared" si="0"/>
        <v>0.93718999999999997</v>
      </c>
      <c r="K25" s="424">
        <f t="shared" si="0"/>
        <v>0.98089999999999999</v>
      </c>
      <c r="L25" s="424">
        <f t="shared" si="0"/>
        <v>0.83752499999999996</v>
      </c>
      <c r="M25" s="425">
        <f t="shared" si="0"/>
        <v>0.91696</v>
      </c>
      <c r="N25" s="424">
        <f t="shared" si="0"/>
        <v>0.95092500000000002</v>
      </c>
      <c r="O25" s="424">
        <f t="shared" si="0"/>
        <v>0.92</v>
      </c>
      <c r="P25" s="424">
        <f t="shared" si="0"/>
        <v>0.89500000000000002</v>
      </c>
      <c r="Q25" s="424">
        <f t="shared" ref="Q25" si="1">Q17/Q9</f>
        <v>0.92500000000000004</v>
      </c>
      <c r="R25" s="405"/>
      <c r="S25" s="405"/>
      <c r="T25" s="405"/>
      <c r="U25" s="405"/>
    </row>
    <row r="26" spans="1:21" s="406" customFormat="1" ht="15">
      <c r="A26" s="407"/>
      <c r="B26" s="417" t="s">
        <v>370</v>
      </c>
      <c r="C26" s="429"/>
      <c r="D26" s="424">
        <f t="shared" ref="D26:N26" si="2">D18/D10</f>
        <v>0.95806152975637393</v>
      </c>
      <c r="E26" s="424">
        <f t="shared" si="2"/>
        <v>0.98457325781303118</v>
      </c>
      <c r="F26" s="424">
        <f t="shared" si="2"/>
        <v>0.98687558080453264</v>
      </c>
      <c r="G26" s="424">
        <f t="shared" si="2"/>
        <v>0.97904449298583562</v>
      </c>
      <c r="H26" s="425">
        <f t="shared" si="2"/>
        <v>0.97713871533994345</v>
      </c>
      <c r="I26" s="424">
        <f t="shared" si="2"/>
        <v>0.95076431818181828</v>
      </c>
      <c r="J26" s="424">
        <f t="shared" si="2"/>
        <v>0.96790216477272717</v>
      </c>
      <c r="K26" s="424">
        <f t="shared" si="2"/>
        <v>0.97170057981914892</v>
      </c>
      <c r="L26" s="424">
        <f t="shared" si="2"/>
        <v>0.92732188301063723</v>
      </c>
      <c r="M26" s="425">
        <f t="shared" si="2"/>
        <v>0.95426033518131825</v>
      </c>
      <c r="N26" s="424">
        <f t="shared" si="2"/>
        <v>0.84042553191489366</v>
      </c>
      <c r="O26" s="424">
        <f t="shared" si="0"/>
        <v>0.85106382978723405</v>
      </c>
      <c r="P26" s="424">
        <f t="shared" si="0"/>
        <v>0.89295574468085104</v>
      </c>
      <c r="Q26" s="424">
        <f t="shared" ref="Q26" si="3">Q18/Q10</f>
        <v>0.92553191489361697</v>
      </c>
      <c r="R26" s="405"/>
      <c r="S26" s="405"/>
      <c r="T26" s="405"/>
      <c r="U26" s="405"/>
    </row>
    <row r="27" spans="1:21" s="406" customFormat="1" ht="15">
      <c r="A27" s="407"/>
      <c r="B27" s="417" t="s">
        <v>374</v>
      </c>
      <c r="C27" s="429"/>
      <c r="D27" s="424">
        <f t="shared" ref="D27:N27" si="4">D19/D11</f>
        <v>0.69673315586419748</v>
      </c>
      <c r="E27" s="424">
        <f t="shared" si="4"/>
        <v>0.69963000771604911</v>
      </c>
      <c r="F27" s="424">
        <f t="shared" si="4"/>
        <v>0.69956486111111105</v>
      </c>
      <c r="G27" s="424">
        <f t="shared" si="4"/>
        <v>0.6981037345679012</v>
      </c>
      <c r="H27" s="425">
        <f t="shared" si="4"/>
        <v>0.69850793981481474</v>
      </c>
      <c r="I27" s="424">
        <f t="shared" si="4"/>
        <v>0.6663552237654321</v>
      </c>
      <c r="J27" s="424">
        <f t="shared" si="4"/>
        <v>0.6716625077160493</v>
      </c>
      <c r="K27" s="424">
        <f t="shared" si="4"/>
        <v>0.71895216820987651</v>
      </c>
      <c r="L27" s="424">
        <f t="shared" si="4"/>
        <v>0.70082584104938284</v>
      </c>
      <c r="M27" s="425">
        <f t="shared" si="4"/>
        <v>0.68944893518518513</v>
      </c>
      <c r="N27" s="424">
        <f t="shared" si="4"/>
        <v>0.67131707692307707</v>
      </c>
      <c r="O27" s="424">
        <f>O19/O11</f>
        <v>0.68461538461538463</v>
      </c>
      <c r="P27" s="424">
        <f>P19/P11</f>
        <v>0.6851670692307692</v>
      </c>
      <c r="Q27" s="424">
        <f>Q19/Q11</f>
        <v>0.7384615384615385</v>
      </c>
      <c r="R27" s="405"/>
      <c r="S27" s="405"/>
      <c r="T27" s="405"/>
      <c r="U27" s="405"/>
    </row>
    <row r="28" spans="1:21" s="406" customFormat="1" ht="15">
      <c r="A28" s="407"/>
      <c r="B28" s="417" t="s">
        <v>375</v>
      </c>
      <c r="C28" s="429"/>
      <c r="D28" s="426">
        <f t="shared" ref="D28:P29" si="5">D20/D12</f>
        <v>0.71275727272727274</v>
      </c>
      <c r="E28" s="426">
        <f t="shared" si="5"/>
        <v>0.71411805121818195</v>
      </c>
      <c r="F28" s="426">
        <f t="shared" si="5"/>
        <v>0.70467711794545462</v>
      </c>
      <c r="G28" s="426">
        <f t="shared" si="5"/>
        <v>0.66365268761818186</v>
      </c>
      <c r="H28" s="425">
        <f t="shared" si="5"/>
        <v>0.69880128237727279</v>
      </c>
      <c r="I28" s="426">
        <f t="shared" si="5"/>
        <v>0.62124531059999999</v>
      </c>
      <c r="J28" s="426">
        <f t="shared" si="5"/>
        <v>0.64176251309090915</v>
      </c>
      <c r="K28" s="426">
        <f t="shared" si="5"/>
        <v>0.63591783010909098</v>
      </c>
      <c r="L28" s="426">
        <f t="shared" si="5"/>
        <v>0.61531610143636362</v>
      </c>
      <c r="M28" s="425">
        <f t="shared" si="5"/>
        <v>0.62856043880909096</v>
      </c>
      <c r="N28" s="426">
        <f t="shared" si="5"/>
        <v>0.63636363636363635</v>
      </c>
      <c r="O28" s="426">
        <f t="shared" si="5"/>
        <v>0.6</v>
      </c>
      <c r="P28" s="426">
        <f t="shared" si="5"/>
        <v>0.56923636363636365</v>
      </c>
      <c r="Q28" s="426">
        <f t="shared" ref="Q28" si="6">Q20/Q12</f>
        <v>0.5636363636363636</v>
      </c>
      <c r="R28" s="405"/>
      <c r="S28" s="405"/>
      <c r="T28" s="405"/>
      <c r="U28" s="405"/>
    </row>
    <row r="29" spans="1:21" s="406" customFormat="1" ht="15">
      <c r="A29" s="407"/>
      <c r="B29" s="417" t="s">
        <v>373</v>
      </c>
      <c r="C29" s="429"/>
      <c r="D29" s="426">
        <f t="shared" ref="D29:N29" si="7">D21/D13</f>
        <v>0.75714193831973464</v>
      </c>
      <c r="E29" s="426">
        <f t="shared" si="7"/>
        <v>0.84227628996382242</v>
      </c>
      <c r="F29" s="426">
        <f t="shared" si="7"/>
        <v>0.80486742633284547</v>
      </c>
      <c r="G29" s="426">
        <f t="shared" si="7"/>
        <v>0.84912637451223227</v>
      </c>
      <c r="H29" s="425">
        <f t="shared" si="7"/>
        <v>0.81335300728215865</v>
      </c>
      <c r="I29" s="426">
        <f t="shared" si="7"/>
        <v>0.62883240374907456</v>
      </c>
      <c r="J29" s="426">
        <f t="shared" si="7"/>
        <v>0.56767352983926012</v>
      </c>
      <c r="K29" s="426">
        <f t="shared" si="7"/>
        <v>0.61048464917083622</v>
      </c>
      <c r="L29" s="426">
        <f t="shared" si="7"/>
        <v>0.59689447953503139</v>
      </c>
      <c r="M29" s="425">
        <f t="shared" si="7"/>
        <v>0.60097126557355052</v>
      </c>
      <c r="N29" s="426">
        <f t="shared" si="7"/>
        <v>0.55412803546585732</v>
      </c>
      <c r="O29" s="426">
        <f t="shared" si="5"/>
        <v>0.52</v>
      </c>
      <c r="P29" s="426">
        <f t="shared" si="5"/>
        <v>0.52226666666666655</v>
      </c>
      <c r="Q29" s="426">
        <f t="shared" ref="Q29" si="8">Q21/Q13</f>
        <v>0.49333333333333335</v>
      </c>
      <c r="R29" s="427"/>
      <c r="S29" s="405"/>
      <c r="T29" s="405"/>
      <c r="U29" s="405"/>
    </row>
    <row r="35" spans="1:21" s="297" customFormat="1">
      <c r="A35" s="407"/>
      <c r="C35" s="429"/>
      <c r="R35" s="405"/>
      <c r="S35" s="405"/>
      <c r="T35" s="405"/>
      <c r="U35" s="405"/>
    </row>
    <row r="36" spans="1:21" s="297" customFormat="1">
      <c r="A36" s="407"/>
      <c r="C36" s="429"/>
      <c r="G36" s="428"/>
      <c r="R36" s="405"/>
      <c r="S36" s="405"/>
      <c r="T36" s="405"/>
      <c r="U36" s="405"/>
    </row>
    <row r="37" spans="1:21" s="297" customFormat="1">
      <c r="A37" s="407"/>
      <c r="C37" s="429"/>
      <c r="G37" s="428"/>
      <c r="R37" s="405"/>
      <c r="S37" s="405"/>
      <c r="T37" s="405"/>
      <c r="U37" s="405"/>
    </row>
    <row r="40" spans="1:21" s="297" customFormat="1">
      <c r="A40" s="407"/>
      <c r="C40" s="429"/>
      <c r="R40" s="405"/>
      <c r="S40" s="405"/>
      <c r="T40" s="405"/>
      <c r="U40" s="405"/>
    </row>
    <row r="41" spans="1:21" s="297" customFormat="1">
      <c r="A41" s="407"/>
      <c r="C41" s="429"/>
      <c r="R41" s="405"/>
      <c r="S41" s="405"/>
      <c r="T41" s="405"/>
      <c r="U41" s="405"/>
    </row>
    <row r="42" spans="1:21" s="297" customFormat="1">
      <c r="A42" s="407"/>
      <c r="C42" s="429"/>
      <c r="R42" s="405"/>
      <c r="S42" s="405"/>
      <c r="T42" s="405"/>
      <c r="U42" s="405"/>
    </row>
    <row r="43" spans="1:21" s="297" customFormat="1">
      <c r="A43" s="407"/>
      <c r="C43" s="429"/>
      <c r="R43" s="405"/>
      <c r="S43" s="405"/>
      <c r="T43" s="405"/>
      <c r="U43" s="405"/>
    </row>
  </sheetData>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J83"/>
  <sheetViews>
    <sheetView showGridLines="0" zoomScale="80" zoomScaleNormal="80" workbookViewId="0">
      <selection activeCell="L9" sqref="L9"/>
    </sheetView>
  </sheetViews>
  <sheetFormatPr defaultColWidth="8.7109375" defaultRowHeight="12.75"/>
  <cols>
    <col min="1" max="1" width="2.140625" style="18" customWidth="1"/>
    <col min="2" max="2" width="25" style="18" customWidth="1"/>
    <col min="3" max="3" width="9.5703125" style="18" customWidth="1"/>
    <col min="4" max="6" width="16.7109375" style="18" customWidth="1"/>
    <col min="7" max="7" width="19.5703125" style="18" bestFit="1" customWidth="1"/>
    <col min="8" max="8" width="34" style="18" customWidth="1"/>
    <col min="9" max="9" width="28.28515625" style="18" customWidth="1"/>
    <col min="10" max="10" width="20.5703125" style="18" bestFit="1" customWidth="1"/>
    <col min="11" max="16384" width="8.7109375" style="18"/>
  </cols>
  <sheetData>
    <row r="3" spans="2:10" ht="15.75">
      <c r="B3" s="98" t="s">
        <v>43</v>
      </c>
      <c r="C3" s="98"/>
    </row>
    <row r="4" spans="2:10">
      <c r="B4" s="534" t="s">
        <v>404</v>
      </c>
      <c r="C4" s="534"/>
      <c r="D4" s="534"/>
      <c r="E4" s="534"/>
      <c r="F4" s="534"/>
      <c r="G4" s="534"/>
      <c r="H4" s="534"/>
      <c r="I4" s="444"/>
    </row>
    <row r="5" spans="2:10">
      <c r="B5" s="534"/>
      <c r="C5" s="534"/>
      <c r="D5" s="534"/>
      <c r="E5" s="534"/>
      <c r="F5" s="534"/>
      <c r="G5" s="534"/>
      <c r="H5" s="534"/>
      <c r="I5" s="444"/>
    </row>
    <row r="6" spans="2:10">
      <c r="B6" s="534"/>
      <c r="C6" s="534"/>
      <c r="D6" s="534"/>
      <c r="E6" s="534"/>
      <c r="F6" s="534"/>
      <c r="G6" s="534"/>
      <c r="H6" s="534"/>
      <c r="I6" s="215"/>
    </row>
    <row r="7" spans="2:10">
      <c r="B7" s="534"/>
      <c r="C7" s="534"/>
      <c r="D7" s="534"/>
      <c r="E7" s="534"/>
      <c r="F7" s="534"/>
      <c r="G7" s="534"/>
      <c r="H7" s="534"/>
      <c r="I7" s="215"/>
    </row>
    <row r="8" spans="2:10" ht="45.75" thickBot="1">
      <c r="B8" s="216" t="s">
        <v>402</v>
      </c>
      <c r="C8" s="217" t="s">
        <v>44</v>
      </c>
      <c r="D8" s="218" t="s">
        <v>45</v>
      </c>
      <c r="E8" s="218" t="s">
        <v>46</v>
      </c>
      <c r="F8" s="218" t="s">
        <v>47</v>
      </c>
      <c r="G8" s="218" t="s">
        <v>48</v>
      </c>
      <c r="H8" s="218" t="s">
        <v>49</v>
      </c>
      <c r="I8" s="218" t="s">
        <v>50</v>
      </c>
      <c r="J8" s="218" t="s">
        <v>51</v>
      </c>
    </row>
    <row r="9" spans="2:10" ht="15" thickTop="1">
      <c r="B9" s="219" t="s">
        <v>52</v>
      </c>
      <c r="C9" s="220" t="s">
        <v>1</v>
      </c>
      <c r="D9" s="221">
        <v>1</v>
      </c>
      <c r="E9" s="222">
        <v>72</v>
      </c>
      <c r="F9" s="222">
        <v>46.23</v>
      </c>
      <c r="G9" s="222" t="s">
        <v>53</v>
      </c>
      <c r="H9" s="222" t="s">
        <v>2</v>
      </c>
      <c r="I9" s="442" t="s">
        <v>3</v>
      </c>
      <c r="J9" s="496" t="s">
        <v>4</v>
      </c>
    </row>
    <row r="10" spans="2:10" ht="14.25">
      <c r="B10" s="224" t="s">
        <v>54</v>
      </c>
      <c r="C10" s="225" t="s">
        <v>1</v>
      </c>
      <c r="D10" s="226">
        <v>1</v>
      </c>
      <c r="E10" s="222">
        <v>40.4</v>
      </c>
      <c r="F10" s="222">
        <v>27.4</v>
      </c>
      <c r="G10" s="222" t="s">
        <v>53</v>
      </c>
      <c r="H10" s="222" t="s">
        <v>2</v>
      </c>
      <c r="I10" s="442" t="s">
        <v>3</v>
      </c>
      <c r="J10" s="223" t="s">
        <v>502</v>
      </c>
    </row>
    <row r="11" spans="2:10" ht="14.25">
      <c r="B11" s="219" t="s">
        <v>55</v>
      </c>
      <c r="C11" s="220" t="s">
        <v>1</v>
      </c>
      <c r="D11" s="226">
        <v>1</v>
      </c>
      <c r="E11" s="222">
        <v>36.4</v>
      </c>
      <c r="F11" s="222">
        <v>25.11</v>
      </c>
      <c r="G11" s="222" t="s">
        <v>53</v>
      </c>
      <c r="H11" s="222" t="s">
        <v>2</v>
      </c>
      <c r="I11" s="442" t="s">
        <v>3</v>
      </c>
      <c r="J11" s="223" t="s">
        <v>502</v>
      </c>
    </row>
    <row r="12" spans="2:10" ht="14.25">
      <c r="B12" s="224" t="s">
        <v>56</v>
      </c>
      <c r="C12" s="225" t="s">
        <v>1</v>
      </c>
      <c r="D12" s="226">
        <v>1</v>
      </c>
      <c r="E12" s="222">
        <v>29.5</v>
      </c>
      <c r="F12" s="222">
        <v>17.690000000000001</v>
      </c>
      <c r="G12" s="222" t="s">
        <v>53</v>
      </c>
      <c r="H12" s="222" t="s">
        <v>2</v>
      </c>
      <c r="I12" s="442" t="s">
        <v>3</v>
      </c>
      <c r="J12" s="223" t="s">
        <v>502</v>
      </c>
    </row>
    <row r="13" spans="2:10" ht="14.25">
      <c r="B13" s="219" t="s">
        <v>57</v>
      </c>
      <c r="C13" s="220" t="s">
        <v>1</v>
      </c>
      <c r="D13" s="226">
        <v>1</v>
      </c>
      <c r="E13" s="222">
        <v>28.4</v>
      </c>
      <c r="F13" s="222">
        <v>19.41</v>
      </c>
      <c r="G13" s="222" t="s">
        <v>53</v>
      </c>
      <c r="H13" s="222" t="s">
        <v>2</v>
      </c>
      <c r="I13" s="442" t="s">
        <v>3</v>
      </c>
      <c r="J13" s="223" t="s">
        <v>502</v>
      </c>
    </row>
    <row r="14" spans="2:10" ht="14.25">
      <c r="B14" s="224" t="s">
        <v>58</v>
      </c>
      <c r="C14" s="225" t="s">
        <v>1</v>
      </c>
      <c r="D14" s="226">
        <v>1</v>
      </c>
      <c r="E14" s="222">
        <v>24</v>
      </c>
      <c r="F14" s="222">
        <v>16.55</v>
      </c>
      <c r="G14" s="222" t="s">
        <v>53</v>
      </c>
      <c r="H14" s="222" t="s">
        <v>2</v>
      </c>
      <c r="I14" s="442" t="s">
        <v>3</v>
      </c>
      <c r="J14" s="223" t="s">
        <v>502</v>
      </c>
    </row>
    <row r="15" spans="2:10" ht="14.25">
      <c r="B15" s="219" t="s">
        <v>59</v>
      </c>
      <c r="C15" s="220" t="s">
        <v>1</v>
      </c>
      <c r="D15" s="226">
        <v>1</v>
      </c>
      <c r="E15" s="222">
        <v>36.869999999999997</v>
      </c>
      <c r="F15" s="222">
        <v>26.83</v>
      </c>
      <c r="G15" s="222" t="s">
        <v>53</v>
      </c>
      <c r="H15" s="222" t="s">
        <v>2</v>
      </c>
      <c r="I15" s="442" t="s">
        <v>3</v>
      </c>
      <c r="J15" s="223" t="s">
        <v>503</v>
      </c>
    </row>
    <row r="16" spans="2:10" ht="14.25">
      <c r="B16" s="224" t="s">
        <v>60</v>
      </c>
      <c r="C16" s="225" t="s">
        <v>1</v>
      </c>
      <c r="D16" s="226">
        <v>1</v>
      </c>
      <c r="E16" s="222">
        <v>55</v>
      </c>
      <c r="F16" s="222">
        <v>17.12</v>
      </c>
      <c r="G16" s="222" t="s">
        <v>53</v>
      </c>
      <c r="H16" s="222" t="s">
        <v>5</v>
      </c>
      <c r="I16" s="442" t="s">
        <v>3</v>
      </c>
      <c r="J16" s="223" t="s">
        <v>504</v>
      </c>
    </row>
    <row r="17" spans="2:10" ht="14.25">
      <c r="B17" s="219" t="s">
        <v>61</v>
      </c>
      <c r="C17" s="220" t="s">
        <v>1</v>
      </c>
      <c r="D17" s="226">
        <v>1</v>
      </c>
      <c r="E17" s="222">
        <v>7.2</v>
      </c>
      <c r="F17" s="222">
        <v>3.42</v>
      </c>
      <c r="G17" s="222" t="s">
        <v>53</v>
      </c>
      <c r="H17" s="222" t="s">
        <v>5</v>
      </c>
      <c r="I17" s="442" t="s">
        <v>3</v>
      </c>
      <c r="J17" s="223" t="s">
        <v>505</v>
      </c>
    </row>
    <row r="18" spans="2:10" ht="14.25">
      <c r="B18" s="224" t="s">
        <v>62</v>
      </c>
      <c r="C18" s="225" t="s">
        <v>1</v>
      </c>
      <c r="D18" s="226">
        <v>1</v>
      </c>
      <c r="E18" s="222">
        <v>2.2400000000000002</v>
      </c>
      <c r="F18" s="222">
        <v>1.67</v>
      </c>
      <c r="G18" s="222" t="s">
        <v>53</v>
      </c>
      <c r="H18" s="222" t="s">
        <v>5</v>
      </c>
      <c r="I18" s="442" t="s">
        <v>3</v>
      </c>
      <c r="J18" s="223" t="s">
        <v>505</v>
      </c>
    </row>
    <row r="19" spans="2:10" ht="14.25">
      <c r="B19" s="219" t="s">
        <v>63</v>
      </c>
      <c r="C19" s="220" t="s">
        <v>1</v>
      </c>
      <c r="D19" s="226">
        <v>1</v>
      </c>
      <c r="E19" s="222">
        <v>3</v>
      </c>
      <c r="F19" s="222">
        <v>2.48</v>
      </c>
      <c r="G19" s="222" t="s">
        <v>53</v>
      </c>
      <c r="H19" s="222" t="s">
        <v>5</v>
      </c>
      <c r="I19" s="442" t="s">
        <v>3</v>
      </c>
      <c r="J19" s="223" t="s">
        <v>505</v>
      </c>
    </row>
    <row r="20" spans="2:10" ht="14.25">
      <c r="B20" s="224" t="s">
        <v>64</v>
      </c>
      <c r="C20" s="225" t="s">
        <v>6</v>
      </c>
      <c r="D20" s="226">
        <v>1</v>
      </c>
      <c r="E20" s="222">
        <v>60</v>
      </c>
      <c r="F20" s="222">
        <v>37.799999999999997</v>
      </c>
      <c r="G20" s="222" t="s">
        <v>65</v>
      </c>
      <c r="H20" s="222" t="s">
        <v>7</v>
      </c>
      <c r="I20" s="442" t="s">
        <v>3</v>
      </c>
      <c r="J20" s="223">
        <v>45108</v>
      </c>
    </row>
    <row r="21" spans="2:10" ht="14.25">
      <c r="B21" s="219" t="s">
        <v>66</v>
      </c>
      <c r="C21" s="220" t="s">
        <v>1</v>
      </c>
      <c r="D21" s="226">
        <v>1</v>
      </c>
      <c r="E21" s="222">
        <v>80</v>
      </c>
      <c r="F21" s="222">
        <v>40.4</v>
      </c>
      <c r="G21" s="222" t="s">
        <v>65</v>
      </c>
      <c r="H21" s="222" t="s">
        <v>8</v>
      </c>
      <c r="I21" s="442" t="s">
        <v>3</v>
      </c>
      <c r="J21" s="223" t="s">
        <v>67</v>
      </c>
    </row>
    <row r="22" spans="2:10" ht="14.25">
      <c r="B22" s="224" t="s">
        <v>68</v>
      </c>
      <c r="C22" s="225" t="s">
        <v>1</v>
      </c>
      <c r="D22" s="226">
        <v>1</v>
      </c>
      <c r="E22" s="222">
        <v>44</v>
      </c>
      <c r="F22" s="222">
        <v>23.3</v>
      </c>
      <c r="G22" s="222" t="s">
        <v>65</v>
      </c>
      <c r="H22" s="222" t="s">
        <v>8</v>
      </c>
      <c r="I22" s="442" t="s">
        <v>3</v>
      </c>
      <c r="J22" s="223">
        <v>12966</v>
      </c>
    </row>
    <row r="23" spans="2:10" ht="14.25">
      <c r="B23" s="219" t="s">
        <v>69</v>
      </c>
      <c r="C23" s="220" t="s">
        <v>9</v>
      </c>
      <c r="D23" s="226">
        <v>1</v>
      </c>
      <c r="E23" s="222">
        <v>93</v>
      </c>
      <c r="F23" s="222">
        <v>57.8</v>
      </c>
      <c r="G23" s="222" t="s">
        <v>65</v>
      </c>
      <c r="H23" s="222" t="s">
        <v>10</v>
      </c>
      <c r="I23" s="442" t="s">
        <v>3</v>
      </c>
      <c r="J23" s="223" t="s">
        <v>70</v>
      </c>
    </row>
    <row r="24" spans="2:10" ht="14.25">
      <c r="B24" s="224" t="s">
        <v>71</v>
      </c>
      <c r="C24" s="225" t="s">
        <v>11</v>
      </c>
      <c r="D24" s="227">
        <v>0.6</v>
      </c>
      <c r="E24" s="222">
        <v>115.13</v>
      </c>
      <c r="F24" s="222">
        <v>68.459999999999994</v>
      </c>
      <c r="G24" s="222" t="s">
        <v>65</v>
      </c>
      <c r="H24" s="222" t="s">
        <v>12</v>
      </c>
      <c r="I24" s="442" t="s">
        <v>3</v>
      </c>
      <c r="J24" s="223" t="s">
        <v>72</v>
      </c>
    </row>
    <row r="25" spans="2:10" ht="14.25">
      <c r="B25" s="224" t="s">
        <v>73</v>
      </c>
      <c r="C25" s="225" t="s">
        <v>406</v>
      </c>
      <c r="D25" s="227">
        <v>0.503</v>
      </c>
      <c r="E25" s="222">
        <v>41.5</v>
      </c>
      <c r="F25" s="222">
        <v>27.26</v>
      </c>
      <c r="G25" s="222" t="s">
        <v>65</v>
      </c>
      <c r="H25" s="222" t="s">
        <v>13</v>
      </c>
      <c r="I25" s="442" t="s">
        <v>3</v>
      </c>
      <c r="J25" s="223">
        <v>12236</v>
      </c>
    </row>
    <row r="26" spans="2:10" ht="14.25">
      <c r="B26" s="224" t="s">
        <v>74</v>
      </c>
      <c r="C26" s="225" t="s">
        <v>406</v>
      </c>
      <c r="D26" s="227">
        <v>0.503</v>
      </c>
      <c r="E26" s="222">
        <v>36.22</v>
      </c>
      <c r="F26" s="222">
        <v>22.94</v>
      </c>
      <c r="G26" s="222" t="s">
        <v>65</v>
      </c>
      <c r="H26" s="222" t="s">
        <v>13</v>
      </c>
      <c r="I26" s="442" t="s">
        <v>3</v>
      </c>
      <c r="J26" s="223">
        <v>12236</v>
      </c>
    </row>
    <row r="27" spans="2:10" ht="14.25">
      <c r="B27" s="224" t="s">
        <v>75</v>
      </c>
      <c r="C27" s="225" t="s">
        <v>11</v>
      </c>
      <c r="D27" s="227">
        <v>0.292296</v>
      </c>
      <c r="E27" s="222">
        <v>313.76</v>
      </c>
      <c r="F27" s="222">
        <v>135.16999999999999</v>
      </c>
      <c r="G27" s="222" t="s">
        <v>65</v>
      </c>
      <c r="H27" s="222" t="s">
        <v>14</v>
      </c>
      <c r="I27" s="442" t="s">
        <v>3</v>
      </c>
      <c r="J27" s="223">
        <v>11871</v>
      </c>
    </row>
    <row r="28" spans="2:10" ht="14.25">
      <c r="B28" s="224" t="s">
        <v>76</v>
      </c>
      <c r="C28" s="225" t="s">
        <v>11</v>
      </c>
      <c r="D28" s="227">
        <v>0.25438655999999998</v>
      </c>
      <c r="E28" s="222">
        <v>209.26400000000001</v>
      </c>
      <c r="F28" s="222">
        <f>379.7*23.78%</f>
        <v>90.292659999999998</v>
      </c>
      <c r="G28" s="222" t="s">
        <v>65</v>
      </c>
      <c r="H28" s="222" t="s">
        <v>15</v>
      </c>
      <c r="I28" s="222" t="s">
        <v>16</v>
      </c>
      <c r="J28" s="223" t="s">
        <v>77</v>
      </c>
    </row>
    <row r="29" spans="2:10" ht="14.25">
      <c r="B29" s="224" t="s">
        <v>78</v>
      </c>
      <c r="C29" s="225" t="s">
        <v>17</v>
      </c>
      <c r="D29" s="227">
        <v>0.15</v>
      </c>
      <c r="E29" s="222">
        <v>103.5</v>
      </c>
      <c r="F29" s="222">
        <v>55.92</v>
      </c>
      <c r="G29" s="222" t="s">
        <v>65</v>
      </c>
      <c r="H29" s="222" t="s">
        <v>18</v>
      </c>
      <c r="I29" s="222" t="s">
        <v>16</v>
      </c>
      <c r="J29" s="223" t="s">
        <v>79</v>
      </c>
    </row>
    <row r="30" spans="2:10" ht="14.25">
      <c r="B30" s="224" t="s">
        <v>403</v>
      </c>
      <c r="C30" s="225" t="s">
        <v>400</v>
      </c>
      <c r="D30" s="227">
        <v>0.98</v>
      </c>
      <c r="E30" s="222">
        <v>171.6</v>
      </c>
      <c r="F30" s="222">
        <v>74.400000000000006</v>
      </c>
      <c r="G30" s="222" t="s">
        <v>65</v>
      </c>
      <c r="H30" s="222" t="s">
        <v>401</v>
      </c>
      <c r="I30" s="442" t="s">
        <v>3</v>
      </c>
      <c r="J30" s="223">
        <v>20394</v>
      </c>
    </row>
    <row r="31" spans="2:10" ht="15.75" thickBot="1">
      <c r="B31" s="216" t="s">
        <v>19</v>
      </c>
      <c r="C31" s="216"/>
      <c r="D31" s="216"/>
      <c r="E31" s="443">
        <f>SUM(E9:E30)</f>
        <v>1602.9839999999999</v>
      </c>
      <c r="F31" s="443">
        <f>SUM(F9:F30)</f>
        <v>837.65265999999986</v>
      </c>
      <c r="G31" s="216"/>
      <c r="H31" s="216"/>
      <c r="I31" s="216"/>
      <c r="J31" s="216"/>
    </row>
    <row r="32" spans="2:10" ht="12.75" customHeight="1" thickTop="1"/>
    <row r="33" spans="2:10" ht="12.75" customHeight="1">
      <c r="B33" s="535" t="s">
        <v>506</v>
      </c>
      <c r="C33" s="535"/>
      <c r="D33" s="535"/>
      <c r="E33" s="535"/>
      <c r="F33" s="535"/>
      <c r="G33" s="535"/>
      <c r="H33" s="535"/>
      <c r="I33" s="535"/>
      <c r="J33" s="535"/>
    </row>
    <row r="34" spans="2:10" ht="12.75" customHeight="1">
      <c r="B34" s="535" t="s">
        <v>507</v>
      </c>
      <c r="C34" s="535"/>
      <c r="D34" s="535"/>
      <c r="E34" s="535"/>
      <c r="F34" s="535"/>
      <c r="G34" s="535"/>
      <c r="H34" s="495"/>
      <c r="I34" s="495"/>
      <c r="J34" s="495"/>
    </row>
    <row r="35" spans="2:10">
      <c r="B35" s="535" t="s">
        <v>80</v>
      </c>
      <c r="C35" s="535"/>
      <c r="D35" s="535"/>
      <c r="E35" s="228"/>
      <c r="F35" s="228"/>
      <c r="G35" s="228"/>
      <c r="H35" s="228"/>
      <c r="I35" s="228"/>
      <c r="J35" s="228"/>
    </row>
    <row r="36" spans="2:10" ht="12.75" customHeight="1">
      <c r="B36" s="535" t="s">
        <v>508</v>
      </c>
      <c r="C36" s="535"/>
      <c r="D36" s="535"/>
      <c r="E36" s="535"/>
      <c r="F36" s="535"/>
      <c r="G36" s="535"/>
      <c r="H36" s="535"/>
      <c r="I36" s="228"/>
      <c r="J36" s="228"/>
    </row>
    <row r="37" spans="2:10">
      <c r="B37" s="536" t="s">
        <v>509</v>
      </c>
      <c r="C37" s="534"/>
      <c r="D37" s="534"/>
      <c r="E37" s="534"/>
      <c r="F37" s="534"/>
      <c r="G37" s="534"/>
      <c r="H37" s="228"/>
      <c r="I37" s="228"/>
      <c r="J37" s="228"/>
    </row>
    <row r="38" spans="2:10" ht="12.75" customHeight="1"/>
    <row r="39" spans="2:10" ht="15.75">
      <c r="B39" s="98" t="s">
        <v>81</v>
      </c>
      <c r="C39" s="98"/>
    </row>
    <row r="40" spans="2:10">
      <c r="B40" s="533" t="s">
        <v>82</v>
      </c>
      <c r="C40" s="533"/>
      <c r="D40" s="533"/>
      <c r="E40" s="229">
        <f>E16+E17+E18+E19</f>
        <v>67.44</v>
      </c>
    </row>
    <row r="41" spans="2:10">
      <c r="B41" s="533" t="s">
        <v>83</v>
      </c>
      <c r="C41" s="533"/>
      <c r="D41" s="533"/>
      <c r="E41" s="229">
        <f>E9+E10+E11+E12+E13+E14+E15</f>
        <v>267.57</v>
      </c>
    </row>
    <row r="42" spans="2:10">
      <c r="D42" s="230" t="s">
        <v>19</v>
      </c>
      <c r="E42" s="441">
        <f>SUM(E40:E41)</f>
        <v>335.01</v>
      </c>
      <c r="F42" s="231"/>
    </row>
    <row r="43" spans="2:10" ht="12.75" customHeight="1">
      <c r="E43" s="231"/>
    </row>
    <row r="44" spans="2:10" ht="12.75" customHeight="1"/>
    <row r="45" spans="2:10" ht="12.75" customHeight="1"/>
    <row r="46" spans="2:10" ht="12.75" customHeight="1"/>
    <row r="73" spans="2:5">
      <c r="B73" s="232"/>
    </row>
    <row r="74" spans="2:5" s="126" customFormat="1" ht="15"/>
    <row r="75" spans="2:5">
      <c r="C75" s="232"/>
    </row>
    <row r="76" spans="2:5">
      <c r="C76" s="232"/>
    </row>
    <row r="77" spans="2:5">
      <c r="C77" s="232"/>
    </row>
    <row r="78" spans="2:5">
      <c r="B78" s="18" t="s">
        <v>359</v>
      </c>
      <c r="C78" s="232"/>
      <c r="D78" s="232"/>
      <c r="E78" s="232"/>
    </row>
    <row r="80" spans="2:5">
      <c r="B80" s="232" t="s">
        <v>84</v>
      </c>
    </row>
    <row r="81" spans="2:2">
      <c r="B81" s="232"/>
    </row>
    <row r="82" spans="2:2">
      <c r="B82" s="232"/>
    </row>
    <row r="83" spans="2:2">
      <c r="B83" s="232"/>
    </row>
  </sheetData>
  <mergeCells count="8">
    <mergeCell ref="B41:D41"/>
    <mergeCell ref="B4:H7"/>
    <mergeCell ref="B33:J33"/>
    <mergeCell ref="B34:G34"/>
    <mergeCell ref="B35:D35"/>
    <mergeCell ref="B40:D40"/>
    <mergeCell ref="B37:G37"/>
    <mergeCell ref="B36:H36"/>
  </mergeCells>
  <pageMargins left="0.35433070866141736" right="0.31496062992125984" top="0.39370078740157483" bottom="0.23622047244094491" header="0.35433070866141736" footer="0.27559055118110237"/>
  <pageSetup paperSize="9"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G26"/>
  <sheetViews>
    <sheetView showGridLines="0" zoomScale="80" zoomScaleNormal="80" workbookViewId="0">
      <selection activeCell="AD6" sqref="AD6"/>
    </sheetView>
  </sheetViews>
  <sheetFormatPr defaultRowHeight="12.75" outlineLevelCol="1"/>
  <cols>
    <col min="1" max="1" width="2.140625" customWidth="1"/>
    <col min="2" max="2" width="38.85546875" bestFit="1" customWidth="1"/>
    <col min="3" max="10" width="8.7109375" hidden="1" customWidth="1" outlineLevel="1"/>
    <col min="11" max="11" width="9.140625" collapsed="1"/>
    <col min="18" max="22" width="9.140625" style="304"/>
  </cols>
  <sheetData>
    <row r="1" spans="1:33" s="40" customFormat="1">
      <c r="R1" s="297"/>
      <c r="S1" s="297"/>
      <c r="T1" s="297"/>
      <c r="U1" s="297"/>
      <c r="V1" s="297"/>
      <c r="W1" s="18"/>
    </row>
    <row r="2" spans="1:33" s="40" customFormat="1" ht="13.5" customHeight="1">
      <c r="R2" s="297"/>
      <c r="S2" s="297"/>
      <c r="T2" s="297"/>
      <c r="U2" s="297"/>
      <c r="V2" s="297"/>
      <c r="W2" s="18"/>
    </row>
    <row r="3" spans="1:33" s="40" customFormat="1">
      <c r="R3" s="297"/>
      <c r="S3" s="297"/>
      <c r="T3" s="297"/>
      <c r="U3" s="297"/>
      <c r="V3" s="297"/>
      <c r="W3" s="18"/>
    </row>
    <row r="4" spans="1:33" s="40" customFormat="1" ht="20.25" customHeight="1">
      <c r="R4" s="297"/>
      <c r="S4" s="297"/>
      <c r="T4" s="297"/>
      <c r="U4" s="297"/>
      <c r="V4" s="297"/>
      <c r="W4" s="18"/>
    </row>
    <row r="5" spans="1:33" s="40" customFormat="1">
      <c r="B5" s="57"/>
      <c r="R5" s="297"/>
      <c r="S5" s="297"/>
      <c r="T5" s="297"/>
      <c r="U5" s="297"/>
      <c r="V5" s="297"/>
      <c r="W5" s="18"/>
    </row>
    <row r="6" spans="1:33" s="18" customFormat="1" ht="14.25" customHeight="1" thickBot="1">
      <c r="B6" s="58" t="s">
        <v>391</v>
      </c>
      <c r="C6" s="77" t="s">
        <v>87</v>
      </c>
      <c r="D6" s="77" t="s">
        <v>88</v>
      </c>
      <c r="E6" s="77" t="s">
        <v>89</v>
      </c>
      <c r="F6" s="77" t="s">
        <v>90</v>
      </c>
      <c r="G6" s="77" t="s">
        <v>91</v>
      </c>
      <c r="H6" s="77" t="s">
        <v>92</v>
      </c>
      <c r="I6" s="77" t="s">
        <v>93</v>
      </c>
      <c r="J6" s="77" t="s">
        <v>94</v>
      </c>
      <c r="K6" s="77" t="s">
        <v>95</v>
      </c>
      <c r="L6" s="77" t="s">
        <v>96</v>
      </c>
      <c r="M6" s="77" t="s">
        <v>97</v>
      </c>
      <c r="N6" s="77" t="s">
        <v>98</v>
      </c>
      <c r="O6" s="77" t="s">
        <v>99</v>
      </c>
      <c r="P6" s="77" t="s">
        <v>100</v>
      </c>
      <c r="Q6" s="77" t="s">
        <v>101</v>
      </c>
      <c r="R6" s="298" t="s">
        <v>349</v>
      </c>
      <c r="S6" s="298" t="s">
        <v>360</v>
      </c>
      <c r="T6" s="298" t="s">
        <v>399</v>
      </c>
      <c r="U6" s="298" t="s">
        <v>410</v>
      </c>
      <c r="V6" s="298" t="s">
        <v>412</v>
      </c>
      <c r="X6" s="77">
        <v>2018</v>
      </c>
      <c r="Y6" s="77">
        <v>2019</v>
      </c>
      <c r="Z6" s="77">
        <v>2020</v>
      </c>
      <c r="AA6" s="77">
        <v>2021</v>
      </c>
      <c r="AB6" s="298">
        <v>2022</v>
      </c>
      <c r="AC6" s="298">
        <v>2023</v>
      </c>
    </row>
    <row r="7" spans="1:33" s="38" customFormat="1" ht="4.5" customHeight="1" thickTop="1">
      <c r="A7" s="51"/>
      <c r="B7" s="46"/>
      <c r="C7" s="52"/>
      <c r="D7" s="52"/>
      <c r="E7" s="52"/>
      <c r="F7" s="52"/>
      <c r="G7" s="52"/>
      <c r="H7" s="52"/>
      <c r="I7" s="52"/>
      <c r="J7" s="52"/>
      <c r="K7" s="52"/>
      <c r="L7" s="52"/>
      <c r="M7" s="52"/>
      <c r="N7" s="52"/>
      <c r="O7" s="52"/>
      <c r="P7" s="52"/>
      <c r="Q7" s="52"/>
      <c r="R7" s="299"/>
      <c r="S7" s="299"/>
      <c r="T7" s="299"/>
      <c r="U7" s="299"/>
      <c r="V7" s="299"/>
      <c r="W7" s="381"/>
      <c r="X7" s="52"/>
      <c r="Y7" s="52"/>
      <c r="Z7" s="52"/>
      <c r="AA7" s="52"/>
      <c r="AB7" s="299"/>
      <c r="AC7" s="299"/>
      <c r="AD7" s="52"/>
      <c r="AE7" s="52"/>
      <c r="AF7" s="52"/>
      <c r="AG7" s="52"/>
    </row>
    <row r="8" spans="1:33" s="40" customFormat="1" ht="14.25" customHeight="1">
      <c r="B8" s="74" t="s">
        <v>392</v>
      </c>
      <c r="C8" s="271">
        <v>662.82204176666664</v>
      </c>
      <c r="D8" s="271">
        <v>750.51905757142868</v>
      </c>
      <c r="E8" s="271">
        <v>712.93568519565224</v>
      </c>
      <c r="F8" s="271">
        <v>680.64828307608695</v>
      </c>
      <c r="G8" s="271">
        <v>802.46928982417569</v>
      </c>
      <c r="H8" s="271">
        <v>667.4227351648351</v>
      </c>
      <c r="I8" s="300">
        <v>627.93007177173911</v>
      </c>
      <c r="J8" s="271">
        <v>628.38889458695655</v>
      </c>
      <c r="K8" s="271">
        <v>706.0410344666667</v>
      </c>
      <c r="L8" s="271">
        <v>641</v>
      </c>
      <c r="M8" s="271">
        <v>542</v>
      </c>
      <c r="N8" s="271">
        <v>595</v>
      </c>
      <c r="O8" s="271">
        <v>674</v>
      </c>
      <c r="P8" s="384">
        <v>632</v>
      </c>
      <c r="Q8" s="384">
        <v>617</v>
      </c>
      <c r="R8" s="300">
        <v>691.67511064130429</v>
      </c>
      <c r="S8" s="300">
        <v>794</v>
      </c>
      <c r="T8" s="300">
        <v>739</v>
      </c>
      <c r="U8" s="300">
        <v>740</v>
      </c>
      <c r="V8" s="300">
        <v>753.49250172826089</v>
      </c>
      <c r="W8" s="18"/>
      <c r="X8" s="271">
        <v>653</v>
      </c>
      <c r="Y8" s="271">
        <v>702</v>
      </c>
      <c r="Z8" s="271">
        <v>679</v>
      </c>
      <c r="AA8" s="74">
        <v>620</v>
      </c>
      <c r="AB8" s="300">
        <v>653.9930297835615</v>
      </c>
      <c r="AC8" s="300">
        <v>746.74625086413039</v>
      </c>
    </row>
    <row r="9" spans="1:33" ht="14.25">
      <c r="B9" s="74" t="s">
        <v>393</v>
      </c>
      <c r="C9" s="271">
        <v>457.19448436666676</v>
      </c>
      <c r="D9" s="271">
        <v>447.02152794505497</v>
      </c>
      <c r="E9" s="271">
        <v>452.51884891304348</v>
      </c>
      <c r="F9" s="271">
        <v>465.41510322826088</v>
      </c>
      <c r="G9" s="271">
        <v>196.47009016483514</v>
      </c>
      <c r="H9" s="271">
        <v>198.02853434745666</v>
      </c>
      <c r="I9" s="300">
        <v>246.27657911956521</v>
      </c>
      <c r="J9" s="271">
        <v>296.68596006521739</v>
      </c>
      <c r="K9" s="271">
        <v>209</v>
      </c>
      <c r="L9" s="271">
        <v>257</v>
      </c>
      <c r="M9" s="271">
        <v>310</v>
      </c>
      <c r="N9" s="271">
        <v>258</v>
      </c>
      <c r="O9" s="271">
        <v>163</v>
      </c>
      <c r="P9" s="384">
        <v>172</v>
      </c>
      <c r="Q9" s="384">
        <v>184</v>
      </c>
      <c r="R9" s="300">
        <v>164.68862369565215</v>
      </c>
      <c r="S9" s="300">
        <v>164</v>
      </c>
      <c r="T9" s="300">
        <v>164</v>
      </c>
      <c r="U9" s="300">
        <v>172</v>
      </c>
      <c r="V9" s="300">
        <v>172.51206934782607</v>
      </c>
      <c r="X9" s="271">
        <v>460</v>
      </c>
      <c r="Y9" s="271">
        <v>457</v>
      </c>
      <c r="Z9" s="271">
        <v>236</v>
      </c>
      <c r="AA9" s="74">
        <v>259</v>
      </c>
      <c r="AB9" s="300">
        <v>165.93460824657535</v>
      </c>
      <c r="AC9" s="300">
        <v>168</v>
      </c>
    </row>
    <row r="10" spans="1:33" ht="15.75" thickBot="1">
      <c r="B10" s="64" t="s">
        <v>394</v>
      </c>
      <c r="C10" s="273">
        <f>C8+C9</f>
        <v>1120.0165261333334</v>
      </c>
      <c r="D10" s="273">
        <f t="shared" ref="D10:P10" si="0">D8+D9</f>
        <v>1197.5405855164836</v>
      </c>
      <c r="E10" s="273">
        <f t="shared" si="0"/>
        <v>1165.4545341086957</v>
      </c>
      <c r="F10" s="273">
        <f t="shared" si="0"/>
        <v>1146.0633863043479</v>
      </c>
      <c r="G10" s="273">
        <f t="shared" si="0"/>
        <v>998.93937998901083</v>
      </c>
      <c r="H10" s="273">
        <f t="shared" si="0"/>
        <v>865.45126951229179</v>
      </c>
      <c r="I10" s="273">
        <f t="shared" si="0"/>
        <v>874.20665089130432</v>
      </c>
      <c r="J10" s="273">
        <f t="shared" si="0"/>
        <v>925.07485465217394</v>
      </c>
      <c r="K10" s="273">
        <f t="shared" si="0"/>
        <v>915.0410344666667</v>
      </c>
      <c r="L10" s="273">
        <f t="shared" si="0"/>
        <v>898</v>
      </c>
      <c r="M10" s="273">
        <f t="shared" si="0"/>
        <v>852</v>
      </c>
      <c r="N10" s="273">
        <f t="shared" si="0"/>
        <v>853</v>
      </c>
      <c r="O10" s="273">
        <f t="shared" si="0"/>
        <v>837</v>
      </c>
      <c r="P10" s="273">
        <f t="shared" si="0"/>
        <v>804</v>
      </c>
      <c r="Q10" s="273">
        <f>SUM(Q8:Q9)</f>
        <v>801</v>
      </c>
      <c r="R10" s="301">
        <f>SUM(R8:R9)</f>
        <v>856.36373433695644</v>
      </c>
      <c r="S10" s="301">
        <f>SUM(S8:S9)</f>
        <v>958</v>
      </c>
      <c r="T10" s="301">
        <f>SUM(T8:T9)</f>
        <v>903</v>
      </c>
      <c r="U10" s="301">
        <f>SUM(U8:U9)</f>
        <v>912</v>
      </c>
      <c r="V10" s="301">
        <v>926.0045710760869</v>
      </c>
      <c r="X10" s="389">
        <v>1113</v>
      </c>
      <c r="Y10" s="389">
        <v>1159</v>
      </c>
      <c r="Z10" s="389">
        <v>915</v>
      </c>
      <c r="AA10" s="389">
        <v>879</v>
      </c>
      <c r="AB10" s="390">
        <v>819.9276380301369</v>
      </c>
      <c r="AC10" s="390">
        <v>914.74625086413039</v>
      </c>
    </row>
    <row r="11" spans="1:33" ht="14.25">
      <c r="B11" s="74" t="s">
        <v>390</v>
      </c>
      <c r="C11" s="271">
        <v>659.23111111111109</v>
      </c>
      <c r="D11" s="271">
        <v>652.18901098901097</v>
      </c>
      <c r="E11" s="271">
        <v>628.92826086956529</v>
      </c>
      <c r="F11" s="271">
        <v>576.6945652173913</v>
      </c>
      <c r="G11" s="271">
        <v>577.29692276895969</v>
      </c>
      <c r="H11" s="271">
        <v>574.51471159384869</v>
      </c>
      <c r="I11" s="300">
        <v>649.44155434782613</v>
      </c>
      <c r="J11" s="271">
        <v>673.40265217391311</v>
      </c>
      <c r="K11" s="271">
        <v>687</v>
      </c>
      <c r="L11" s="271">
        <v>690</v>
      </c>
      <c r="M11" s="271">
        <v>687.36283164037138</v>
      </c>
      <c r="N11" s="271">
        <v>688</v>
      </c>
      <c r="O11" s="271">
        <v>690</v>
      </c>
      <c r="P11" s="384">
        <v>709</v>
      </c>
      <c r="Q11" s="384">
        <v>726</v>
      </c>
      <c r="R11" s="300">
        <v>717.8987282608698</v>
      </c>
      <c r="S11" s="300">
        <v>705</v>
      </c>
      <c r="T11" s="300">
        <v>686</v>
      </c>
      <c r="U11" s="300">
        <v>696</v>
      </c>
      <c r="V11" s="300">
        <v>715.40398913043498</v>
      </c>
      <c r="X11" s="271">
        <v>692</v>
      </c>
      <c r="Y11" s="271">
        <v>641</v>
      </c>
      <c r="Z11" s="271">
        <v>619</v>
      </c>
      <c r="AA11" s="74">
        <v>688</v>
      </c>
      <c r="AB11" s="300">
        <v>711.38699819780709</v>
      </c>
      <c r="AC11" s="300">
        <v>700.5</v>
      </c>
    </row>
    <row r="12" spans="1:33" ht="14.25">
      <c r="B12" s="73"/>
      <c r="C12" s="274"/>
      <c r="D12" s="274"/>
      <c r="E12" s="274"/>
      <c r="F12" s="274"/>
      <c r="G12" s="274"/>
      <c r="H12" s="274"/>
      <c r="I12" s="274"/>
      <c r="J12" s="274"/>
      <c r="K12" s="274"/>
      <c r="L12" s="274"/>
      <c r="M12" s="274"/>
      <c r="N12" s="274"/>
      <c r="O12" s="274"/>
      <c r="P12" s="274"/>
      <c r="Q12" s="274"/>
      <c r="R12" s="302"/>
      <c r="S12" s="302"/>
      <c r="T12" s="302"/>
      <c r="U12" s="302"/>
      <c r="V12" s="302"/>
      <c r="X12" s="274"/>
      <c r="Y12" s="274"/>
      <c r="Z12" s="274"/>
      <c r="AA12" s="274"/>
      <c r="AB12" s="302"/>
      <c r="AC12" s="302"/>
    </row>
    <row r="13" spans="1:33" ht="14.25">
      <c r="B13" s="385" t="s">
        <v>387</v>
      </c>
      <c r="C13" s="274">
        <f>C10-C11</f>
        <v>460.78541502222231</v>
      </c>
      <c r="D13" s="274">
        <f>D10-D11</f>
        <v>545.35157452747262</v>
      </c>
      <c r="E13" s="274">
        <f t="shared" ref="E13:Q13" si="1">E10-E11</f>
        <v>536.52627323913043</v>
      </c>
      <c r="F13" s="274">
        <f t="shared" si="1"/>
        <v>569.36882108695659</v>
      </c>
      <c r="G13" s="274">
        <f t="shared" si="1"/>
        <v>421.64245722005114</v>
      </c>
      <c r="H13" s="274">
        <f t="shared" si="1"/>
        <v>290.9365579184431</v>
      </c>
      <c r="I13" s="274">
        <f t="shared" si="1"/>
        <v>224.76509654347819</v>
      </c>
      <c r="J13" s="274">
        <f t="shared" si="1"/>
        <v>251.67220247826083</v>
      </c>
      <c r="K13" s="274">
        <f t="shared" si="1"/>
        <v>228.0410344666667</v>
      </c>
      <c r="L13" s="274">
        <f t="shared" si="1"/>
        <v>208</v>
      </c>
      <c r="M13" s="274">
        <f t="shared" si="1"/>
        <v>164.63716835962862</v>
      </c>
      <c r="N13" s="274">
        <f t="shared" si="1"/>
        <v>165</v>
      </c>
      <c r="O13" s="274">
        <f t="shared" si="1"/>
        <v>147</v>
      </c>
      <c r="P13" s="274">
        <f t="shared" si="1"/>
        <v>95</v>
      </c>
      <c r="Q13" s="274">
        <f t="shared" si="1"/>
        <v>75</v>
      </c>
      <c r="R13" s="274">
        <f>R10-R11</f>
        <v>138.46500607608664</v>
      </c>
      <c r="S13" s="274">
        <f>S10-S11</f>
        <v>253</v>
      </c>
      <c r="T13" s="274">
        <f>T10-T11</f>
        <v>217</v>
      </c>
      <c r="U13" s="274">
        <f>U10-U11</f>
        <v>216</v>
      </c>
      <c r="V13" s="274">
        <v>210.60058194565192</v>
      </c>
      <c r="W13" s="382"/>
      <c r="X13" s="274">
        <f t="shared" ref="X13:AB13" si="2">X10-X11</f>
        <v>421</v>
      </c>
      <c r="Y13" s="274">
        <f t="shared" si="2"/>
        <v>518</v>
      </c>
      <c r="Z13" s="274">
        <f t="shared" si="2"/>
        <v>296</v>
      </c>
      <c r="AA13" s="274">
        <f t="shared" si="2"/>
        <v>191</v>
      </c>
      <c r="AB13" s="274">
        <f t="shared" si="2"/>
        <v>108.54063983232982</v>
      </c>
      <c r="AC13" s="274">
        <v>214.24625086413039</v>
      </c>
    </row>
    <row r="14" spans="1:33" ht="14.25">
      <c r="B14" s="385" t="s">
        <v>388</v>
      </c>
      <c r="C14" s="274">
        <v>0</v>
      </c>
      <c r="D14" s="274">
        <v>0</v>
      </c>
      <c r="E14" s="274">
        <v>0</v>
      </c>
      <c r="F14" s="274">
        <v>0</v>
      </c>
      <c r="G14" s="274">
        <v>0</v>
      </c>
      <c r="H14" s="274">
        <v>0</v>
      </c>
      <c r="I14" s="274">
        <v>0</v>
      </c>
      <c r="J14" s="274">
        <v>0</v>
      </c>
      <c r="K14" s="274">
        <v>50</v>
      </c>
      <c r="L14" s="274">
        <v>50</v>
      </c>
      <c r="M14" s="274">
        <v>50</v>
      </c>
      <c r="N14" s="274">
        <v>50</v>
      </c>
      <c r="O14" s="274">
        <v>100</v>
      </c>
      <c r="P14" s="274">
        <v>100</v>
      </c>
      <c r="Q14" s="274">
        <v>100</v>
      </c>
      <c r="R14" s="274">
        <v>100</v>
      </c>
      <c r="S14" s="274">
        <v>100</v>
      </c>
      <c r="T14" s="274">
        <v>180</v>
      </c>
      <c r="U14" s="274">
        <v>180</v>
      </c>
      <c r="V14" s="274">
        <v>180</v>
      </c>
      <c r="W14" s="380"/>
      <c r="X14" s="339" t="s">
        <v>361</v>
      </c>
      <c r="Y14" s="339" t="s">
        <v>361</v>
      </c>
      <c r="Z14" s="339" t="s">
        <v>361</v>
      </c>
      <c r="AA14" s="274">
        <v>50</v>
      </c>
      <c r="AB14" s="274">
        <v>100</v>
      </c>
      <c r="AC14" s="274">
        <v>180</v>
      </c>
    </row>
    <row r="15" spans="1:33" ht="15">
      <c r="B15" s="386" t="s">
        <v>389</v>
      </c>
      <c r="C15" s="387">
        <f>SUM(C13:C14)</f>
        <v>460.78541502222231</v>
      </c>
      <c r="D15" s="387">
        <f t="shared" ref="D15:S15" si="3">SUM(D13:D14)</f>
        <v>545.35157452747262</v>
      </c>
      <c r="E15" s="387">
        <f t="shared" si="3"/>
        <v>536.52627323913043</v>
      </c>
      <c r="F15" s="387">
        <f t="shared" si="3"/>
        <v>569.36882108695659</v>
      </c>
      <c r="G15" s="387">
        <f t="shared" si="3"/>
        <v>421.64245722005114</v>
      </c>
      <c r="H15" s="387">
        <f t="shared" si="3"/>
        <v>290.9365579184431</v>
      </c>
      <c r="I15" s="387">
        <f t="shared" si="3"/>
        <v>224.76509654347819</v>
      </c>
      <c r="J15" s="387">
        <f t="shared" si="3"/>
        <v>251.67220247826083</v>
      </c>
      <c r="K15" s="387">
        <f t="shared" si="3"/>
        <v>278.0410344666667</v>
      </c>
      <c r="L15" s="387">
        <f t="shared" si="3"/>
        <v>258</v>
      </c>
      <c r="M15" s="387">
        <f t="shared" si="3"/>
        <v>214.63716835962862</v>
      </c>
      <c r="N15" s="387">
        <f t="shared" si="3"/>
        <v>215</v>
      </c>
      <c r="O15" s="387">
        <f t="shared" si="3"/>
        <v>247</v>
      </c>
      <c r="P15" s="387">
        <f t="shared" si="3"/>
        <v>195</v>
      </c>
      <c r="Q15" s="387">
        <f t="shared" si="3"/>
        <v>175</v>
      </c>
      <c r="R15" s="387">
        <f t="shared" si="3"/>
        <v>238.46500607608664</v>
      </c>
      <c r="S15" s="387">
        <f t="shared" si="3"/>
        <v>353</v>
      </c>
      <c r="T15" s="387">
        <f>SUM(T13:T14)</f>
        <v>397</v>
      </c>
      <c r="U15" s="387">
        <f>SUM(U13:U14)</f>
        <v>396</v>
      </c>
      <c r="V15" s="387">
        <v>390.60058194565192</v>
      </c>
      <c r="W15" s="383"/>
      <c r="X15" s="387">
        <f t="shared" ref="X15:AB15" si="4">SUM(X13:X14)</f>
        <v>421</v>
      </c>
      <c r="Y15" s="387">
        <f t="shared" si="4"/>
        <v>518</v>
      </c>
      <c r="Z15" s="387">
        <f t="shared" si="4"/>
        <v>296</v>
      </c>
      <c r="AA15" s="387">
        <f t="shared" si="4"/>
        <v>241</v>
      </c>
      <c r="AB15" s="387">
        <f t="shared" si="4"/>
        <v>208.54063983232982</v>
      </c>
      <c r="AC15" s="387">
        <v>394.24625086413039</v>
      </c>
    </row>
    <row r="16" spans="1:33" ht="14.25">
      <c r="B16" s="71"/>
      <c r="C16" s="275"/>
      <c r="D16" s="275"/>
      <c r="E16" s="275"/>
      <c r="F16" s="275"/>
      <c r="G16" s="275"/>
      <c r="H16" s="275"/>
      <c r="I16" s="275"/>
      <c r="J16" s="275"/>
      <c r="K16" s="275"/>
      <c r="L16" s="275"/>
      <c r="M16" s="275"/>
      <c r="N16" s="275"/>
      <c r="O16" s="275"/>
      <c r="P16" s="275"/>
      <c r="Q16" s="275"/>
      <c r="R16" s="380"/>
      <c r="S16" s="380"/>
      <c r="T16" s="380"/>
      <c r="U16" s="380"/>
      <c r="V16" s="380"/>
      <c r="X16" s="275"/>
      <c r="Y16" s="275"/>
      <c r="Z16" s="275"/>
      <c r="AA16" s="275"/>
      <c r="AB16" s="380"/>
      <c r="AC16" s="380"/>
    </row>
    <row r="17" spans="2:29" ht="15.75" thickBot="1">
      <c r="B17" s="377" t="s">
        <v>330</v>
      </c>
      <c r="C17" s="378"/>
      <c r="D17" s="378"/>
      <c r="E17" s="378"/>
      <c r="F17" s="378"/>
      <c r="G17" s="378"/>
      <c r="H17" s="378"/>
      <c r="I17" s="378"/>
      <c r="J17" s="378"/>
      <c r="K17" s="378"/>
      <c r="L17" s="378"/>
      <c r="M17" s="378"/>
      <c r="N17" s="378"/>
      <c r="O17" s="378"/>
      <c r="P17" s="378"/>
      <c r="Q17" s="378"/>
      <c r="R17" s="379"/>
      <c r="S17" s="379"/>
      <c r="T17" s="379"/>
      <c r="U17" s="379"/>
      <c r="V17" s="379"/>
      <c r="X17" s="391"/>
      <c r="Y17" s="391"/>
      <c r="Z17" s="391"/>
      <c r="AA17" s="391"/>
      <c r="AB17" s="392"/>
      <c r="AC17" s="392"/>
    </row>
    <row r="18" spans="2:29" ht="14.25">
      <c r="B18" s="74" t="s">
        <v>86</v>
      </c>
      <c r="C18" s="271">
        <v>58.283851627831808</v>
      </c>
      <c r="D18" s="271">
        <v>60.446615663063568</v>
      </c>
      <c r="E18" s="271">
        <v>60.795416866660446</v>
      </c>
      <c r="F18" s="271">
        <v>80.936501502989898</v>
      </c>
      <c r="G18" s="271">
        <v>57.768251049856225</v>
      </c>
      <c r="H18" s="271">
        <v>69.166129196780545</v>
      </c>
      <c r="I18" s="272">
        <v>81.803726723234774</v>
      </c>
      <c r="J18" s="271">
        <v>81.709248529798685</v>
      </c>
      <c r="K18" s="271">
        <v>70</v>
      </c>
      <c r="L18" s="271">
        <v>80</v>
      </c>
      <c r="M18" s="271">
        <v>106.96150161362078</v>
      </c>
      <c r="N18" s="271">
        <v>103</v>
      </c>
      <c r="O18" s="271">
        <v>74</v>
      </c>
      <c r="P18" s="74">
        <v>83</v>
      </c>
      <c r="Q18" s="74">
        <v>106</v>
      </c>
      <c r="R18" s="300">
        <v>98</v>
      </c>
      <c r="S18" s="300">
        <v>81</v>
      </c>
      <c r="T18" s="300">
        <v>96</v>
      </c>
      <c r="U18" s="300">
        <v>110</v>
      </c>
      <c r="V18" s="300">
        <v>103.03334077459581</v>
      </c>
      <c r="X18" s="271">
        <v>62</v>
      </c>
      <c r="Y18" s="271">
        <v>65</v>
      </c>
      <c r="Z18" s="271">
        <v>72</v>
      </c>
      <c r="AA18" s="384">
        <v>88</v>
      </c>
      <c r="AB18" s="300">
        <v>91</v>
      </c>
      <c r="AC18" s="300">
        <v>99.516670387297907</v>
      </c>
    </row>
    <row r="19" spans="2:29" s="40" customFormat="1" ht="14.25" customHeight="1">
      <c r="B19" s="74" t="s">
        <v>85</v>
      </c>
      <c r="C19" s="271">
        <v>265.28521467631174</v>
      </c>
      <c r="D19" s="271">
        <v>282.06297448815906</v>
      </c>
      <c r="E19" s="271">
        <v>286.29612353510703</v>
      </c>
      <c r="F19" s="271">
        <v>293.47906506528227</v>
      </c>
      <c r="G19" s="271">
        <v>231.31690998975981</v>
      </c>
      <c r="H19" s="271">
        <v>222.89718231928629</v>
      </c>
      <c r="I19" s="272">
        <v>206.15020854433149</v>
      </c>
      <c r="J19" s="271">
        <v>188.41205244112209</v>
      </c>
      <c r="K19" s="271">
        <v>245</v>
      </c>
      <c r="L19" s="271">
        <v>271</v>
      </c>
      <c r="M19" s="271">
        <v>338.60966116799625</v>
      </c>
      <c r="N19" s="271">
        <v>309</v>
      </c>
      <c r="O19" s="271">
        <v>328</v>
      </c>
      <c r="P19" s="74">
        <v>322</v>
      </c>
      <c r="Q19" s="74">
        <v>330</v>
      </c>
      <c r="R19" s="300">
        <v>351</v>
      </c>
      <c r="S19" s="300">
        <v>260</v>
      </c>
      <c r="T19" s="300">
        <v>238</v>
      </c>
      <c r="U19" s="300">
        <v>201</v>
      </c>
      <c r="V19" s="300">
        <v>199.5381646749656</v>
      </c>
      <c r="W19" s="18"/>
      <c r="X19" s="271">
        <v>209</v>
      </c>
      <c r="Y19" s="271">
        <v>220</v>
      </c>
      <c r="Z19" s="271">
        <v>205</v>
      </c>
      <c r="AA19" s="384">
        <v>288</v>
      </c>
      <c r="AB19" s="300">
        <v>322</v>
      </c>
      <c r="AC19" s="300">
        <v>219.5</v>
      </c>
    </row>
    <row r="20" spans="2:29" s="40" customFormat="1" ht="14.25" customHeight="1">
      <c r="B20" s="71"/>
      <c r="C20" s="275"/>
      <c r="D20" s="275"/>
      <c r="E20" s="275"/>
      <c r="F20" s="275"/>
      <c r="G20" s="275"/>
      <c r="H20" s="275"/>
      <c r="I20" s="276"/>
      <c r="J20" s="275"/>
      <c r="K20" s="275"/>
      <c r="L20" s="275"/>
      <c r="M20" s="275"/>
      <c r="N20" s="275"/>
      <c r="O20" s="275"/>
      <c r="P20" s="71"/>
      <c r="Q20" s="71"/>
      <c r="R20" s="303"/>
      <c r="S20" s="303"/>
      <c r="T20" s="303"/>
      <c r="U20" s="303"/>
      <c r="V20" s="303"/>
      <c r="W20" s="18"/>
      <c r="X20" s="275"/>
      <c r="Y20" s="275"/>
      <c r="Z20" s="275"/>
      <c r="AA20" s="303"/>
      <c r="AB20" s="303"/>
      <c r="AC20" s="303"/>
    </row>
    <row r="21" spans="2:29" s="40" customFormat="1" ht="14.25" customHeight="1">
      <c r="B21" s="386" t="s">
        <v>362</v>
      </c>
      <c r="C21" s="387">
        <f t="shared" ref="C21:T21" si="5">C24*1000000/(C15*((365*24)/4))</f>
        <v>252.77368906766949</v>
      </c>
      <c r="D21" s="387">
        <f t="shared" si="5"/>
        <v>228.54344885381201</v>
      </c>
      <c r="E21" s="387">
        <f t="shared" si="5"/>
        <v>239.3649242951725</v>
      </c>
      <c r="F21" s="387">
        <f t="shared" si="5"/>
        <v>259.60975233584617</v>
      </c>
      <c r="G21" s="387">
        <f t="shared" si="5"/>
        <v>212.48715771328989</v>
      </c>
      <c r="H21" s="387">
        <f t="shared" si="5"/>
        <v>134.97637196343348</v>
      </c>
      <c r="I21" s="387">
        <f t="shared" si="5"/>
        <v>198.52689983645837</v>
      </c>
      <c r="J21" s="387">
        <f t="shared" si="5"/>
        <v>199.2988950636236</v>
      </c>
      <c r="K21" s="387">
        <f t="shared" si="5"/>
        <v>175.13429498401231</v>
      </c>
      <c r="L21" s="387">
        <f t="shared" si="5"/>
        <v>133.82535131499725</v>
      </c>
      <c r="M21" s="387">
        <f t="shared" si="5"/>
        <v>229.66016409303339</v>
      </c>
      <c r="N21" s="387">
        <f t="shared" si="5"/>
        <v>188.28501645959514</v>
      </c>
      <c r="O21" s="387">
        <f t="shared" si="5"/>
        <v>126.4045255393489</v>
      </c>
      <c r="P21" s="387">
        <f t="shared" si="5"/>
        <v>156.89029387659525</v>
      </c>
      <c r="Q21" s="387">
        <f t="shared" si="5"/>
        <v>174.82061317677756</v>
      </c>
      <c r="R21" s="387">
        <f t="shared" si="5"/>
        <v>83.532737280708631</v>
      </c>
      <c r="S21" s="387">
        <f t="shared" si="5"/>
        <v>122.88667261696871</v>
      </c>
      <c r="T21" s="387">
        <f t="shared" si="5"/>
        <v>128.82003151490056</v>
      </c>
      <c r="U21" s="387">
        <f>U24*1000000/(U15*((365*24)/4))</f>
        <v>111.67426212028897</v>
      </c>
      <c r="V21" s="387">
        <v>116.82722542556651</v>
      </c>
      <c r="W21" s="18"/>
      <c r="X21" s="387">
        <f>X24*1000000/(X15*((365*24)))</f>
        <v>255.01252725083762</v>
      </c>
      <c r="Y21" s="387">
        <f>Y24*1000000/(Y15*((365*24)))</f>
        <v>249.68640362475989</v>
      </c>
      <c r="Z21" s="387">
        <f>Z24*1000000/(Z15*((365*24)))</f>
        <v>188.887734835863</v>
      </c>
      <c r="AA21" s="387">
        <f>AA24*1000000/(AA15*((365*24)))</f>
        <v>179.4567915269333</v>
      </c>
      <c r="AB21" s="387">
        <f>AB24*1000000/(AB15*((365*24)))</f>
        <v>134.66052373964362</v>
      </c>
      <c r="AC21" s="387">
        <v>116.91698879763345</v>
      </c>
    </row>
    <row r="22" spans="2:29" ht="15">
      <c r="B22" s="386"/>
      <c r="C22" s="387"/>
      <c r="D22" s="387"/>
      <c r="E22" s="387"/>
      <c r="F22" s="387"/>
      <c r="G22" s="387"/>
      <c r="H22" s="387"/>
      <c r="I22" s="387"/>
      <c r="J22" s="387"/>
      <c r="K22" s="387"/>
      <c r="L22" s="387"/>
      <c r="M22" s="387"/>
      <c r="N22" s="387"/>
      <c r="O22" s="387"/>
      <c r="P22" s="387"/>
      <c r="Q22" s="387"/>
      <c r="R22" s="387"/>
      <c r="S22" s="387"/>
      <c r="T22" s="387"/>
      <c r="U22" s="387"/>
      <c r="V22" s="387"/>
      <c r="X22" s="387"/>
      <c r="Y22" s="387"/>
      <c r="Z22" s="387"/>
      <c r="AA22" s="387"/>
      <c r="AB22" s="387"/>
      <c r="AC22" s="387"/>
    </row>
    <row r="23" spans="2:29" ht="15">
      <c r="B23" s="388" t="s">
        <v>395</v>
      </c>
      <c r="C23" s="352">
        <f t="shared" ref="C23:T23" si="6">(C15*((24*365)/4))*C21/1000000</f>
        <v>255.07899999999995</v>
      </c>
      <c r="D23" s="352">
        <f t="shared" si="6"/>
        <v>272.95399999999995</v>
      </c>
      <c r="E23" s="352">
        <f t="shared" si="6"/>
        <v>281.2519999999995</v>
      </c>
      <c r="F23" s="352">
        <f t="shared" si="6"/>
        <v>323.71200000000113</v>
      </c>
      <c r="G23" s="352">
        <f t="shared" si="6"/>
        <v>196.21000000000004</v>
      </c>
      <c r="H23" s="352">
        <f t="shared" si="6"/>
        <v>86.000338720000116</v>
      </c>
      <c r="I23" s="352">
        <f t="shared" si="6"/>
        <v>97.721999999999582</v>
      </c>
      <c r="J23" s="352">
        <f t="shared" si="6"/>
        <v>109.8460021999996</v>
      </c>
      <c r="K23" s="352">
        <f t="shared" si="6"/>
        <v>106.64099999999985</v>
      </c>
      <c r="L23" s="352">
        <f t="shared" si="6"/>
        <v>75.613999999999749</v>
      </c>
      <c r="M23" s="352">
        <f t="shared" si="6"/>
        <v>107.9530000000006</v>
      </c>
      <c r="N23" s="352">
        <f t="shared" si="6"/>
        <v>88.654000000000366</v>
      </c>
      <c r="O23" s="352">
        <f t="shared" si="6"/>
        <v>68.376000000000005</v>
      </c>
      <c r="P23" s="352">
        <f t="shared" si="6"/>
        <v>67</v>
      </c>
      <c r="Q23" s="352">
        <f t="shared" si="6"/>
        <v>67</v>
      </c>
      <c r="R23" s="352">
        <f t="shared" si="6"/>
        <v>43.623999999999967</v>
      </c>
      <c r="S23" s="352">
        <f t="shared" si="6"/>
        <v>95</v>
      </c>
      <c r="T23" s="352">
        <f t="shared" si="6"/>
        <v>112</v>
      </c>
      <c r="U23" s="352">
        <f>(U15*((24*365)/4))*U21/1000000</f>
        <v>96.848387081199405</v>
      </c>
      <c r="V23" s="352">
        <v>99.935793101925498</v>
      </c>
      <c r="X23" s="352">
        <f>(X15*(24*365))*X21/1000000</f>
        <v>940.4759999999992</v>
      </c>
      <c r="Y23" s="352">
        <f t="shared" ref="Y23:AB23" si="7">(Y15*(24*365))*Y21/1000000</f>
        <v>1132.9970000000005</v>
      </c>
      <c r="Z23" s="352">
        <f t="shared" si="7"/>
        <v>489.77834091999932</v>
      </c>
      <c r="AA23" s="352">
        <f t="shared" si="7"/>
        <v>378.86200000000053</v>
      </c>
      <c r="AB23" s="352">
        <f t="shared" si="7"/>
        <v>246</v>
      </c>
      <c r="AC23" s="352">
        <v>403.78418018312493</v>
      </c>
    </row>
    <row r="24" spans="2:29" ht="14.25">
      <c r="B24" s="438" t="s">
        <v>396</v>
      </c>
      <c r="C24" s="437">
        <f>'10 - Results by Business'!G33+'10 - Results by Business'!G10</f>
        <v>255.07899999999995</v>
      </c>
      <c r="D24" s="437">
        <f>'10 - Results by Business'!H33+'10 - Results by Business'!H10</f>
        <v>272.95399999999995</v>
      </c>
      <c r="E24" s="437">
        <f>'10 - Results by Business'!I33+'10 - Results by Business'!I10</f>
        <v>281.2519999999995</v>
      </c>
      <c r="F24" s="437">
        <f>'10 - Results by Business'!J33+'10 - Results by Business'!J10</f>
        <v>323.71200000000113</v>
      </c>
      <c r="G24" s="437">
        <f>'10 - Results by Business'!K33+'10 - Results by Business'!K10</f>
        <v>196.21000000000004</v>
      </c>
      <c r="H24" s="437">
        <f>'10 - Results by Business'!L33+'10 - Results by Business'!L10</f>
        <v>86.000338720000116</v>
      </c>
      <c r="I24" s="437">
        <f>'10 - Results by Business'!M33+'10 - Results by Business'!M10</f>
        <v>97.721999999999582</v>
      </c>
      <c r="J24" s="437">
        <f>'10 - Results by Business'!N33+'10 - Results by Business'!N10</f>
        <v>109.84600219999959</v>
      </c>
      <c r="K24" s="437">
        <f>'10 - Results by Business'!O33+'10 - Results by Business'!O10</f>
        <v>106.64099999999985</v>
      </c>
      <c r="L24" s="437">
        <f>'10 - Results by Business'!P33+'10 - Results by Business'!P10</f>
        <v>75.613999999999749</v>
      </c>
      <c r="M24" s="437">
        <f>'10 - Results by Business'!Q33+'10 - Results by Business'!Q10</f>
        <v>107.9530000000006</v>
      </c>
      <c r="N24" s="437">
        <f>'10 - Results by Business'!R33+'10 - Results by Business'!R10</f>
        <v>88.654000000000366</v>
      </c>
      <c r="O24" s="437">
        <f>'10 - Results by Business'!S33+'10 - Results by Business'!S10</f>
        <v>68.376000000000005</v>
      </c>
      <c r="P24" s="437">
        <f>'10 - Results by Business'!T33+'10 - Results by Business'!T10</f>
        <v>67</v>
      </c>
      <c r="Q24" s="437">
        <f>'10 - Results by Business'!U33+'10 - Results by Business'!U10</f>
        <v>67</v>
      </c>
      <c r="R24" s="437">
        <f>'10 - Results by Business'!V33+'10 - Results by Business'!V10</f>
        <v>43.623999999999967</v>
      </c>
      <c r="S24" s="437">
        <f>'10 - Results by Business'!W33+'10 - Results by Business'!W10</f>
        <v>95</v>
      </c>
      <c r="T24" s="437">
        <f>'10 - Results by Business'!X33+'10 - Results by Business'!X10</f>
        <v>112</v>
      </c>
      <c r="U24" s="437">
        <v>96.848387081199405</v>
      </c>
      <c r="V24" s="437">
        <v>99.935793101925498</v>
      </c>
      <c r="X24" s="437">
        <f>'10 - Results by Business'!AC33+'10 - Results by Business'!AC10</f>
        <v>940.4759999999992</v>
      </c>
      <c r="Y24" s="437">
        <f>'10 - Results by Business'!AD33+'10 - Results by Business'!AD10</f>
        <v>1132.9970000000005</v>
      </c>
      <c r="Z24" s="437">
        <f>'10 - Results by Business'!AE33+'10 - Results by Business'!AE10</f>
        <v>489.77834091999932</v>
      </c>
      <c r="AA24" s="437">
        <f>'10 - Results by Business'!AF33+'10 - Results by Business'!AF10</f>
        <v>378.86200000000053</v>
      </c>
      <c r="AB24" s="437">
        <f>'10 - Results by Business'!AG33+'10 - Results by Business'!AG10</f>
        <v>246</v>
      </c>
      <c r="AC24" s="437">
        <v>403.78418018312493</v>
      </c>
    </row>
    <row r="26" spans="2:29">
      <c r="B26" s="436" t="s">
        <v>397</v>
      </c>
    </row>
  </sheetData>
  <phoneticPr fontId="75" type="noConversion"/>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Q30"/>
  <sheetViews>
    <sheetView showGridLines="0" zoomScale="80" zoomScaleNormal="80" zoomScaleSheetLayoutView="90" workbookViewId="0">
      <pane xSplit="2" ySplit="7" topLeftCell="U18" activePane="bottomRight" state="frozen"/>
      <selection activeCell="S25" sqref="S25"/>
      <selection pane="topRight" activeCell="S25" sqref="S25"/>
      <selection pane="bottomLeft" activeCell="S25" sqref="S25"/>
      <selection pane="bottomRight" activeCell="AS11" sqref="AS11"/>
    </sheetView>
  </sheetViews>
  <sheetFormatPr defaultColWidth="9.140625" defaultRowHeight="12.75"/>
  <cols>
    <col min="1" max="1" width="2.140625" style="40" customWidth="1"/>
    <col min="2" max="2" width="41.42578125" style="40" customWidth="1"/>
    <col min="3" max="3" width="11.140625" style="40" customWidth="1"/>
    <col min="4" max="14" width="9.140625" style="40" customWidth="1"/>
    <col min="15" max="15" width="10.42578125" style="40" customWidth="1"/>
    <col min="16" max="16" width="9.85546875" style="40" bestFit="1" customWidth="1"/>
    <col min="17" max="21" width="9.140625" style="40"/>
    <col min="22" max="26" width="9.140625" style="305"/>
    <col min="27" max="32" width="9.140625" style="40"/>
    <col min="33" max="34" width="9.140625" style="305"/>
    <col min="35" max="16384" width="9.140625" style="40"/>
  </cols>
  <sheetData>
    <row r="1" spans="1:43">
      <c r="A1" s="18"/>
      <c r="B1" s="39"/>
    </row>
    <row r="2" spans="1:43">
      <c r="A2" s="18"/>
      <c r="B2" s="39"/>
    </row>
    <row r="3" spans="1:43">
      <c r="A3" s="18"/>
      <c r="B3" s="39"/>
    </row>
    <row r="4" spans="1:43" ht="21" customHeight="1">
      <c r="A4" s="18"/>
      <c r="B4" s="41"/>
    </row>
    <row r="5" spans="1:43">
      <c r="B5" s="68"/>
    </row>
    <row r="6" spans="1:43" ht="12" customHeight="1">
      <c r="B6" s="42"/>
      <c r="C6" s="537"/>
      <c r="D6" s="537"/>
      <c r="E6" s="537"/>
      <c r="F6" s="537"/>
      <c r="G6" s="537"/>
      <c r="H6" s="537"/>
      <c r="I6" s="537"/>
      <c r="J6" s="537"/>
      <c r="K6" s="537"/>
      <c r="L6" s="537"/>
      <c r="M6" s="537"/>
      <c r="N6" s="537"/>
      <c r="O6" s="537"/>
      <c r="P6" s="537"/>
      <c r="Q6" s="191"/>
      <c r="R6" s="191"/>
    </row>
    <row r="7" spans="1:43" s="33" customFormat="1" ht="14.25" customHeight="1" thickBot="1">
      <c r="B7" s="58" t="s">
        <v>120</v>
      </c>
      <c r="C7" s="59" t="s">
        <v>102</v>
      </c>
      <c r="D7" s="59" t="s">
        <v>103</v>
      </c>
      <c r="E7" s="59" t="s">
        <v>104</v>
      </c>
      <c r="F7" s="59" t="s">
        <v>105</v>
      </c>
      <c r="G7" s="59" t="s">
        <v>87</v>
      </c>
      <c r="H7" s="59" t="s">
        <v>88</v>
      </c>
      <c r="I7" s="59" t="s">
        <v>89</v>
      </c>
      <c r="J7" s="59" t="s">
        <v>90</v>
      </c>
      <c r="K7" s="59" t="s">
        <v>91</v>
      </c>
      <c r="L7" s="59" t="s">
        <v>92</v>
      </c>
      <c r="M7" s="59" t="s">
        <v>93</v>
      </c>
      <c r="N7" s="59" t="s">
        <v>94</v>
      </c>
      <c r="O7" s="59" t="s">
        <v>95</v>
      </c>
      <c r="P7" s="59" t="s">
        <v>96</v>
      </c>
      <c r="Q7" s="59" t="s">
        <v>97</v>
      </c>
      <c r="R7" s="59" t="s">
        <v>98</v>
      </c>
      <c r="S7" s="59" t="s">
        <v>99</v>
      </c>
      <c r="T7" s="59" t="s">
        <v>100</v>
      </c>
      <c r="U7" s="59" t="s">
        <v>101</v>
      </c>
      <c r="V7" s="306" t="s">
        <v>349</v>
      </c>
      <c r="W7" s="306" t="s">
        <v>360</v>
      </c>
      <c r="X7" s="306" t="s">
        <v>399</v>
      </c>
      <c r="Y7" s="306" t="s">
        <v>410</v>
      </c>
      <c r="Z7" s="306" t="s">
        <v>412</v>
      </c>
      <c r="AA7" s="277"/>
      <c r="AC7" s="59">
        <v>2018</v>
      </c>
      <c r="AD7" s="59">
        <v>2019</v>
      </c>
      <c r="AE7" s="59">
        <v>2020</v>
      </c>
      <c r="AF7" s="59">
        <v>2021</v>
      </c>
      <c r="AG7" s="306">
        <v>2022</v>
      </c>
      <c r="AH7" s="306">
        <v>2023</v>
      </c>
      <c r="AJ7" s="59" t="s">
        <v>99</v>
      </c>
      <c r="AK7" s="59" t="s">
        <v>100</v>
      </c>
      <c r="AL7" s="59" t="s">
        <v>101</v>
      </c>
      <c r="AM7" s="306" t="s">
        <v>349</v>
      </c>
      <c r="AN7" s="306" t="s">
        <v>360</v>
      </c>
      <c r="AO7" s="306" t="s">
        <v>399</v>
      </c>
      <c r="AP7" s="306" t="s">
        <v>410</v>
      </c>
      <c r="AQ7" s="306" t="s">
        <v>412</v>
      </c>
    </row>
    <row r="8" spans="1:43" ht="14.25" customHeight="1" thickTop="1">
      <c r="B8" s="43"/>
      <c r="L8" s="101"/>
      <c r="AA8" s="18"/>
      <c r="AC8" s="233"/>
      <c r="AD8" s="233"/>
      <c r="AE8" s="233"/>
      <c r="AF8" s="233"/>
      <c r="AG8" s="312"/>
      <c r="AH8" s="312"/>
      <c r="AJ8" s="233"/>
      <c r="AK8" s="233"/>
      <c r="AL8" s="233"/>
      <c r="AM8" s="305"/>
      <c r="AN8" s="305"/>
      <c r="AO8" s="305"/>
      <c r="AP8" s="305"/>
      <c r="AQ8" s="305"/>
    </row>
    <row r="9" spans="1:43" s="33" customFormat="1" ht="15.7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65">
        <v>129</v>
      </c>
      <c r="V9" s="307">
        <v>122.46210662099998</v>
      </c>
      <c r="W9" s="307">
        <f>SUM(W10,W13,W17)</f>
        <v>106</v>
      </c>
      <c r="X9" s="307">
        <f t="shared" ref="X9:Y9" si="0">SUM(X10,X13,X17)</f>
        <v>105</v>
      </c>
      <c r="Y9" s="307">
        <f t="shared" si="0"/>
        <v>119</v>
      </c>
      <c r="Z9" s="307">
        <v>128.00780246599999</v>
      </c>
      <c r="AA9" s="278"/>
      <c r="AC9" s="234">
        <v>1</v>
      </c>
      <c r="AD9" s="234">
        <v>1</v>
      </c>
      <c r="AE9" s="234">
        <v>1</v>
      </c>
      <c r="AF9" s="234">
        <v>1</v>
      </c>
      <c r="AG9" s="313">
        <v>1</v>
      </c>
      <c r="AH9" s="313">
        <v>1</v>
      </c>
      <c r="AJ9" s="234">
        <v>1</v>
      </c>
      <c r="AK9" s="234">
        <v>1</v>
      </c>
      <c r="AL9" s="234">
        <v>1</v>
      </c>
      <c r="AM9" s="313">
        <v>1</v>
      </c>
      <c r="AN9" s="313">
        <v>1</v>
      </c>
      <c r="AO9" s="313">
        <v>1</v>
      </c>
      <c r="AP9" s="313">
        <v>1</v>
      </c>
      <c r="AQ9" s="313">
        <v>1</v>
      </c>
    </row>
    <row r="10" spans="1:43" ht="14.25" customHeight="1" thickBot="1">
      <c r="B10" s="86" t="s">
        <v>106</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308">
        <v>62.288383859999996</v>
      </c>
      <c r="W10" s="308">
        <f t="shared" ref="W10:Y10" si="1">SUM(W11:W12)</f>
        <v>53</v>
      </c>
      <c r="X10" s="308">
        <f t="shared" si="1"/>
        <v>53</v>
      </c>
      <c r="Y10" s="308">
        <f t="shared" si="1"/>
        <v>67</v>
      </c>
      <c r="Z10" s="308">
        <v>76.961147202999996</v>
      </c>
      <c r="AA10" s="278"/>
      <c r="AC10" s="235">
        <v>0.56591799356131445</v>
      </c>
      <c r="AD10" s="235">
        <v>0.55317499097430534</v>
      </c>
      <c r="AE10" s="235">
        <v>0.5451122953226446</v>
      </c>
      <c r="AF10" s="235">
        <v>0.51924958788434172</v>
      </c>
      <c r="AG10" s="314">
        <v>0.49588820050692795</v>
      </c>
      <c r="AH10" s="314">
        <v>0.54575739945294</v>
      </c>
      <c r="AJ10" s="235">
        <v>0.47706422018348627</v>
      </c>
      <c r="AK10" s="235">
        <v>0.49107142857142855</v>
      </c>
      <c r="AL10" s="235">
        <v>0.50387596899224807</v>
      </c>
      <c r="AM10" s="235">
        <v>0.50863394056066891</v>
      </c>
      <c r="AN10" s="314">
        <f>W10/W$9</f>
        <v>0.5</v>
      </c>
      <c r="AO10" s="314">
        <f>X10/X$9</f>
        <v>0.50476190476190474</v>
      </c>
      <c r="AP10" s="314">
        <f>Y10/Y$9</f>
        <v>0.56302521008403361</v>
      </c>
      <c r="AQ10" s="314">
        <v>0.6012223139557572</v>
      </c>
    </row>
    <row r="11" spans="1:43" ht="14.25">
      <c r="B11" s="85" t="s">
        <v>107</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309">
        <v>20.128543860000001</v>
      </c>
      <c r="W11" s="309">
        <v>7</v>
      </c>
      <c r="X11" s="309">
        <v>10</v>
      </c>
      <c r="Y11" s="309">
        <v>21</v>
      </c>
      <c r="Z11" s="309">
        <v>27.490092099999998</v>
      </c>
      <c r="AA11" s="63"/>
      <c r="AC11" s="236">
        <v>0.18887370429278935</v>
      </c>
      <c r="AD11" s="236">
        <v>0.16856851873745585</v>
      </c>
      <c r="AE11" s="236">
        <v>0.24689357261056427</v>
      </c>
      <c r="AF11" s="236">
        <v>9.8272516704746182E-2</v>
      </c>
      <c r="AG11" s="315">
        <v>0.18018068045463059</v>
      </c>
      <c r="AH11" s="315">
        <v>0.14298903151297651</v>
      </c>
      <c r="AJ11" s="236">
        <v>0.12844036697247707</v>
      </c>
      <c r="AK11" s="236">
        <v>0.1875</v>
      </c>
      <c r="AL11" s="236">
        <v>0.23255813953488372</v>
      </c>
      <c r="AM11" s="236">
        <v>0.1643654875405216</v>
      </c>
      <c r="AN11" s="315">
        <f t="shared" ref="AN11:AP19" si="2">W11/W$9</f>
        <v>6.6037735849056603E-2</v>
      </c>
      <c r="AO11" s="315">
        <f t="shared" si="2"/>
        <v>9.5238095238095233E-2</v>
      </c>
      <c r="AP11" s="315">
        <f t="shared" si="2"/>
        <v>0.17647058823529413</v>
      </c>
      <c r="AQ11" s="315">
        <v>0.21475325386748681</v>
      </c>
    </row>
    <row r="12" spans="1:43" ht="14.25">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310">
        <v>42.159839999999996</v>
      </c>
      <c r="W12" s="310">
        <v>46</v>
      </c>
      <c r="X12" s="310">
        <v>43</v>
      </c>
      <c r="Y12" s="310">
        <v>46</v>
      </c>
      <c r="Z12" s="310">
        <v>49.471055103000005</v>
      </c>
      <c r="AA12" s="63"/>
      <c r="AC12" s="237">
        <v>0.37704428926852507</v>
      </c>
      <c r="AD12" s="237">
        <v>0.38460647223684952</v>
      </c>
      <c r="AE12" s="237">
        <v>0.29821872271208033</v>
      </c>
      <c r="AF12" s="237">
        <v>0.4209770711795956</v>
      </c>
      <c r="AG12" s="316">
        <v>0.31570752005229735</v>
      </c>
      <c r="AH12" s="316">
        <v>0.40276836793996351</v>
      </c>
      <c r="AJ12" s="237">
        <v>0.34862385321100919</v>
      </c>
      <c r="AK12" s="237">
        <v>0.30357142857142855</v>
      </c>
      <c r="AL12" s="237">
        <v>0.27131782945736432</v>
      </c>
      <c r="AM12" s="237">
        <v>0.34426845302014725</v>
      </c>
      <c r="AN12" s="316">
        <f t="shared" si="2"/>
        <v>0.43396226415094341</v>
      </c>
      <c r="AO12" s="316">
        <f t="shared" si="2"/>
        <v>0.40952380952380951</v>
      </c>
      <c r="AP12" s="316">
        <f t="shared" si="2"/>
        <v>0.38655462184873951</v>
      </c>
      <c r="AQ12" s="316">
        <v>0.38646906008827048</v>
      </c>
    </row>
    <row r="13" spans="1:43" ht="15.75" thickBot="1">
      <c r="B13" s="64" t="s">
        <v>108</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307">
        <v>32.920320684999993</v>
      </c>
      <c r="W13" s="307">
        <f t="shared" ref="W13" si="3">SUM(W14:W16)</f>
        <v>33</v>
      </c>
      <c r="X13" s="307">
        <f t="shared" ref="X13" si="4">SUM(X14:X16)</f>
        <v>30</v>
      </c>
      <c r="Y13" s="307">
        <f t="shared" ref="Y13" si="5">SUM(Y14:Y16)</f>
        <v>32</v>
      </c>
      <c r="Z13" s="307">
        <v>31.866948262999991</v>
      </c>
      <c r="AA13" s="278"/>
      <c r="AC13" s="234">
        <v>0.21816448758152571</v>
      </c>
      <c r="AD13" s="234">
        <v>0.21991773620251653</v>
      </c>
      <c r="AE13" s="234">
        <v>0.27210124190418639</v>
      </c>
      <c r="AF13" s="234">
        <v>0.30244796721274941</v>
      </c>
      <c r="AG13" s="313">
        <v>0.27921883858259117</v>
      </c>
      <c r="AH13" s="313">
        <v>0.27699735152965632</v>
      </c>
      <c r="AJ13" s="234">
        <v>0.30275229357798167</v>
      </c>
      <c r="AK13" s="234">
        <v>0.2857142857142857</v>
      </c>
      <c r="AL13" s="234">
        <v>0.26356589147286824</v>
      </c>
      <c r="AM13" s="234">
        <v>0.26882046694560757</v>
      </c>
      <c r="AN13" s="313">
        <f t="shared" si="2"/>
        <v>0.31132075471698112</v>
      </c>
      <c r="AO13" s="313">
        <f t="shared" si="2"/>
        <v>0.2857142857142857</v>
      </c>
      <c r="AP13" s="313">
        <f t="shared" si="2"/>
        <v>0.26890756302521007</v>
      </c>
      <c r="AQ13" s="313">
        <v>0.24894535840082199</v>
      </c>
    </row>
    <row r="14" spans="1:43" ht="14.25">
      <c r="B14" s="85" t="s">
        <v>411</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309">
        <v>10.521738605999998</v>
      </c>
      <c r="W14" s="309">
        <v>11</v>
      </c>
      <c r="X14" s="309">
        <v>11</v>
      </c>
      <c r="Y14" s="309">
        <v>11</v>
      </c>
      <c r="Z14" s="309">
        <v>10.461696932999992</v>
      </c>
      <c r="AA14" s="63"/>
      <c r="AC14" s="239">
        <v>8.8978935552994312E-2</v>
      </c>
      <c r="AD14" s="239">
        <v>9.0371075597071207E-2</v>
      </c>
      <c r="AE14" s="239">
        <v>8.9154667637882629E-2</v>
      </c>
      <c r="AF14" s="239">
        <v>0.11940572182879552</v>
      </c>
      <c r="AG14" s="317">
        <v>9.8466602832380887E-2</v>
      </c>
      <c r="AH14" s="317">
        <v>9.4892918197013357E-2</v>
      </c>
      <c r="AJ14" s="239">
        <v>0.11926605504587157</v>
      </c>
      <c r="AK14" s="239">
        <v>0.10714285714285714</v>
      </c>
      <c r="AL14" s="239">
        <v>8.5271317829457363E-2</v>
      </c>
      <c r="AM14" s="239">
        <v>8.5918321155155727E-2</v>
      </c>
      <c r="AN14" s="317">
        <f t="shared" si="2"/>
        <v>0.10377358490566038</v>
      </c>
      <c r="AO14" s="317">
        <f t="shared" si="2"/>
        <v>0.10476190476190476</v>
      </c>
      <c r="AP14" s="317">
        <f t="shared" si="2"/>
        <v>9.2436974789915971E-2</v>
      </c>
      <c r="AQ14" s="317">
        <v>8.1727025473925408E-2</v>
      </c>
    </row>
    <row r="15" spans="1:43" ht="14.25">
      <c r="B15" s="83" t="s">
        <v>109</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310">
        <v>4.4799350909999989</v>
      </c>
      <c r="W15" s="310">
        <v>5</v>
      </c>
      <c r="X15" s="310">
        <v>4</v>
      </c>
      <c r="Y15" s="310">
        <v>5</v>
      </c>
      <c r="Z15" s="310">
        <v>6.7504497280000004</v>
      </c>
      <c r="AA15" s="63"/>
      <c r="AC15" s="238">
        <v>3.3416330589124126E-2</v>
      </c>
      <c r="AD15" s="238">
        <v>4.0321765501370121E-2</v>
      </c>
      <c r="AE15" s="238">
        <v>3.6934775764697461E-2</v>
      </c>
      <c r="AF15" s="238">
        <v>4.3346267815998048E-2</v>
      </c>
      <c r="AG15" s="318">
        <v>3.6997538735994477E-2</v>
      </c>
      <c r="AH15" s="318">
        <v>4.530588696584574E-2</v>
      </c>
      <c r="AJ15" s="238">
        <v>3.669724770642202E-2</v>
      </c>
      <c r="AK15" s="238">
        <v>3.5714285714285712E-2</v>
      </c>
      <c r="AL15" s="238">
        <v>3.875968992248062E-2</v>
      </c>
      <c r="AM15" s="238">
        <v>3.6582214814127434E-2</v>
      </c>
      <c r="AN15" s="318">
        <f t="shared" si="2"/>
        <v>4.716981132075472E-2</v>
      </c>
      <c r="AO15" s="318">
        <f t="shared" si="2"/>
        <v>3.8095238095238099E-2</v>
      </c>
      <c r="AP15" s="318">
        <f t="shared" si="2"/>
        <v>4.2016806722689079E-2</v>
      </c>
      <c r="AQ15" s="318">
        <v>5.2734673964838823E-2</v>
      </c>
    </row>
    <row r="16" spans="1:43" ht="14.25">
      <c r="B16" s="83" t="s">
        <v>110</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310">
        <v>17.918646987999999</v>
      </c>
      <c r="W16" s="310">
        <v>17</v>
      </c>
      <c r="X16" s="310">
        <v>15</v>
      </c>
      <c r="Y16" s="310">
        <v>16</v>
      </c>
      <c r="Z16" s="310">
        <v>14.654801601999997</v>
      </c>
      <c r="AA16" s="63"/>
      <c r="AC16" s="236">
        <v>9.5769221439407248E-2</v>
      </c>
      <c r="AD16" s="236">
        <v>8.9224895104075247E-2</v>
      </c>
      <c r="AE16" s="236">
        <v>0.14601179850160625</v>
      </c>
      <c r="AF16" s="236">
        <v>0.13969597756795582</v>
      </c>
      <c r="AG16" s="315">
        <v>0.14375469701421587</v>
      </c>
      <c r="AH16" s="315">
        <v>0.13679854636679722</v>
      </c>
      <c r="AJ16" s="236">
        <v>0.14678899082568808</v>
      </c>
      <c r="AK16" s="236">
        <v>0.14285714285714285</v>
      </c>
      <c r="AL16" s="236">
        <v>0.13953488372093023</v>
      </c>
      <c r="AM16" s="236">
        <v>0.14631993097632442</v>
      </c>
      <c r="AN16" s="315">
        <f t="shared" si="2"/>
        <v>0.16037735849056603</v>
      </c>
      <c r="AO16" s="315">
        <f t="shared" si="2"/>
        <v>0.14285714285714285</v>
      </c>
      <c r="AP16" s="315">
        <f t="shared" si="2"/>
        <v>0.13445378151260504</v>
      </c>
      <c r="AQ16" s="315">
        <v>0.11448365896205775</v>
      </c>
    </row>
    <row r="17" spans="2:43" ht="15.75" thickBot="1">
      <c r="B17" s="64" t="s">
        <v>111</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307">
        <v>27.253402075999993</v>
      </c>
      <c r="W17" s="307">
        <f t="shared" ref="W17" si="6">SUM(W18:W19)</f>
        <v>20</v>
      </c>
      <c r="X17" s="307">
        <f t="shared" ref="X17" si="7">SUM(X18:X19)</f>
        <v>22</v>
      </c>
      <c r="Y17" s="307">
        <f t="shared" ref="Y17" si="8">SUM(Y18:Y19)</f>
        <v>20</v>
      </c>
      <c r="Z17" s="307">
        <v>19.179707000000001</v>
      </c>
      <c r="AA17" s="278"/>
      <c r="AC17" s="234">
        <v>0.21591751885715998</v>
      </c>
      <c r="AD17" s="234">
        <v>0.22690727282317813</v>
      </c>
      <c r="AE17" s="234">
        <v>0.18278646277316907</v>
      </c>
      <c r="AF17" s="234">
        <v>0.17830244490290886</v>
      </c>
      <c r="AG17" s="313">
        <v>0.22489296091048086</v>
      </c>
      <c r="AH17" s="313">
        <v>0.17724524901740368</v>
      </c>
      <c r="AJ17" s="234">
        <v>0.22018348623853212</v>
      </c>
      <c r="AK17" s="234">
        <v>0.22321428571428573</v>
      </c>
      <c r="AL17" s="234">
        <v>0.23255813953488372</v>
      </c>
      <c r="AM17" s="234">
        <v>0.2225455924937236</v>
      </c>
      <c r="AN17" s="313">
        <f t="shared" si="2"/>
        <v>0.18867924528301888</v>
      </c>
      <c r="AO17" s="313">
        <f t="shared" si="2"/>
        <v>0.20952380952380953</v>
      </c>
      <c r="AP17" s="313">
        <f t="shared" si="2"/>
        <v>0.16806722689075632</v>
      </c>
      <c r="AQ17" s="313">
        <v>0.1498323276434208</v>
      </c>
    </row>
    <row r="18" spans="2:43" ht="14.25">
      <c r="B18" s="84" t="s">
        <v>112</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11">
        <v>13.424488075999996</v>
      </c>
      <c r="W18" s="311">
        <v>9</v>
      </c>
      <c r="X18" s="311">
        <v>12</v>
      </c>
      <c r="Y18" s="311">
        <v>10</v>
      </c>
      <c r="Z18" s="311">
        <v>9.0980250000000016</v>
      </c>
      <c r="AA18" s="63"/>
      <c r="AC18" s="238">
        <v>0.14382415194011799</v>
      </c>
      <c r="AD18" s="238">
        <v>0.15773820720178622</v>
      </c>
      <c r="AE18" s="238">
        <v>0.13103464846744642</v>
      </c>
      <c r="AF18" s="238">
        <v>0.12621612173151089</v>
      </c>
      <c r="AG18" s="318">
        <v>0.12154305556205128</v>
      </c>
      <c r="AH18" s="318">
        <v>8.7548781448928831E-2</v>
      </c>
      <c r="AJ18" s="238">
        <v>0.12844036697247707</v>
      </c>
      <c r="AK18" s="238">
        <v>0.125</v>
      </c>
      <c r="AL18" s="238">
        <v>0.12403100775193798</v>
      </c>
      <c r="AM18" s="238">
        <v>0.10962156740898286</v>
      </c>
      <c r="AN18" s="318">
        <f t="shared" si="2"/>
        <v>8.4905660377358486E-2</v>
      </c>
      <c r="AO18" s="318">
        <f t="shared" si="2"/>
        <v>0.11428571428571428</v>
      </c>
      <c r="AP18" s="318">
        <f t="shared" si="2"/>
        <v>8.4033613445378158E-2</v>
      </c>
      <c r="AQ18" s="318">
        <v>7.1073987872079261E-2</v>
      </c>
    </row>
    <row r="19" spans="2:43" ht="14.25">
      <c r="B19" s="84" t="s">
        <v>113</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11">
        <v>13.828913999999999</v>
      </c>
      <c r="W19" s="311">
        <v>11</v>
      </c>
      <c r="X19" s="311">
        <v>10</v>
      </c>
      <c r="Y19" s="311">
        <v>10</v>
      </c>
      <c r="Z19" s="311">
        <v>10.081682000000001</v>
      </c>
      <c r="AA19" s="63"/>
      <c r="AC19" s="236">
        <v>7.2093366917042004E-2</v>
      </c>
      <c r="AD19" s="236">
        <v>6.9169065621391926E-2</v>
      </c>
      <c r="AE19" s="236">
        <v>5.1751814305722642E-2</v>
      </c>
      <c r="AF19" s="236">
        <v>5.2086323171397962E-2</v>
      </c>
      <c r="AG19" s="315">
        <v>0.1033499053484296</v>
      </c>
      <c r="AH19" s="315">
        <v>8.9696467568474839E-2</v>
      </c>
      <c r="AJ19" s="236">
        <v>9.1743119266055051E-2</v>
      </c>
      <c r="AK19" s="236">
        <v>9.8214285714285712E-2</v>
      </c>
      <c r="AL19" s="236">
        <v>0.10852713178294573</v>
      </c>
      <c r="AM19" s="236">
        <v>0.11292402508474077</v>
      </c>
      <c r="AN19" s="315">
        <f t="shared" si="2"/>
        <v>0.10377358490566038</v>
      </c>
      <c r="AO19" s="315">
        <f t="shared" si="2"/>
        <v>9.5238095238095233E-2</v>
      </c>
      <c r="AP19" s="315">
        <f t="shared" si="2"/>
        <v>8.4033613445378158E-2</v>
      </c>
      <c r="AQ19" s="315">
        <v>7.8758339771341557E-2</v>
      </c>
    </row>
    <row r="20" spans="2:43" ht="15">
      <c r="B20" s="85"/>
      <c r="C20" s="63"/>
      <c r="D20" s="63"/>
      <c r="E20" s="63"/>
      <c r="F20" s="63"/>
      <c r="G20" s="63"/>
      <c r="H20" s="63"/>
      <c r="I20" s="63"/>
      <c r="J20" s="63"/>
      <c r="K20" s="63"/>
      <c r="L20" s="63"/>
      <c r="M20" s="63"/>
      <c r="N20" s="63"/>
      <c r="O20" s="63"/>
      <c r="P20" s="63"/>
      <c r="Q20" s="63"/>
      <c r="R20" s="63"/>
      <c r="S20" s="63"/>
      <c r="T20" s="63"/>
      <c r="U20" s="63"/>
      <c r="V20" s="309"/>
      <c r="W20" s="309"/>
      <c r="X20" s="309"/>
      <c r="Y20" s="309"/>
      <c r="Z20" s="309"/>
      <c r="AA20" s="63"/>
      <c r="AC20" s="256"/>
      <c r="AD20" s="256"/>
      <c r="AE20" s="256"/>
      <c r="AF20" s="256"/>
      <c r="AG20" s="319"/>
      <c r="AH20" s="319"/>
      <c r="AJ20" s="256"/>
      <c r="AK20" s="256"/>
      <c r="AL20" s="256"/>
      <c r="AM20" s="256"/>
      <c r="AN20" s="319"/>
      <c r="AO20" s="319"/>
      <c r="AP20" s="319"/>
      <c r="AQ20" s="319"/>
    </row>
    <row r="21" spans="2:43" ht="15">
      <c r="B21" s="393" t="s">
        <v>363</v>
      </c>
      <c r="C21" s="394">
        <v>6.0861586946115681E-2</v>
      </c>
      <c r="D21" s="394">
        <v>7.7829844440613305E-2</v>
      </c>
      <c r="E21" s="394">
        <v>0.11231588923900179</v>
      </c>
      <c r="F21" s="394">
        <v>0.14977171791241073</v>
      </c>
      <c r="G21" s="394">
        <v>0.13194738213437165</v>
      </c>
      <c r="H21" s="394">
        <v>0.11079044277544974</v>
      </c>
      <c r="I21" s="394">
        <v>5.8856747145052228E-2</v>
      </c>
      <c r="J21" s="394">
        <v>6.8369280701214272E-2</v>
      </c>
      <c r="K21" s="394">
        <v>7.202524719273129E-2</v>
      </c>
      <c r="L21" s="394">
        <v>0.33233711056164889</v>
      </c>
      <c r="M21" s="394">
        <v>0.10522496110804135</v>
      </c>
      <c r="N21" s="394">
        <v>9.4000213097690924E-2</v>
      </c>
      <c r="O21" s="394">
        <v>0.12155816952394868</v>
      </c>
      <c r="P21" s="394">
        <v>0.12221225035220255</v>
      </c>
      <c r="Q21" s="394">
        <v>0.14276756499504939</v>
      </c>
      <c r="R21" s="394">
        <v>0.20737940803868204</v>
      </c>
      <c r="S21" s="394">
        <v>0.11998273510994163</v>
      </c>
      <c r="T21" s="394">
        <v>0.10222918749999996</v>
      </c>
      <c r="U21" s="394">
        <v>6.7339448162790749E-2</v>
      </c>
      <c r="V21" s="394">
        <v>5.9157542172785849E-2</v>
      </c>
      <c r="W21" s="394">
        <v>0.06</v>
      </c>
      <c r="X21" s="394">
        <v>0.05</v>
      </c>
      <c r="Y21" s="394">
        <v>7.8539744316575621E-2</v>
      </c>
      <c r="Z21" s="394">
        <v>7.0000000000000007E-2</v>
      </c>
      <c r="AC21" s="256"/>
      <c r="AD21" s="256"/>
      <c r="AE21" s="256"/>
      <c r="AF21" s="256"/>
      <c r="AG21" s="319"/>
      <c r="AH21" s="319"/>
      <c r="AJ21" s="256"/>
      <c r="AK21" s="256"/>
      <c r="AL21" s="256"/>
      <c r="AM21" s="256"/>
      <c r="AN21" s="319"/>
      <c r="AO21" s="319"/>
      <c r="AP21" s="319"/>
      <c r="AQ21" s="319"/>
    </row>
    <row r="22" spans="2:43" ht="15">
      <c r="B22" s="393" t="s">
        <v>364</v>
      </c>
      <c r="C22" s="394">
        <v>0.93913841305388446</v>
      </c>
      <c r="D22" s="394">
        <v>0.92217015555938642</v>
      </c>
      <c r="E22" s="394">
        <v>0.88768411076099829</v>
      </c>
      <c r="F22" s="394">
        <v>0.85022828208758916</v>
      </c>
      <c r="G22" s="394">
        <v>0.8680526178656286</v>
      </c>
      <c r="H22" s="394">
        <v>0.8892095572245502</v>
      </c>
      <c r="I22" s="394">
        <v>0.9411432528549476</v>
      </c>
      <c r="J22" s="394">
        <v>0.93163071929878571</v>
      </c>
      <c r="K22" s="394">
        <v>0.92797475280726882</v>
      </c>
      <c r="L22" s="394">
        <v>0.66766288943835117</v>
      </c>
      <c r="M22" s="394">
        <v>0.89477503889195853</v>
      </c>
      <c r="N22" s="394">
        <v>0.9059997869023092</v>
      </c>
      <c r="O22" s="394">
        <v>0.88284939931296424</v>
      </c>
      <c r="P22" s="394">
        <v>0.87393806229505377</v>
      </c>
      <c r="Q22" s="394">
        <v>0.85764292747233595</v>
      </c>
      <c r="R22" s="394">
        <v>0.79069237288716321</v>
      </c>
      <c r="S22" s="394">
        <v>0.8827215844819527</v>
      </c>
      <c r="T22" s="394">
        <v>0.90336519126785697</v>
      </c>
      <c r="U22" s="394">
        <v>0.93239285138759698</v>
      </c>
      <c r="V22" s="394">
        <v>0.9408424578272141</v>
      </c>
      <c r="W22" s="394">
        <v>0.93531592326415092</v>
      </c>
      <c r="X22" s="394">
        <v>0.95</v>
      </c>
      <c r="Y22" s="394">
        <v>0.92146025568342449</v>
      </c>
      <c r="Z22" s="394">
        <v>0.93</v>
      </c>
      <c r="AC22" s="256"/>
      <c r="AD22" s="256"/>
      <c r="AE22" s="256"/>
      <c r="AF22" s="256"/>
      <c r="AG22" s="319"/>
      <c r="AH22" s="319"/>
      <c r="AJ22" s="256"/>
      <c r="AK22" s="256"/>
      <c r="AL22" s="256"/>
      <c r="AM22" s="256"/>
      <c r="AN22" s="319"/>
      <c r="AO22" s="319"/>
      <c r="AP22" s="319"/>
      <c r="AQ22" s="319"/>
    </row>
    <row r="23" spans="2:43" ht="15">
      <c r="B23" s="85"/>
      <c r="C23" s="63"/>
      <c r="D23" s="63"/>
      <c r="E23" s="63"/>
      <c r="F23" s="63"/>
      <c r="G23" s="63"/>
      <c r="H23" s="63"/>
      <c r="I23" s="63"/>
      <c r="J23" s="63"/>
      <c r="K23" s="63"/>
      <c r="L23" s="63"/>
      <c r="M23" s="63"/>
      <c r="N23" s="63"/>
      <c r="O23" s="63"/>
      <c r="P23" s="63"/>
      <c r="Q23" s="63"/>
      <c r="R23" s="63"/>
      <c r="S23" s="63"/>
      <c r="T23" s="63"/>
      <c r="U23" s="63"/>
      <c r="V23" s="309"/>
      <c r="W23" s="309"/>
      <c r="X23" s="236"/>
      <c r="Y23" s="236"/>
      <c r="Z23" s="236"/>
      <c r="AA23" s="63"/>
      <c r="AC23" s="256"/>
      <c r="AD23" s="256"/>
      <c r="AE23" s="256"/>
      <c r="AF23" s="256"/>
      <c r="AG23" s="319"/>
      <c r="AH23" s="319"/>
      <c r="AJ23" s="256"/>
      <c r="AK23" s="256"/>
      <c r="AL23" s="256"/>
      <c r="AM23" s="256"/>
      <c r="AN23" s="319"/>
      <c r="AO23" s="319"/>
      <c r="AP23" s="319"/>
      <c r="AQ23" s="319"/>
    </row>
    <row r="24" spans="2:43" ht="15.75" thickBot="1">
      <c r="B24" s="64" t="s">
        <v>114</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307">
        <v>63.918865140000001</v>
      </c>
      <c r="W24" s="307">
        <f t="shared" ref="W24" si="9">SUM(W25:W27)</f>
        <v>70</v>
      </c>
      <c r="X24" s="307">
        <f t="shared" ref="X24" si="10">SUM(X25:X27)</f>
        <v>76</v>
      </c>
      <c r="Y24" s="307">
        <f t="shared" ref="Y24" si="11">SUM(Y25:Y27)</f>
        <v>99</v>
      </c>
      <c r="Z24" s="307">
        <v>102.76431966999999</v>
      </c>
      <c r="AA24" s="278"/>
      <c r="AC24" s="257">
        <v>1</v>
      </c>
      <c r="AD24" s="257">
        <v>1</v>
      </c>
      <c r="AE24" s="257">
        <v>1</v>
      </c>
      <c r="AF24" s="257">
        <v>1</v>
      </c>
      <c r="AG24" s="320">
        <v>1</v>
      </c>
      <c r="AH24" s="320">
        <v>1</v>
      </c>
      <c r="AI24" s="258"/>
      <c r="AJ24" s="257">
        <v>1</v>
      </c>
      <c r="AK24" s="257">
        <v>1</v>
      </c>
      <c r="AL24" s="257">
        <v>1</v>
      </c>
      <c r="AM24" s="257">
        <v>1</v>
      </c>
      <c r="AN24" s="320">
        <f>W24/W$24</f>
        <v>1</v>
      </c>
      <c r="AO24" s="320">
        <f>X24/X$24</f>
        <v>1</v>
      </c>
      <c r="AP24" s="320">
        <f>Y24/Y$24</f>
        <v>1</v>
      </c>
      <c r="AQ24" s="320">
        <v>1</v>
      </c>
    </row>
    <row r="25" spans="2:43" ht="14.25">
      <c r="B25" s="84" t="s">
        <v>115</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11">
        <v>1.3419400000000001</v>
      </c>
      <c r="W25" s="311">
        <v>7</v>
      </c>
      <c r="X25" s="311">
        <v>4</v>
      </c>
      <c r="Y25" s="311">
        <v>4</v>
      </c>
      <c r="Z25" s="311">
        <v>0.38559400000000005</v>
      </c>
      <c r="AA25" s="63"/>
      <c r="AC25" s="260">
        <v>0.164944792272953</v>
      </c>
      <c r="AD25" s="260">
        <v>0.13299113284172129</v>
      </c>
      <c r="AE25" s="260">
        <v>0.13966189390392345</v>
      </c>
      <c r="AF25" s="260">
        <v>0.20947442334375563</v>
      </c>
      <c r="AG25" s="321">
        <v>4.5786148046811539E-2</v>
      </c>
      <c r="AH25" s="321">
        <v>4.4241439186744849E-2</v>
      </c>
      <c r="AI25" s="259"/>
      <c r="AJ25" s="260">
        <v>0.18181818181818182</v>
      </c>
      <c r="AK25" s="260">
        <v>8.2644628099173556E-3</v>
      </c>
      <c r="AL25" s="260">
        <v>0</v>
      </c>
      <c r="AM25" s="260">
        <v>2.0994427811895287E-2</v>
      </c>
      <c r="AN25" s="321">
        <f t="shared" ref="AN25:AP27" si="12">W25/W$24</f>
        <v>0.1</v>
      </c>
      <c r="AO25" s="321">
        <f t="shared" si="12"/>
        <v>5.2631578947368418E-2</v>
      </c>
      <c r="AP25" s="321">
        <f t="shared" si="12"/>
        <v>4.0404040404040407E-2</v>
      </c>
      <c r="AQ25" s="321">
        <v>3.7522167347405363E-3</v>
      </c>
    </row>
    <row r="26" spans="2:43" ht="15.75" thickBot="1">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11">
        <v>30.40211</v>
      </c>
      <c r="W26" s="311">
        <v>33</v>
      </c>
      <c r="X26" s="311">
        <v>34</v>
      </c>
      <c r="Y26" s="311">
        <v>64</v>
      </c>
      <c r="Z26" s="311">
        <v>65.366830000000007</v>
      </c>
      <c r="AA26" s="63"/>
      <c r="AC26" s="261">
        <v>0.34608326213743751</v>
      </c>
      <c r="AD26" s="260">
        <v>0.44477594779707119</v>
      </c>
      <c r="AE26" s="260">
        <v>0.49469579264538732</v>
      </c>
      <c r="AF26" s="260">
        <v>0.50339207738619562</v>
      </c>
      <c r="AG26" s="321">
        <v>0.62311671284946979</v>
      </c>
      <c r="AH26" s="321">
        <v>0.5646549082043153</v>
      </c>
      <c r="AI26" s="259"/>
      <c r="AJ26" s="260">
        <v>0.46753246753246752</v>
      </c>
      <c r="AK26" s="260">
        <v>0.76859504132231404</v>
      </c>
      <c r="AL26" s="260">
        <v>0.66315789473684206</v>
      </c>
      <c r="AM26" s="260">
        <v>0.47563594775049539</v>
      </c>
      <c r="AN26" s="321">
        <f t="shared" si="12"/>
        <v>0.47142857142857142</v>
      </c>
      <c r="AO26" s="321">
        <f t="shared" si="12"/>
        <v>0.44736842105263158</v>
      </c>
      <c r="AP26" s="321">
        <f t="shared" si="12"/>
        <v>0.64646464646464652</v>
      </c>
      <c r="AQ26" s="321">
        <v>0.63608488052962375</v>
      </c>
    </row>
    <row r="27" spans="2:43" ht="14.25">
      <c r="B27" s="84" t="s">
        <v>116</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11">
        <v>32.17481514</v>
      </c>
      <c r="W27" s="311">
        <v>30</v>
      </c>
      <c r="X27" s="311">
        <v>38</v>
      </c>
      <c r="Y27" s="311">
        <v>31</v>
      </c>
      <c r="Z27" s="311">
        <v>37.011895669999987</v>
      </c>
      <c r="AA27" s="63"/>
      <c r="AC27" s="260">
        <v>0.48897194558960955</v>
      </c>
      <c r="AD27" s="260">
        <v>0.42223291936120738</v>
      </c>
      <c r="AE27" s="260">
        <v>0.36564231345068915</v>
      </c>
      <c r="AF27" s="260">
        <v>0.28713349927004894</v>
      </c>
      <c r="AG27" s="321">
        <v>0.33109713910371869</v>
      </c>
      <c r="AH27" s="321">
        <v>0.39110365260893992</v>
      </c>
      <c r="AI27" s="259"/>
      <c r="AJ27" s="260">
        <v>0.35064935064935066</v>
      </c>
      <c r="AK27" s="260">
        <v>0.2231404958677686</v>
      </c>
      <c r="AL27" s="260">
        <v>0.33684210526315789</v>
      </c>
      <c r="AM27" s="260">
        <v>0.50336962443760935</v>
      </c>
      <c r="AN27" s="321">
        <f t="shared" si="12"/>
        <v>0.42857142857142855</v>
      </c>
      <c r="AO27" s="321">
        <f t="shared" si="12"/>
        <v>0.5</v>
      </c>
      <c r="AP27" s="321">
        <f t="shared" si="12"/>
        <v>0.31313131313131315</v>
      </c>
      <c r="AQ27" s="321">
        <v>0.36016290273563573</v>
      </c>
    </row>
    <row r="28" spans="2:43">
      <c r="B28" s="200" t="s">
        <v>117</v>
      </c>
      <c r="AC28" s="259"/>
      <c r="AD28" s="259"/>
      <c r="AE28" s="259"/>
      <c r="AF28" s="259"/>
      <c r="AG28" s="322"/>
      <c r="AH28" s="322"/>
      <c r="AI28" s="259"/>
      <c r="AJ28" s="259"/>
      <c r="AK28" s="259"/>
    </row>
    <row r="29" spans="2:43">
      <c r="B29" s="200" t="s">
        <v>118</v>
      </c>
      <c r="C29" s="190"/>
      <c r="D29" s="190"/>
      <c r="E29" s="190"/>
      <c r="F29" s="190"/>
      <c r="G29" s="190"/>
      <c r="H29" s="190"/>
      <c r="I29" s="190"/>
      <c r="J29" s="190"/>
      <c r="K29" s="190"/>
      <c r="L29" s="190"/>
      <c r="M29" s="190"/>
      <c r="N29" s="190"/>
      <c r="O29" s="190"/>
      <c r="P29" s="190"/>
      <c r="Q29" s="190"/>
      <c r="R29" s="190"/>
      <c r="AC29" s="259"/>
      <c r="AD29" s="259"/>
      <c r="AE29" s="259"/>
      <c r="AF29" s="259"/>
      <c r="AG29" s="322"/>
      <c r="AH29" s="322"/>
      <c r="AI29" s="259"/>
      <c r="AJ29" s="259"/>
      <c r="AK29" s="259"/>
    </row>
    <row r="30" spans="2:43">
      <c r="B30" s="200" t="s">
        <v>119</v>
      </c>
      <c r="C30" s="190"/>
      <c r="D30" s="190"/>
      <c r="E30" s="190"/>
      <c r="F30" s="190"/>
      <c r="G30" s="190"/>
      <c r="H30" s="190"/>
      <c r="I30" s="190"/>
      <c r="J30" s="190"/>
      <c r="K30" s="190"/>
      <c r="L30" s="190"/>
      <c r="M30" s="190"/>
      <c r="N30" s="190"/>
      <c r="O30" s="190"/>
      <c r="P30" s="190"/>
      <c r="Q30" s="190"/>
      <c r="R30" s="190"/>
      <c r="AC30" s="259"/>
      <c r="AD30" s="259"/>
      <c r="AE30" s="259"/>
      <c r="AF30" s="259"/>
      <c r="AG30" s="322"/>
      <c r="AH30" s="322"/>
      <c r="AI30" s="259"/>
      <c r="AJ30" s="259"/>
      <c r="AK30" s="259"/>
    </row>
  </sheetData>
  <mergeCells count="1">
    <mergeCell ref="C6:P6"/>
  </mergeCells>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K43"/>
  <sheetViews>
    <sheetView showGridLines="0" zoomScale="80" zoomScaleNormal="80" workbookViewId="0">
      <pane xSplit="2" ySplit="6" topLeftCell="L7" activePane="bottomRight" state="frozen"/>
      <selection activeCell="S25" sqref="S25"/>
      <selection pane="topRight" activeCell="S25" sqref="S25"/>
      <selection pane="bottomLeft" activeCell="S25" sqref="S25"/>
      <selection pane="bottomRight" activeCell="U24" sqref="U24"/>
    </sheetView>
  </sheetViews>
  <sheetFormatPr defaultColWidth="9.140625" defaultRowHeight="12.75"/>
  <cols>
    <col min="1" max="1" width="2.140625" style="44" customWidth="1"/>
    <col min="2" max="2" width="47.7109375" style="44" customWidth="1"/>
    <col min="3" max="17" width="8.140625" style="44" customWidth="1"/>
    <col min="18" max="18" width="8.85546875" style="44" bestFit="1" customWidth="1"/>
    <col min="19" max="16384" width="9.140625" style="44"/>
  </cols>
  <sheetData>
    <row r="5" spans="2:37" ht="18" customHeight="1">
      <c r="B5" s="45"/>
    </row>
    <row r="6" spans="2:37" ht="15.75" thickBot="1">
      <c r="B6" s="58" t="s">
        <v>134</v>
      </c>
      <c r="C6" s="59" t="s">
        <v>102</v>
      </c>
      <c r="D6" s="59" t="s">
        <v>103</v>
      </c>
      <c r="E6" s="59" t="s">
        <v>104</v>
      </c>
      <c r="F6" s="59" t="s">
        <v>105</v>
      </c>
      <c r="G6" s="59" t="s">
        <v>87</v>
      </c>
      <c r="H6" s="59" t="s">
        <v>88</v>
      </c>
      <c r="I6" s="59" t="s">
        <v>89</v>
      </c>
      <c r="J6" s="59" t="s">
        <v>90</v>
      </c>
      <c r="K6" s="59" t="s">
        <v>91</v>
      </c>
      <c r="L6" s="59" t="s">
        <v>92</v>
      </c>
      <c r="M6" s="59" t="s">
        <v>93</v>
      </c>
      <c r="N6" s="59" t="s">
        <v>94</v>
      </c>
      <c r="O6" s="59" t="s">
        <v>95</v>
      </c>
      <c r="P6" s="59" t="s">
        <v>96</v>
      </c>
      <c r="Q6" s="59" t="s">
        <v>97</v>
      </c>
      <c r="R6" s="59" t="s">
        <v>98</v>
      </c>
      <c r="S6" s="59" t="s">
        <v>99</v>
      </c>
      <c r="T6" s="59" t="s">
        <v>100</v>
      </c>
      <c r="U6" s="59" t="s">
        <v>101</v>
      </c>
      <c r="V6" s="59" t="s">
        <v>349</v>
      </c>
      <c r="W6" s="59" t="s">
        <v>360</v>
      </c>
      <c r="X6" s="59" t="s">
        <v>399</v>
      </c>
      <c r="Y6" s="59" t="s">
        <v>410</v>
      </c>
      <c r="Z6" s="59" t="s">
        <v>412</v>
      </c>
    </row>
    <row r="7" spans="2:37" ht="15.75" thickTop="1">
      <c r="B7" s="60"/>
      <c r="C7" s="61"/>
      <c r="D7" s="61"/>
      <c r="E7" s="61"/>
      <c r="F7" s="61"/>
      <c r="G7" s="61"/>
      <c r="H7" s="61"/>
      <c r="I7" s="61"/>
      <c r="J7" s="61"/>
      <c r="K7" s="61"/>
      <c r="L7" s="61"/>
      <c r="M7" s="61"/>
      <c r="N7" s="61"/>
      <c r="O7" s="61"/>
      <c r="P7" s="61"/>
      <c r="Q7" s="61"/>
      <c r="R7" s="61"/>
      <c r="S7" s="61"/>
      <c r="T7" s="61"/>
      <c r="U7" s="61"/>
      <c r="V7" s="61"/>
      <c r="W7" s="61"/>
      <c r="X7" s="61"/>
      <c r="Y7" s="61"/>
      <c r="Z7" s="61"/>
    </row>
    <row r="8" spans="2:37" s="47" customFormat="1" ht="14.25" customHeight="1" thickBot="1">
      <c r="B8" s="103" t="s">
        <v>121</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23">
        <v>108</v>
      </c>
      <c r="W8" s="323">
        <v>124.751</v>
      </c>
      <c r="X8" s="323">
        <v>115</v>
      </c>
      <c r="Y8" s="323">
        <v>108</v>
      </c>
      <c r="Z8" s="323">
        <v>103.107</v>
      </c>
      <c r="AF8" s="48"/>
      <c r="AG8" s="48"/>
      <c r="AH8" s="48"/>
      <c r="AI8" s="48"/>
      <c r="AJ8" s="48"/>
      <c r="AK8" s="48"/>
    </row>
    <row r="9" spans="2:37" s="49" customFormat="1" ht="14.25" customHeight="1">
      <c r="B9" s="104"/>
      <c r="C9" s="151"/>
      <c r="D9" s="151"/>
      <c r="E9" s="151"/>
      <c r="F9" s="151"/>
      <c r="G9" s="151"/>
      <c r="H9" s="151"/>
      <c r="I9" s="151"/>
      <c r="J9" s="151"/>
      <c r="K9" s="151"/>
      <c r="L9" s="151"/>
      <c r="M9" s="151"/>
      <c r="N9" s="151"/>
      <c r="O9" s="151"/>
      <c r="P9" s="151"/>
      <c r="Q9" s="151"/>
      <c r="R9" s="151"/>
      <c r="S9" s="151"/>
      <c r="T9" s="151"/>
      <c r="U9" s="151"/>
      <c r="V9" s="324"/>
      <c r="W9" s="324"/>
      <c r="X9" s="324"/>
      <c r="Y9" s="324"/>
      <c r="Z9" s="324"/>
      <c r="AF9" s="48"/>
      <c r="AG9" s="48"/>
      <c r="AH9" s="48"/>
      <c r="AI9" s="48"/>
      <c r="AJ9" s="48"/>
      <c r="AK9" s="48"/>
    </row>
    <row r="10" spans="2:37" s="47" customFormat="1" ht="14.25" customHeight="1" thickBot="1">
      <c r="B10" s="103" t="s">
        <v>122</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23">
        <v>2861</v>
      </c>
      <c r="W10" s="323">
        <v>3510.4549999999999</v>
      </c>
      <c r="X10" s="323">
        <v>3849</v>
      </c>
      <c r="Y10" s="323">
        <v>4328</v>
      </c>
      <c r="Z10" s="323">
        <v>4241.3850000000002</v>
      </c>
      <c r="AF10" s="48"/>
      <c r="AG10" s="48"/>
      <c r="AH10" s="48"/>
      <c r="AI10" s="48"/>
      <c r="AJ10" s="48"/>
      <c r="AK10" s="48"/>
    </row>
    <row r="11" spans="2:37" ht="14.25" customHeight="1">
      <c r="B11" s="105"/>
      <c r="C11" s="151"/>
      <c r="D11" s="151"/>
      <c r="E11" s="151"/>
      <c r="F11" s="151"/>
      <c r="G11" s="151"/>
      <c r="H11" s="151"/>
      <c r="I11" s="151"/>
      <c r="J11" s="151"/>
      <c r="K11" s="151"/>
      <c r="L11" s="151"/>
      <c r="M11" s="151"/>
      <c r="N11" s="151"/>
      <c r="O11" s="151"/>
      <c r="P11" s="151"/>
      <c r="Q11" s="151"/>
      <c r="R11" s="151"/>
      <c r="S11" s="151"/>
      <c r="T11" s="151"/>
      <c r="U11" s="151"/>
      <c r="V11" s="324"/>
      <c r="W11" s="324"/>
      <c r="X11" s="324"/>
      <c r="Y11" s="324"/>
      <c r="Z11" s="324"/>
      <c r="AF11" s="48"/>
      <c r="AG11" s="48"/>
      <c r="AH11" s="48"/>
      <c r="AI11" s="48"/>
      <c r="AJ11" s="48"/>
      <c r="AK11" s="48"/>
    </row>
    <row r="12" spans="2:37" ht="14.25" customHeight="1" thickBot="1">
      <c r="B12" s="103" t="s">
        <v>123</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23">
        <v>2969</v>
      </c>
      <c r="W12" s="323">
        <v>3635.2060000000001</v>
      </c>
      <c r="X12" s="323">
        <f>SUM(X10,X8)</f>
        <v>3964</v>
      </c>
      <c r="Y12" s="323">
        <v>4436</v>
      </c>
      <c r="Z12" s="323">
        <v>4344.4920000000002</v>
      </c>
      <c r="AB12" s="49"/>
      <c r="AF12" s="48"/>
      <c r="AG12" s="48"/>
      <c r="AH12" s="48"/>
      <c r="AI12" s="48"/>
      <c r="AJ12" s="48"/>
      <c r="AK12" s="48"/>
    </row>
    <row r="13" spans="2:37" ht="14.25" customHeight="1">
      <c r="B13" s="105"/>
      <c r="C13" s="151"/>
      <c r="D13" s="151"/>
      <c r="E13" s="151"/>
      <c r="F13" s="151"/>
      <c r="G13" s="151"/>
      <c r="H13" s="151"/>
      <c r="I13" s="151"/>
      <c r="J13" s="151"/>
      <c r="K13" s="151"/>
      <c r="L13" s="151"/>
      <c r="M13" s="151"/>
      <c r="N13" s="151"/>
      <c r="O13" s="151"/>
      <c r="P13" s="151"/>
      <c r="Q13" s="151"/>
      <c r="R13" s="151"/>
      <c r="S13" s="151"/>
      <c r="T13" s="151"/>
      <c r="U13" s="151"/>
      <c r="V13" s="324"/>
      <c r="W13" s="324"/>
      <c r="X13" s="324"/>
      <c r="Y13" s="324"/>
      <c r="Z13" s="324"/>
      <c r="AF13" s="48"/>
      <c r="AG13" s="48"/>
      <c r="AH13" s="48"/>
      <c r="AI13" s="48"/>
      <c r="AJ13" s="48"/>
      <c r="AK13" s="48"/>
    </row>
    <row r="14" spans="2:37" ht="14.25" customHeight="1" thickBot="1">
      <c r="B14" s="106" t="s">
        <v>124</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25">
        <v>-849</v>
      </c>
      <c r="W14" s="325">
        <v>-886.06299999999999</v>
      </c>
      <c r="X14" s="325">
        <v>-1028</v>
      </c>
      <c r="Y14" s="325">
        <v>-937</v>
      </c>
      <c r="Z14" s="325">
        <v>-1350.229</v>
      </c>
      <c r="AA14" s="207"/>
      <c r="AF14" s="48"/>
      <c r="AG14" s="48"/>
      <c r="AH14" s="48"/>
      <c r="AI14" s="48"/>
      <c r="AJ14" s="48"/>
      <c r="AK14" s="48"/>
    </row>
    <row r="15" spans="2:37" ht="14.25" customHeight="1" thickBot="1">
      <c r="B15" s="106" t="s">
        <v>125</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25">
        <v>0</v>
      </c>
      <c r="W15" s="325">
        <v>-146</v>
      </c>
      <c r="X15" s="325">
        <v>-321</v>
      </c>
      <c r="Y15" s="325">
        <v>-160</v>
      </c>
      <c r="Z15" s="325">
        <v>-303</v>
      </c>
      <c r="AA15" s="207"/>
      <c r="AF15" s="48"/>
      <c r="AG15" s="48"/>
      <c r="AH15" s="48"/>
      <c r="AI15" s="48"/>
      <c r="AJ15" s="48"/>
      <c r="AK15" s="48"/>
    </row>
    <row r="16" spans="2:37" ht="14.25" customHeight="1" thickBot="1">
      <c r="B16" s="106" t="s">
        <v>126</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25">
        <v>31</v>
      </c>
      <c r="W16" s="325">
        <v>24.746000000000002</v>
      </c>
      <c r="X16" s="325">
        <v>25</v>
      </c>
      <c r="Y16" s="325">
        <v>34</v>
      </c>
      <c r="Z16" s="325">
        <v>48.472999999999999</v>
      </c>
      <c r="AA16" s="207"/>
      <c r="AF16" s="48"/>
      <c r="AG16" s="48"/>
      <c r="AH16" s="48"/>
      <c r="AI16" s="48"/>
      <c r="AJ16" s="48"/>
      <c r="AK16" s="48"/>
    </row>
    <row r="17" spans="2:37" ht="14.25" customHeight="1" thickBot="1">
      <c r="B17" s="106" t="s">
        <v>127</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25">
        <v>-444</v>
      </c>
      <c r="W17" s="325">
        <v>-410.37099999999998</v>
      </c>
      <c r="X17" s="325">
        <v>-344</v>
      </c>
      <c r="Y17" s="325">
        <v>-390</v>
      </c>
      <c r="Z17" s="325">
        <v>-379.04199999999997</v>
      </c>
      <c r="AA17" s="207"/>
      <c r="AF17" s="48"/>
      <c r="AG17" s="48"/>
      <c r="AH17" s="48"/>
      <c r="AI17" s="48"/>
      <c r="AJ17" s="48"/>
      <c r="AK17" s="48"/>
    </row>
    <row r="18" spans="2:37" ht="14.25" customHeight="1">
      <c r="B18" s="105"/>
      <c r="C18" s="151"/>
      <c r="D18" s="151"/>
      <c r="E18" s="151"/>
      <c r="F18" s="151"/>
      <c r="G18" s="151"/>
      <c r="H18" s="151"/>
      <c r="I18" s="151"/>
      <c r="J18" s="151"/>
      <c r="K18" s="151"/>
      <c r="L18" s="151"/>
      <c r="M18" s="151"/>
      <c r="N18" s="151"/>
      <c r="O18" s="151"/>
      <c r="P18" s="151"/>
      <c r="Q18" s="151"/>
      <c r="R18" s="151"/>
      <c r="S18" s="151"/>
      <c r="T18" s="151"/>
      <c r="U18" s="151"/>
      <c r="V18" s="324"/>
      <c r="W18" s="324"/>
      <c r="X18" s="324"/>
      <c r="Y18" s="324"/>
      <c r="Z18" s="324"/>
      <c r="AF18" s="48"/>
      <c r="AG18" s="48"/>
      <c r="AH18" s="48"/>
      <c r="AI18" s="48"/>
      <c r="AJ18" s="48"/>
      <c r="AK18" s="48"/>
    </row>
    <row r="19" spans="2:37" ht="14.25" customHeight="1" thickBot="1">
      <c r="B19" s="103" t="s">
        <v>128</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153">
        <v>2499.9177448725359</v>
      </c>
      <c r="L19" s="153">
        <v>2811.5276442901554</v>
      </c>
      <c r="M19" s="153">
        <v>2829.5046540559833</v>
      </c>
      <c r="N19" s="153">
        <v>2037.1089999999999</v>
      </c>
      <c r="O19" s="153">
        <v>3041.2439999999997</v>
      </c>
      <c r="P19" s="153">
        <v>2500</v>
      </c>
      <c r="Q19" s="153">
        <v>2291.9360000000001</v>
      </c>
      <c r="R19" s="153">
        <v>1665.1499999999996</v>
      </c>
      <c r="S19" s="153">
        <v>1153.0539999999999</v>
      </c>
      <c r="T19" s="153">
        <v>1358.7070000000001</v>
      </c>
      <c r="U19" s="153">
        <v>1346</v>
      </c>
      <c r="V19" s="323">
        <v>1707</v>
      </c>
      <c r="W19" s="323">
        <v>2217.518</v>
      </c>
      <c r="X19" s="323">
        <f>SUM(X12:X17)</f>
        <v>2296</v>
      </c>
      <c r="Y19" s="323">
        <v>2983</v>
      </c>
      <c r="Z19" s="323">
        <f>SUM(Z12:Z17)</f>
        <v>2360.694</v>
      </c>
      <c r="AF19" s="48"/>
      <c r="AG19" s="48"/>
      <c r="AH19" s="48"/>
      <c r="AI19" s="48"/>
      <c r="AJ19" s="48"/>
      <c r="AK19" s="48"/>
    </row>
    <row r="20" spans="2:37"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26"/>
      <c r="W20" s="326"/>
      <c r="X20" s="326"/>
      <c r="Y20" s="326"/>
      <c r="Z20" s="326"/>
      <c r="AF20" s="48"/>
      <c r="AG20" s="48"/>
      <c r="AH20" s="48"/>
      <c r="AI20" s="48"/>
      <c r="AJ20" s="48"/>
      <c r="AK20" s="48"/>
    </row>
    <row r="21" spans="2:37" ht="15.75" thickBot="1">
      <c r="B21" s="108" t="s">
        <v>129</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F21" s="48"/>
      <c r="AG21" s="48"/>
      <c r="AH21" s="48"/>
      <c r="AI21" s="48"/>
      <c r="AJ21" s="48"/>
      <c r="AK21" s="48"/>
    </row>
    <row r="22" spans="2:37" ht="14.25">
      <c r="B22" s="109" t="s">
        <v>130</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27">
        <v>465</v>
      </c>
      <c r="W22" s="327">
        <v>493.56900000000002</v>
      </c>
      <c r="X22" s="327">
        <v>986</v>
      </c>
      <c r="Y22" s="327">
        <v>998</v>
      </c>
      <c r="Z22" s="327">
        <v>1017</v>
      </c>
      <c r="AF22" s="48"/>
      <c r="AG22" s="48"/>
      <c r="AH22" s="48"/>
      <c r="AI22" s="48"/>
      <c r="AJ22" s="48"/>
      <c r="AK22" s="48"/>
    </row>
    <row r="23" spans="2:37" ht="14.25" customHeight="1" thickBot="1">
      <c r="B23" s="110" t="s">
        <v>131</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158">
        <v>2726.8870000000002</v>
      </c>
      <c r="O23" s="158">
        <v>2992.326</v>
      </c>
      <c r="P23" s="158">
        <v>2603</v>
      </c>
      <c r="Q23" s="158">
        <v>2858</v>
      </c>
      <c r="R23" s="158">
        <v>2626</v>
      </c>
      <c r="S23" s="158">
        <v>2248</v>
      </c>
      <c r="T23" s="158">
        <v>2407.616</v>
      </c>
      <c r="U23" s="158">
        <v>2602</v>
      </c>
      <c r="V23" s="328">
        <v>2504</v>
      </c>
      <c r="W23" s="328">
        <v>3135.1309999999999</v>
      </c>
      <c r="X23" s="328">
        <v>2978</v>
      </c>
      <c r="Y23" s="328">
        <v>3438</v>
      </c>
      <c r="Z23" s="328">
        <v>3327</v>
      </c>
      <c r="AF23" s="48"/>
      <c r="AG23" s="48"/>
      <c r="AH23" s="48"/>
      <c r="AI23" s="48"/>
      <c r="AJ23" s="48"/>
      <c r="AK23" s="48"/>
    </row>
    <row r="24" spans="2:37" ht="15">
      <c r="B24" s="62"/>
      <c r="C24" s="159"/>
      <c r="D24" s="159"/>
      <c r="E24" s="159"/>
      <c r="F24" s="159"/>
      <c r="G24" s="104"/>
      <c r="H24" s="160"/>
      <c r="I24" s="160"/>
      <c r="J24" s="159"/>
      <c r="K24" s="159"/>
      <c r="L24" s="159"/>
      <c r="M24" s="159"/>
      <c r="N24" s="159"/>
      <c r="O24" s="159"/>
      <c r="P24" s="193"/>
      <c r="Q24" s="159"/>
      <c r="R24" s="159"/>
      <c r="S24" s="159"/>
      <c r="T24" s="159"/>
      <c r="U24" s="159"/>
      <c r="V24" s="159"/>
      <c r="W24" s="159"/>
      <c r="X24" s="159"/>
      <c r="Y24" s="159"/>
      <c r="Z24" s="159"/>
    </row>
    <row r="25" spans="2:37" ht="15.75" thickBot="1">
      <c r="B25" s="111" t="s">
        <v>132</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row>
    <row r="26" spans="2:37"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29">
        <v>0</v>
      </c>
      <c r="W26" s="329">
        <v>0</v>
      </c>
      <c r="X26" s="329">
        <v>0</v>
      </c>
      <c r="Y26" s="329">
        <v>0</v>
      </c>
      <c r="Z26" s="329"/>
    </row>
    <row r="27" spans="2:37"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29">
        <v>0</v>
      </c>
      <c r="W27" s="329">
        <v>0</v>
      </c>
      <c r="X27" s="329">
        <v>0</v>
      </c>
      <c r="Y27" s="329">
        <v>0</v>
      </c>
      <c r="Z27" s="329"/>
    </row>
    <row r="28" spans="2:37"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29">
        <v>0</v>
      </c>
      <c r="W28" s="329">
        <v>0</v>
      </c>
      <c r="X28" s="329">
        <v>0</v>
      </c>
      <c r="Y28" s="329">
        <v>0</v>
      </c>
      <c r="Z28" s="329"/>
    </row>
    <row r="29" spans="2:37" ht="14.25" customHeight="1">
      <c r="B29" s="291">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24">
        <v>0</v>
      </c>
      <c r="W29" s="324">
        <v>0</v>
      </c>
      <c r="X29" s="324">
        <v>0</v>
      </c>
      <c r="Y29" s="324">
        <v>0</v>
      </c>
      <c r="Z29" s="324"/>
    </row>
    <row r="30" spans="2:37"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29">
        <v>0</v>
      </c>
      <c r="W30" s="329">
        <v>0</v>
      </c>
      <c r="X30" s="329">
        <v>0</v>
      </c>
      <c r="Y30" s="329">
        <v>0</v>
      </c>
      <c r="Z30" s="329"/>
    </row>
    <row r="31" spans="2:37"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24">
        <v>108</v>
      </c>
      <c r="W31" s="324">
        <v>119.77200000000001</v>
      </c>
      <c r="X31" s="324">
        <v>100</v>
      </c>
      <c r="Y31" s="324">
        <v>65</v>
      </c>
      <c r="Z31" s="324">
        <v>0</v>
      </c>
    </row>
    <row r="32" spans="2:37" ht="14.25">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29">
        <v>260</v>
      </c>
      <c r="W32" s="329">
        <v>256.56799999999998</v>
      </c>
      <c r="X32" s="329">
        <v>250</v>
      </c>
      <c r="Y32" s="329">
        <v>53</v>
      </c>
      <c r="Z32" s="329">
        <v>103</v>
      </c>
    </row>
    <row r="33" spans="2:26"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24">
        <v>592</v>
      </c>
      <c r="W33" s="324">
        <v>581.81200000000001</v>
      </c>
      <c r="X33" s="324">
        <v>553</v>
      </c>
      <c r="Y33" s="324">
        <v>43</v>
      </c>
      <c r="Z33" s="324">
        <v>44</v>
      </c>
    </row>
    <row r="34" spans="2:26" ht="14.25">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29">
        <v>596</v>
      </c>
      <c r="W34" s="329">
        <v>590.58199999999999</v>
      </c>
      <c r="X34" s="329">
        <v>562</v>
      </c>
      <c r="Y34" s="329">
        <v>52</v>
      </c>
      <c r="Z34" s="329">
        <v>56</v>
      </c>
    </row>
    <row r="35" spans="2:26" ht="14.25">
      <c r="B35" s="112" t="s">
        <v>133</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29">
        <v>1413</v>
      </c>
      <c r="W35" s="329">
        <v>2086</v>
      </c>
      <c r="X35" s="329">
        <v>2499</v>
      </c>
      <c r="Y35" s="329">
        <v>4223</v>
      </c>
      <c r="Z35" s="329">
        <v>4141</v>
      </c>
    </row>
    <row r="36" spans="2:26" ht="14.25">
      <c r="B36" s="114"/>
      <c r="C36" s="164"/>
      <c r="D36" s="164"/>
      <c r="E36" s="164"/>
      <c r="F36" s="165"/>
      <c r="G36" s="164"/>
      <c r="H36" s="164"/>
      <c r="I36" s="164"/>
      <c r="J36" s="165"/>
      <c r="K36" s="164"/>
      <c r="L36" s="164"/>
      <c r="M36" s="164"/>
      <c r="N36" s="165"/>
      <c r="O36" s="165"/>
      <c r="P36" s="165"/>
      <c r="Q36" s="165"/>
      <c r="R36" s="165"/>
      <c r="S36" s="165"/>
      <c r="T36" s="165"/>
      <c r="U36" s="165"/>
      <c r="V36" s="330"/>
      <c r="W36" s="330"/>
      <c r="X36" s="330"/>
      <c r="Y36" s="330"/>
      <c r="Z36" s="330"/>
    </row>
    <row r="37" spans="2:26" ht="30.75" thickBot="1">
      <c r="B37" s="115" t="s">
        <v>319</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31">
        <v>1.0492024954669781</v>
      </c>
      <c r="W37" s="331">
        <v>1.9129874768542676</v>
      </c>
      <c r="X37" s="331">
        <v>3.877127023188164</v>
      </c>
      <c r="Y37" s="331">
        <v>9.7203802125253809</v>
      </c>
      <c r="Z37" s="331">
        <v>7.7</v>
      </c>
    </row>
    <row r="39" spans="2:26">
      <c r="O39" s="247"/>
      <c r="P39" s="247"/>
      <c r="Q39" s="247"/>
      <c r="R39" s="247"/>
      <c r="S39" s="247"/>
      <c r="T39" s="247"/>
      <c r="U39" s="247"/>
      <c r="V39" s="247"/>
      <c r="W39" s="247"/>
      <c r="X39" s="247"/>
      <c r="Y39" s="247"/>
      <c r="Z39" s="247"/>
    </row>
    <row r="40" spans="2:26">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2:26">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2:26">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2:26">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4" ma:contentTypeDescription="Crie um novo documento." ma:contentTypeScope="" ma:versionID="a65692f56e71d20cc485bccb40ece669">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4c61f8ebb515a178c8ae8bd87fc48a63"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FA92D2-0A72-41B8-8E6D-A8EA6B0FFADF}">
  <ds:schemaRefs>
    <ds:schemaRef ds:uri="76f07393-c221-4977-b1e0-abf988eb7d1a"/>
    <ds:schemaRef ds:uri="http://purl.org/dc/elements/1.1/"/>
    <ds:schemaRef ds:uri="http://schemas.microsoft.com/office/2006/metadata/properties"/>
    <ds:schemaRef ds:uri="94b803e3-f83d-4918-a1c7-8e980dad517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E1C4AF17-13C3-4239-927B-6467F9B0B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2024-04-01T20:52:50Z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ies>
</file>