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R:\24.RELACOES_INVESTIDORES\01.RI\Planilhas e Fundamentos\"/>
    </mc:Choice>
  </mc:AlternateContent>
  <xr:revisionPtr revIDLastSave="0" documentId="8_{E9F0D5D8-5B6C-44CE-8215-6E2BBE0E04DA}" xr6:coauthVersionLast="47" xr6:coauthVersionMax="47" xr10:uidLastSave="{00000000-0000-0000-0000-000000000000}"/>
  <bookViews>
    <workbookView xWindow="-108" yWindow="-108" windowWidth="23256" windowHeight="12576" tabRatio="628" xr2:uid="{00000000-000D-0000-FFFF-FFFF00000000}"/>
  </bookViews>
  <sheets>
    <sheet name="Menu" sheetId="9" r:id="rId1"/>
    <sheet name="BP | Balance Sheet" sheetId="4" r:id="rId2"/>
    <sheet name="DRE | Income Statement" sheetId="1" r:id="rId3"/>
    <sheet name="Indicadores | Indicators" sheetId="12" r:id="rId4"/>
    <sheet name="Carteira | Portfolio" sheetId="13" r:id="rId5"/>
    <sheet name="BP Consolidado" sheetId="6" state="hidden" r:id="rId6"/>
    <sheet name="DRE Consolidado" sheetId="2" state="hidden" r:id="rId7"/>
    <sheet name="BP Banco" sheetId="7" state="hidden" r:id="rId8"/>
    <sheet name="DRE Banco" sheetId="3" state="hidden" r:id="rId9"/>
    <sheet name="Participação NC" sheetId="8" state="hidden" r:id="rId10"/>
  </sheets>
  <externalReferences>
    <externalReference r:id="rId11"/>
    <externalReference r:id="rId12"/>
  </externalReferences>
  <definedNames>
    <definedName name="_xlnm.Database">[1]Timing!$F$37</definedName>
    <definedName name="cliente">[1]Timing!$F$31</definedName>
    <definedName name="Data_base">'[1]Premissas Fixas'!$E$12</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42297.4272916667</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MESES">'[2]CONSOLIDADO DIÁRIO'!$S$2:$AD$2</definedName>
    <definedName name="PERÍODO">'[2]CONSOLIDADO DIÁRIO'!$AE$2:$BJ$2</definedName>
    <definedName name="projeto">[1]Timing!$F$33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L17" i="12" l="1"/>
  <c r="AJ17" i="12"/>
  <c r="AH17" i="12"/>
  <c r="AS17" i="12"/>
  <c r="AQ17" i="12"/>
  <c r="AO17" i="12"/>
  <c r="AS16" i="12" l="1"/>
  <c r="AS15" i="12"/>
  <c r="AS14" i="12"/>
  <c r="AQ16" i="12"/>
  <c r="AQ15" i="12"/>
  <c r="AQ14" i="12"/>
  <c r="AO16" i="12"/>
  <c r="AO15" i="12"/>
  <c r="AO14" i="12"/>
  <c r="AL16" i="12"/>
  <c r="AL15" i="12"/>
  <c r="AL14" i="12"/>
  <c r="AJ16" i="12"/>
  <c r="AJ15" i="12"/>
  <c r="AJ14" i="12"/>
  <c r="AH16" i="12"/>
  <c r="AH15" i="12"/>
  <c r="AH14" i="12"/>
  <c r="AW5" i="13" l="1"/>
  <c r="AW4" i="13"/>
  <c r="AT9" i="12" l="1"/>
  <c r="AR9" i="12"/>
  <c r="AS9" i="12"/>
  <c r="AV33" i="4"/>
  <c r="AV21" i="4"/>
  <c r="AW78" i="4"/>
  <c r="AW77" i="4"/>
  <c r="AW76" i="4"/>
  <c r="AW75" i="4"/>
  <c r="AW74" i="4"/>
  <c r="AW73" i="4"/>
  <c r="AW72" i="4"/>
  <c r="AW71" i="4"/>
  <c r="AV70" i="4"/>
  <c r="AW69" i="4"/>
  <c r="AW68" i="4"/>
  <c r="AW67" i="4"/>
  <c r="AW66" i="4"/>
  <c r="AW65" i="4"/>
  <c r="AW64" i="4"/>
  <c r="AW63" i="4"/>
  <c r="AW62" i="4"/>
  <c r="AW61" i="4"/>
  <c r="AW60" i="4"/>
  <c r="AW59" i="4"/>
  <c r="AW58" i="4"/>
  <c r="AV57" i="4"/>
  <c r="AW56" i="4"/>
  <c r="AW55" i="4"/>
  <c r="AW54" i="4"/>
  <c r="AW53" i="4"/>
  <c r="AW52" i="4"/>
  <c r="AW51" i="4"/>
  <c r="AW50" i="4"/>
  <c r="AW49" i="4"/>
  <c r="AW48" i="4"/>
  <c r="AW47" i="4"/>
  <c r="AW46" i="4"/>
  <c r="AW45" i="4"/>
  <c r="AW44" i="4"/>
  <c r="AW43" i="4"/>
  <c r="AW42" i="4"/>
  <c r="AW41" i="4"/>
  <c r="AV40" i="4"/>
  <c r="AW36" i="4"/>
  <c r="AW35" i="4"/>
  <c r="AW34" i="4"/>
  <c r="AW32" i="4"/>
  <c r="AW31" i="4"/>
  <c r="AW30" i="4"/>
  <c r="AW29" i="4"/>
  <c r="AW28" i="4"/>
  <c r="AW27" i="4"/>
  <c r="AW26" i="4"/>
  <c r="AW25" i="4"/>
  <c r="AW24" i="4"/>
  <c r="AW23" i="4"/>
  <c r="AW22" i="4"/>
  <c r="AW20" i="4"/>
  <c r="AW19" i="4"/>
  <c r="AW18" i="4"/>
  <c r="AW17" i="4"/>
  <c r="AW16" i="4"/>
  <c r="AW15" i="4"/>
  <c r="AW14" i="4"/>
  <c r="AW13" i="4"/>
  <c r="AW12" i="4"/>
  <c r="AW11" i="4"/>
  <c r="AW10" i="4"/>
  <c r="AW9" i="4"/>
  <c r="AW8" i="4"/>
  <c r="AW7" i="4"/>
  <c r="AV6" i="4"/>
  <c r="AV79" i="4" l="1"/>
  <c r="AV37" i="4"/>
  <c r="AT6" i="4"/>
  <c r="AW45" i="13"/>
  <c r="AW44" i="13"/>
  <c r="AW43" i="13"/>
  <c r="AW42" i="13"/>
  <c r="AW41" i="13"/>
  <c r="AW40" i="13"/>
  <c r="AW39" i="13"/>
  <c r="AW38" i="13"/>
  <c r="AV37" i="13"/>
  <c r="AW35" i="13"/>
  <c r="AW34" i="13"/>
  <c r="AW33" i="13"/>
  <c r="AW32" i="13"/>
  <c r="AW31" i="13"/>
  <c r="AW30" i="13"/>
  <c r="AW29" i="13"/>
  <c r="AW28" i="13"/>
  <c r="AV27" i="13"/>
  <c r="AW15" i="13"/>
  <c r="AW14" i="13"/>
  <c r="AW12" i="13"/>
  <c r="AV11" i="13"/>
  <c r="AV13" i="13" s="1"/>
  <c r="AW10" i="13"/>
  <c r="AW9" i="13"/>
  <c r="AW8" i="13"/>
  <c r="AW7" i="13"/>
  <c r="AW6" i="13"/>
  <c r="CD36" i="1"/>
  <c r="CD34" i="1"/>
  <c r="CD33" i="1"/>
  <c r="CD31" i="1"/>
  <c r="CD29" i="1"/>
  <c r="CD27" i="1"/>
  <c r="CD26" i="1"/>
  <c r="CD25" i="1"/>
  <c r="CD24" i="1"/>
  <c r="CD23" i="1"/>
  <c r="CD22" i="1"/>
  <c r="CC21" i="1"/>
  <c r="CD19" i="1"/>
  <c r="CD18" i="1"/>
  <c r="CD16" i="1"/>
  <c r="CD15" i="1"/>
  <c r="CD14" i="1"/>
  <c r="CD13" i="1"/>
  <c r="CC12" i="1"/>
  <c r="CD11" i="1"/>
  <c r="CD10" i="1"/>
  <c r="CD8" i="1"/>
  <c r="CD7" i="1"/>
  <c r="CD6" i="1"/>
  <c r="CC5" i="1"/>
  <c r="CC17" i="1" s="1"/>
  <c r="CC20" i="1" s="1"/>
  <c r="AT70" i="4"/>
  <c r="AU67" i="4"/>
  <c r="AT37" i="13"/>
  <c r="AT19" i="13"/>
  <c r="AT11" i="13"/>
  <c r="AT20" i="13" s="1"/>
  <c r="AR11" i="13"/>
  <c r="AR22" i="13" s="1"/>
  <c r="AP11" i="13"/>
  <c r="AP22" i="13" s="1"/>
  <c r="AN11" i="13"/>
  <c r="AN20" i="13" s="1"/>
  <c r="AO20" i="13" s="1"/>
  <c r="AL11" i="13"/>
  <c r="AJ11" i="13"/>
  <c r="AK11" i="13" s="1"/>
  <c r="AH11" i="13"/>
  <c r="AF11" i="13"/>
  <c r="AF21" i="13" s="1"/>
  <c r="AD11" i="13"/>
  <c r="AB11" i="13"/>
  <c r="Z11" i="13"/>
  <c r="Z21" i="13" s="1"/>
  <c r="X11" i="13"/>
  <c r="X21" i="13" s="1"/>
  <c r="V11" i="13"/>
  <c r="V21" i="13" s="1"/>
  <c r="T11" i="13"/>
  <c r="U11" i="13" s="1"/>
  <c r="R11" i="13"/>
  <c r="P11" i="13"/>
  <c r="Q11" i="13" s="1"/>
  <c r="N11" i="13"/>
  <c r="L11" i="13"/>
  <c r="J11" i="13"/>
  <c r="J21" i="13" s="1"/>
  <c r="H11" i="13"/>
  <c r="I11" i="13" s="1"/>
  <c r="AT24" i="13"/>
  <c r="AT27" i="13"/>
  <c r="AR24" i="13"/>
  <c r="T21" i="13"/>
  <c r="R21" i="13"/>
  <c r="P21" i="13"/>
  <c r="H21" i="13"/>
  <c r="AF20" i="13"/>
  <c r="L20" i="13"/>
  <c r="H20" i="13"/>
  <c r="AU6" i="13"/>
  <c r="AU5" i="13"/>
  <c r="AS6" i="13"/>
  <c r="AS5" i="13"/>
  <c r="AQ6" i="13"/>
  <c r="AQ5" i="13"/>
  <c r="AO6" i="13"/>
  <c r="AO5" i="13"/>
  <c r="AM6" i="13"/>
  <c r="AM5" i="13"/>
  <c r="AK6" i="13"/>
  <c r="AK5" i="13"/>
  <c r="AI6" i="13"/>
  <c r="AI5" i="13"/>
  <c r="AG6" i="13"/>
  <c r="AG5" i="13"/>
  <c r="AE6" i="13"/>
  <c r="AE5" i="13"/>
  <c r="AC6" i="13"/>
  <c r="AC5" i="13"/>
  <c r="AA6" i="13"/>
  <c r="AA5" i="13"/>
  <c r="Y6" i="13"/>
  <c r="Y5" i="13"/>
  <c r="AE11" i="13" l="1"/>
  <c r="S11" i="13"/>
  <c r="AT21" i="13"/>
  <c r="AO11" i="13"/>
  <c r="AP20" i="13"/>
  <c r="AI11" i="13"/>
  <c r="AS11" i="13"/>
  <c r="AD20" i="13"/>
  <c r="AR19" i="13"/>
  <c r="AG11" i="13"/>
  <c r="P20" i="13"/>
  <c r="AR20" i="13"/>
  <c r="AS20" i="13" s="1"/>
  <c r="R20" i="13"/>
  <c r="AR21" i="13"/>
  <c r="AA11" i="13"/>
  <c r="T20" i="13"/>
  <c r="L21" i="13"/>
  <c r="U21" i="13" s="1"/>
  <c r="AC11" i="13"/>
  <c r="AM11" i="13"/>
  <c r="CC30" i="1"/>
  <c r="CC28" i="1"/>
  <c r="AW11" i="13"/>
  <c r="AV20" i="13"/>
  <c r="AW20" i="13" s="1"/>
  <c r="AV21" i="13"/>
  <c r="AV24" i="13"/>
  <c r="AV25" i="13"/>
  <c r="AV81" i="4"/>
  <c r="AV16" i="13"/>
  <c r="AV22" i="13"/>
  <c r="AV19" i="13"/>
  <c r="AV23" i="13"/>
  <c r="AP19" i="13"/>
  <c r="AP25" i="13"/>
  <c r="AP24" i="13"/>
  <c r="AQ11" i="13"/>
  <c r="AH20" i="13"/>
  <c r="AQ20" i="13" s="1"/>
  <c r="AH21" i="13"/>
  <c r="AI21" i="13" s="1"/>
  <c r="AJ20" i="13"/>
  <c r="AJ21" i="13"/>
  <c r="AS21" i="13" s="1"/>
  <c r="AL20" i="13"/>
  <c r="AM20" i="13" s="1"/>
  <c r="AL21" i="13"/>
  <c r="AB21" i="13"/>
  <c r="Y11" i="13"/>
  <c r="X20" i="13"/>
  <c r="AG20" i="13" s="1"/>
  <c r="Z20" i="13"/>
  <c r="AD21" i="13"/>
  <c r="AM21" i="13" s="1"/>
  <c r="AG21" i="13"/>
  <c r="AB20" i="13"/>
  <c r="W11" i="13"/>
  <c r="V20" i="13"/>
  <c r="AE20" i="13" s="1"/>
  <c r="Y21" i="13"/>
  <c r="AA21" i="13"/>
  <c r="J20" i="13"/>
  <c r="S20" i="13" s="1"/>
  <c r="U20" i="13"/>
  <c r="Q21" i="13"/>
  <c r="K11" i="13"/>
  <c r="N21" i="13"/>
  <c r="N20" i="13"/>
  <c r="S21" i="13"/>
  <c r="Q20" i="13"/>
  <c r="AN21" i="13"/>
  <c r="AO21" i="13" s="1"/>
  <c r="AP21" i="13"/>
  <c r="AP23" i="13"/>
  <c r="AP18" i="13" s="1"/>
  <c r="AR23" i="13"/>
  <c r="AR18" i="13" s="1"/>
  <c r="AR25" i="13"/>
  <c r="AU21" i="13"/>
  <c r="AT22" i="13"/>
  <c r="AT23" i="13"/>
  <c r="AT25" i="13"/>
  <c r="W21" i="13"/>
  <c r="CB19" i="1"/>
  <c r="BX19" i="1"/>
  <c r="BU19" i="1"/>
  <c r="BT19" i="1"/>
  <c r="BQ19" i="1"/>
  <c r="BP19" i="1"/>
  <c r="BN19" i="1"/>
  <c r="BK19" i="1"/>
  <c r="BZ19" i="1" s="1"/>
  <c r="BG19" i="1"/>
  <c r="BH19" i="1" s="1"/>
  <c r="BF19" i="1"/>
  <c r="BC19" i="1"/>
  <c r="BB19" i="1"/>
  <c r="AU19" i="1"/>
  <c r="BJ19" i="1" s="1"/>
  <c r="AT19" i="1"/>
  <c r="AO19" i="1"/>
  <c r="AN19" i="1"/>
  <c r="AJ19" i="1"/>
  <c r="AF19" i="1"/>
  <c r="AC19" i="1"/>
  <c r="AR19" i="1" s="1"/>
  <c r="AB19" i="1"/>
  <c r="Z19" i="1"/>
  <c r="V19" i="1"/>
  <c r="R19" i="1"/>
  <c r="O19" i="1"/>
  <c r="S19" i="1" s="1"/>
  <c r="N19" i="1"/>
  <c r="L19" i="1"/>
  <c r="F19" i="1"/>
  <c r="H19" i="1" s="1"/>
  <c r="J19" i="1" s="1"/>
  <c r="CB18" i="1"/>
  <c r="BX18" i="1"/>
  <c r="BU18" i="1"/>
  <c r="BT18" i="1"/>
  <c r="BQ18" i="1"/>
  <c r="BP18" i="1"/>
  <c r="BN18" i="1"/>
  <c r="BK18" i="1"/>
  <c r="BZ18" i="1" s="1"/>
  <c r="BG18" i="1"/>
  <c r="BH18" i="1" s="1"/>
  <c r="BF18" i="1"/>
  <c r="BC18" i="1"/>
  <c r="BB18" i="1"/>
  <c r="AU18" i="1"/>
  <c r="AT18" i="1"/>
  <c r="AO18" i="1"/>
  <c r="AP18" i="1" s="1"/>
  <c r="AN18" i="1"/>
  <c r="AJ18" i="1"/>
  <c r="AF18" i="1"/>
  <c r="AC18" i="1"/>
  <c r="AB18" i="1"/>
  <c r="Z18" i="1"/>
  <c r="V18" i="1"/>
  <c r="R18" i="1"/>
  <c r="O18" i="1"/>
  <c r="S18" i="1" s="1"/>
  <c r="N18" i="1"/>
  <c r="L18" i="1"/>
  <c r="F18" i="1"/>
  <c r="H18" i="1" s="1"/>
  <c r="J18" i="1" s="1"/>
  <c r="AK20" i="13" l="1"/>
  <c r="BD19" i="1"/>
  <c r="CC35" i="1"/>
  <c r="AT32" i="12"/>
  <c r="AP19" i="1"/>
  <c r="AT18" i="13"/>
  <c r="Y20" i="13"/>
  <c r="AQ21" i="13"/>
  <c r="AW21" i="13"/>
  <c r="AV18" i="13"/>
  <c r="AU20" i="13"/>
  <c r="AA20" i="13"/>
  <c r="AI20" i="13"/>
  <c r="AE21" i="13"/>
  <c r="AK21" i="13"/>
  <c r="AC21" i="13"/>
  <c r="AC20" i="13"/>
  <c r="W20" i="13"/>
  <c r="BR19" i="1"/>
  <c r="BV19" i="1"/>
  <c r="P19" i="1"/>
  <c r="W19" i="1"/>
  <c r="X19" i="1" s="1"/>
  <c r="T19" i="1"/>
  <c r="AW19" i="1"/>
  <c r="AD19" i="1"/>
  <c r="AG19" i="1"/>
  <c r="BR18" i="1"/>
  <c r="AD18" i="1"/>
  <c r="AR18" i="1"/>
  <c r="AG18" i="1"/>
  <c r="AK18" i="1" s="1"/>
  <c r="AZ18" i="1" s="1"/>
  <c r="BD18" i="1"/>
  <c r="BV18" i="1"/>
  <c r="T18" i="1"/>
  <c r="W18" i="1"/>
  <c r="X18" i="1" s="1"/>
  <c r="P18" i="1"/>
  <c r="AW18" i="1"/>
  <c r="BJ18" i="1"/>
  <c r="AH19" i="1" l="1"/>
  <c r="AK19" i="1"/>
  <c r="BL19" i="1"/>
  <c r="AX19" i="1"/>
  <c r="AV19" i="1"/>
  <c r="AH18" i="1"/>
  <c r="AV18" i="1"/>
  <c r="BL18" i="1"/>
  <c r="AX18" i="1"/>
  <c r="AL18" i="1"/>
  <c r="CC37" i="1" l="1"/>
  <c r="AZ19" i="1"/>
  <c r="AL19" i="1"/>
  <c r="AT25" i="12" l="1"/>
  <c r="AQ9" i="12"/>
  <c r="AP9" i="12"/>
  <c r="AO9" i="12"/>
  <c r="AN9" i="12"/>
  <c r="AM9" i="12"/>
  <c r="T7" i="12"/>
  <c r="T6" i="12"/>
  <c r="AS7" i="12"/>
  <c r="AQ7" i="12"/>
  <c r="AO7" i="12"/>
  <c r="AS6" i="12"/>
  <c r="AQ6" i="12"/>
  <c r="AO6" i="12"/>
  <c r="AL7" i="12"/>
  <c r="AJ7" i="12"/>
  <c r="AH7" i="12"/>
  <c r="AL6" i="12"/>
  <c r="AJ6" i="12"/>
  <c r="AH6" i="12"/>
  <c r="V6" i="12"/>
  <c r="X6" i="12"/>
  <c r="AA6" i="12"/>
  <c r="AC6" i="12"/>
  <c r="AE6" i="12"/>
  <c r="V7" i="12"/>
  <c r="X7" i="12"/>
  <c r="AA7" i="12"/>
  <c r="AC7" i="12"/>
  <c r="AE7" i="12"/>
  <c r="AS11" i="12"/>
  <c r="AQ11" i="12"/>
  <c r="AO11" i="12"/>
  <c r="AL11" i="12"/>
  <c r="AJ11" i="12"/>
  <c r="AH11" i="12"/>
  <c r="AE11" i="12"/>
  <c r="AC11" i="12"/>
  <c r="AA11" i="12"/>
  <c r="X11" i="12"/>
  <c r="V11" i="12"/>
  <c r="T11" i="12"/>
  <c r="Q11" i="12"/>
  <c r="O11" i="12"/>
  <c r="M11" i="12"/>
  <c r="AK9" i="12" l="1"/>
  <c r="AT13" i="13"/>
  <c r="AT16" i="13" s="1"/>
  <c r="AU45" i="13"/>
  <c r="AU44" i="13"/>
  <c r="AU43" i="13"/>
  <c r="AU42" i="13"/>
  <c r="AU41" i="13"/>
  <c r="AU40" i="13"/>
  <c r="AU39" i="13"/>
  <c r="AU38" i="13"/>
  <c r="AU35" i="13"/>
  <c r="AU34" i="13"/>
  <c r="AU33" i="13"/>
  <c r="AU32" i="13"/>
  <c r="AU31" i="13"/>
  <c r="AU30" i="13"/>
  <c r="AU29" i="13"/>
  <c r="AU28" i="13"/>
  <c r="AU15" i="13"/>
  <c r="AU14" i="13"/>
  <c r="AU12" i="13"/>
  <c r="AU10" i="13"/>
  <c r="AU9" i="13"/>
  <c r="AU8" i="13"/>
  <c r="AU7" i="13"/>
  <c r="AU4" i="13"/>
  <c r="AU68" i="4"/>
  <c r="AT40" i="4"/>
  <c r="AT57" i="4"/>
  <c r="AT21" i="4"/>
  <c r="AT33" i="4"/>
  <c r="AU78" i="4"/>
  <c r="AU77" i="4"/>
  <c r="AU76" i="4"/>
  <c r="AU75" i="4"/>
  <c r="AU74" i="4"/>
  <c r="AU73" i="4"/>
  <c r="AU72" i="4"/>
  <c r="AU71" i="4"/>
  <c r="AU69" i="4"/>
  <c r="AU66" i="4"/>
  <c r="AU65" i="4"/>
  <c r="AU64" i="4"/>
  <c r="AU63" i="4"/>
  <c r="AU62" i="4"/>
  <c r="AU61" i="4"/>
  <c r="AU60" i="4"/>
  <c r="AU59" i="4"/>
  <c r="AU58" i="4"/>
  <c r="AU56" i="4"/>
  <c r="AU55" i="4"/>
  <c r="AU54" i="4"/>
  <c r="AU53" i="4"/>
  <c r="AU52" i="4"/>
  <c r="AU51" i="4"/>
  <c r="AU50" i="4"/>
  <c r="AU49" i="4"/>
  <c r="AU48" i="4"/>
  <c r="AU47" i="4"/>
  <c r="AU46" i="4"/>
  <c r="AU45" i="4"/>
  <c r="AU44" i="4"/>
  <c r="AU43" i="4"/>
  <c r="AU42" i="4"/>
  <c r="AU41" i="4"/>
  <c r="AU36" i="4"/>
  <c r="AU35" i="4"/>
  <c r="AU34" i="4"/>
  <c r="AU32" i="4"/>
  <c r="AU31" i="4"/>
  <c r="AU30" i="4"/>
  <c r="AU29" i="4"/>
  <c r="AU28" i="4"/>
  <c r="AU27" i="4"/>
  <c r="AU26" i="4"/>
  <c r="AU25" i="4"/>
  <c r="AU24" i="4"/>
  <c r="AU23" i="4"/>
  <c r="AU22" i="4"/>
  <c r="AU20" i="4"/>
  <c r="AU19" i="4"/>
  <c r="AU18" i="4"/>
  <c r="AU17" i="4"/>
  <c r="AU16" i="4"/>
  <c r="AU15" i="4"/>
  <c r="AU14" i="4"/>
  <c r="AU13" i="4"/>
  <c r="AU12" i="4"/>
  <c r="AU11" i="4"/>
  <c r="AU10" i="4"/>
  <c r="AU9" i="4"/>
  <c r="AU8" i="4"/>
  <c r="AU7" i="4"/>
  <c r="CA12" i="1"/>
  <c r="BY12" i="1"/>
  <c r="CA5" i="1"/>
  <c r="AS20" i="12" s="1"/>
  <c r="BY5" i="1"/>
  <c r="AR20" i="12" s="1"/>
  <c r="CA21" i="1"/>
  <c r="BY21" i="1"/>
  <c r="CB34" i="1"/>
  <c r="CB33" i="1"/>
  <c r="CB31" i="1"/>
  <c r="CB29" i="1"/>
  <c r="CB27" i="1"/>
  <c r="CB26" i="1"/>
  <c r="CB25" i="1"/>
  <c r="CB24" i="1"/>
  <c r="CB23" i="1"/>
  <c r="CB22" i="1"/>
  <c r="CB16" i="1"/>
  <c r="CB15" i="1"/>
  <c r="CB14" i="1"/>
  <c r="CB13" i="1"/>
  <c r="CB11" i="1"/>
  <c r="CB10" i="1"/>
  <c r="CB8" i="1"/>
  <c r="CB7" i="1"/>
  <c r="CB6" i="1"/>
  <c r="BM5" i="1"/>
  <c r="AT79" i="4" l="1"/>
  <c r="AT37" i="4"/>
  <c r="CB5" i="1"/>
  <c r="BY17" i="1"/>
  <c r="BY20" i="1" s="1"/>
  <c r="CA17" i="1"/>
  <c r="AT81" i="4" l="1"/>
  <c r="CA20" i="1"/>
  <c r="BY28" i="1"/>
  <c r="BY30" i="1"/>
  <c r="BY35" i="1" s="1"/>
  <c r="AR24" i="12" s="1"/>
  <c r="CA30" i="1" l="1"/>
  <c r="CA28" i="1"/>
  <c r="AR32" i="12"/>
  <c r="AC36" i="1"/>
  <c r="AG36" i="1" s="1"/>
  <c r="AS32" i="12" l="1"/>
  <c r="CA35" i="1"/>
  <c r="AS24" i="12" s="1"/>
  <c r="AS45" i="13"/>
  <c r="AS44" i="13"/>
  <c r="AS43" i="13"/>
  <c r="AS42" i="13"/>
  <c r="AS41" i="13"/>
  <c r="AS40" i="13"/>
  <c r="AS39" i="13"/>
  <c r="AS38" i="13"/>
  <c r="AR37" i="13"/>
  <c r="AS35" i="13"/>
  <c r="AS34" i="13"/>
  <c r="AS33" i="13"/>
  <c r="AS32" i="13"/>
  <c r="AS31" i="13"/>
  <c r="AS30" i="13"/>
  <c r="AS29" i="13"/>
  <c r="AS28" i="13"/>
  <c r="AR27" i="13"/>
  <c r="AS15" i="13"/>
  <c r="AS14" i="13"/>
  <c r="AS12" i="13"/>
  <c r="AS10" i="13"/>
  <c r="AS9" i="13"/>
  <c r="AS8" i="13"/>
  <c r="AS7" i="13"/>
  <c r="AS4" i="13"/>
  <c r="AR13" i="13" l="1"/>
  <c r="AR16" i="13" s="1"/>
  <c r="BS36" i="1" l="1"/>
  <c r="BW36" i="1" s="1"/>
  <c r="AQ45" i="13"/>
  <c r="AO45" i="13"/>
  <c r="AM45" i="13"/>
  <c r="AK45" i="13"/>
  <c r="AI45" i="13"/>
  <c r="AG45" i="13"/>
  <c r="AE45" i="13"/>
  <c r="AC45" i="13"/>
  <c r="AA45" i="13"/>
  <c r="Y45" i="13"/>
  <c r="W45" i="13"/>
  <c r="U45" i="13"/>
  <c r="S45" i="13"/>
  <c r="Q45" i="13"/>
  <c r="O45" i="13"/>
  <c r="M45" i="13"/>
  <c r="K45" i="13"/>
  <c r="I45" i="13"/>
  <c r="AQ44" i="13"/>
  <c r="AO44" i="13"/>
  <c r="AM44" i="13"/>
  <c r="AK44" i="13"/>
  <c r="AI44" i="13"/>
  <c r="AG44" i="13"/>
  <c r="AE44" i="13"/>
  <c r="AC44" i="13"/>
  <c r="AA44" i="13"/>
  <c r="Y44" i="13"/>
  <c r="W44" i="13"/>
  <c r="U44" i="13"/>
  <c r="S44" i="13"/>
  <c r="Q44" i="13"/>
  <c r="O44" i="13"/>
  <c r="M44" i="13"/>
  <c r="K44" i="13"/>
  <c r="I44" i="13"/>
  <c r="AQ43" i="13"/>
  <c r="AO43" i="13"/>
  <c r="AM43" i="13"/>
  <c r="AK43" i="13"/>
  <c r="AI43" i="13"/>
  <c r="AG43" i="13"/>
  <c r="AE43" i="13"/>
  <c r="AC43" i="13"/>
  <c r="AA43" i="13"/>
  <c r="Y43" i="13"/>
  <c r="W43" i="13"/>
  <c r="U43" i="13"/>
  <c r="S43" i="13"/>
  <c r="Q43" i="13"/>
  <c r="O43" i="13"/>
  <c r="M43" i="13"/>
  <c r="K43" i="13"/>
  <c r="I43" i="13"/>
  <c r="AQ42" i="13"/>
  <c r="AO42" i="13"/>
  <c r="AM42" i="13"/>
  <c r="AK42" i="13"/>
  <c r="AI42" i="13"/>
  <c r="AG42" i="13"/>
  <c r="AE42" i="13"/>
  <c r="AC42" i="13"/>
  <c r="AA42" i="13"/>
  <c r="Y42" i="13"/>
  <c r="W42" i="13"/>
  <c r="U42" i="13"/>
  <c r="S42" i="13"/>
  <c r="Q42" i="13"/>
  <c r="O42" i="13"/>
  <c r="M42" i="13"/>
  <c r="K42" i="13"/>
  <c r="I42" i="13"/>
  <c r="AQ41" i="13"/>
  <c r="AO41" i="13"/>
  <c r="AM41" i="13"/>
  <c r="AK41" i="13"/>
  <c r="AI41" i="13"/>
  <c r="AG41" i="13"/>
  <c r="AE41" i="13"/>
  <c r="AC41" i="13"/>
  <c r="AA41" i="13"/>
  <c r="Y41" i="13"/>
  <c r="W41" i="13"/>
  <c r="U41" i="13"/>
  <c r="S41" i="13"/>
  <c r="Q41" i="13"/>
  <c r="O41" i="13"/>
  <c r="M41" i="13"/>
  <c r="K41" i="13"/>
  <c r="I41" i="13"/>
  <c r="AQ40" i="13"/>
  <c r="AO40" i="13"/>
  <c r="AM40" i="13"/>
  <c r="AK40" i="13"/>
  <c r="AI40" i="13"/>
  <c r="AG40" i="13"/>
  <c r="AE40" i="13"/>
  <c r="AC40" i="13"/>
  <c r="AA40" i="13"/>
  <c r="Y40" i="13"/>
  <c r="W40" i="13"/>
  <c r="U40" i="13"/>
  <c r="S40" i="13"/>
  <c r="Q40" i="13"/>
  <c r="O40" i="13"/>
  <c r="M40" i="13"/>
  <c r="K40" i="13"/>
  <c r="I40" i="13"/>
  <c r="AQ39" i="13"/>
  <c r="AO39" i="13"/>
  <c r="AM39" i="13"/>
  <c r="AK39" i="13"/>
  <c r="AI39" i="13"/>
  <c r="AG39" i="13"/>
  <c r="AE39" i="13"/>
  <c r="AC39" i="13"/>
  <c r="AA39" i="13"/>
  <c r="Y39" i="13"/>
  <c r="W39" i="13"/>
  <c r="U39" i="13"/>
  <c r="S39" i="13"/>
  <c r="Q39" i="13"/>
  <c r="O39" i="13"/>
  <c r="M39" i="13"/>
  <c r="K39" i="13"/>
  <c r="I39" i="13"/>
  <c r="AQ38" i="13"/>
  <c r="AO38" i="13"/>
  <c r="AM38" i="13"/>
  <c r="AK38" i="13"/>
  <c r="AI38" i="13"/>
  <c r="AG38" i="13"/>
  <c r="AE38" i="13"/>
  <c r="AC38" i="13"/>
  <c r="AA38" i="13"/>
  <c r="Y38" i="13"/>
  <c r="W38" i="13"/>
  <c r="U38" i="13"/>
  <c r="S38" i="13"/>
  <c r="Q38" i="13"/>
  <c r="O38" i="13"/>
  <c r="M38" i="13"/>
  <c r="K38" i="13"/>
  <c r="I38" i="13"/>
  <c r="AP37" i="13"/>
  <c r="AN37" i="13"/>
  <c r="AW37" i="13" s="1"/>
  <c r="AL37" i="13"/>
  <c r="AJ37" i="13"/>
  <c r="AS37" i="13" s="1"/>
  <c r="AH37" i="13"/>
  <c r="AF37" i="13"/>
  <c r="AD37" i="13"/>
  <c r="AE37" i="13" s="1"/>
  <c r="AB37" i="13"/>
  <c r="Z37" i="13"/>
  <c r="X37" i="13"/>
  <c r="V37" i="13"/>
  <c r="T37" i="13"/>
  <c r="U37" i="13" s="1"/>
  <c r="R37" i="13"/>
  <c r="P37" i="13"/>
  <c r="N37" i="13"/>
  <c r="L37" i="13"/>
  <c r="J37" i="13"/>
  <c r="H37" i="13"/>
  <c r="G37" i="13"/>
  <c r="F37" i="13"/>
  <c r="M37" i="13" s="1"/>
  <c r="E37" i="13"/>
  <c r="D37" i="13"/>
  <c r="AQ35" i="13"/>
  <c r="AO35" i="13"/>
  <c r="AM35" i="13"/>
  <c r="AK35" i="13"/>
  <c r="AI35" i="13"/>
  <c r="AG35" i="13"/>
  <c r="AE35" i="13"/>
  <c r="AC35" i="13"/>
  <c r="AA35" i="13"/>
  <c r="Y35" i="13"/>
  <c r="W35" i="13"/>
  <c r="U35" i="13"/>
  <c r="S35" i="13"/>
  <c r="Q35" i="13"/>
  <c r="O35" i="13"/>
  <c r="M35" i="13"/>
  <c r="K35" i="13"/>
  <c r="I35" i="13"/>
  <c r="AQ34" i="13"/>
  <c r="AO34" i="13"/>
  <c r="AM34" i="13"/>
  <c r="AK34" i="13"/>
  <c r="AI34" i="13"/>
  <c r="AG34" i="13"/>
  <c r="AE34" i="13"/>
  <c r="AC34" i="13"/>
  <c r="AA34" i="13"/>
  <c r="Y34" i="13"/>
  <c r="W34" i="13"/>
  <c r="U34" i="13"/>
  <c r="S34" i="13"/>
  <c r="Q34" i="13"/>
  <c r="O34" i="13"/>
  <c r="M34" i="13"/>
  <c r="K34" i="13"/>
  <c r="I34" i="13"/>
  <c r="AQ33" i="13"/>
  <c r="AO33" i="13"/>
  <c r="AM33" i="13"/>
  <c r="AK33" i="13"/>
  <c r="AI33" i="13"/>
  <c r="AG33" i="13"/>
  <c r="AE33" i="13"/>
  <c r="AC33" i="13"/>
  <c r="AA33" i="13"/>
  <c r="Y33" i="13"/>
  <c r="W33" i="13"/>
  <c r="U33" i="13"/>
  <c r="S33" i="13"/>
  <c r="Q33" i="13"/>
  <c r="O33" i="13"/>
  <c r="M33" i="13"/>
  <c r="K33" i="13"/>
  <c r="I33" i="13"/>
  <c r="AQ32" i="13"/>
  <c r="AO32" i="13"/>
  <c r="AM32" i="13"/>
  <c r="AK32" i="13"/>
  <c r="AI32" i="13"/>
  <c r="AG32" i="13"/>
  <c r="AE32" i="13"/>
  <c r="AC32" i="13"/>
  <c r="AA32" i="13"/>
  <c r="Y32" i="13"/>
  <c r="W32" i="13"/>
  <c r="U32" i="13"/>
  <c r="S32" i="13"/>
  <c r="Q32" i="13"/>
  <c r="O32" i="13"/>
  <c r="M32" i="13"/>
  <c r="K32" i="13"/>
  <c r="I32" i="13"/>
  <c r="AQ31" i="13"/>
  <c r="AO31" i="13"/>
  <c r="AM31" i="13"/>
  <c r="AK31" i="13"/>
  <c r="AI31" i="13"/>
  <c r="AG31" i="13"/>
  <c r="AE31" i="13"/>
  <c r="AC31" i="13"/>
  <c r="AA31" i="13"/>
  <c r="Y31" i="13"/>
  <c r="W31" i="13"/>
  <c r="U31" i="13"/>
  <c r="S31" i="13"/>
  <c r="Q31" i="13"/>
  <c r="O31" i="13"/>
  <c r="M31" i="13"/>
  <c r="K31" i="13"/>
  <c r="I31" i="13"/>
  <c r="AQ30" i="13"/>
  <c r="AO30" i="13"/>
  <c r="AM30" i="13"/>
  <c r="AK30" i="13"/>
  <c r="AI30" i="13"/>
  <c r="AG30" i="13"/>
  <c r="AE30" i="13"/>
  <c r="AC30" i="13"/>
  <c r="AA30" i="13"/>
  <c r="Y30" i="13"/>
  <c r="W30" i="13"/>
  <c r="U30" i="13"/>
  <c r="S30" i="13"/>
  <c r="Q30" i="13"/>
  <c r="O30" i="13"/>
  <c r="M30" i="13"/>
  <c r="K30" i="13"/>
  <c r="I30" i="13"/>
  <c r="AQ29" i="13"/>
  <c r="AO29" i="13"/>
  <c r="AM29" i="13"/>
  <c r="AK29" i="13"/>
  <c r="AI29" i="13"/>
  <c r="AG29" i="13"/>
  <c r="AE29" i="13"/>
  <c r="AC29" i="13"/>
  <c r="AA29" i="13"/>
  <c r="Y29" i="13"/>
  <c r="W29" i="13"/>
  <c r="U29" i="13"/>
  <c r="S29" i="13"/>
  <c r="Q29" i="13"/>
  <c r="O29" i="13"/>
  <c r="M29" i="13"/>
  <c r="K29" i="13"/>
  <c r="I29" i="13"/>
  <c r="AQ28" i="13"/>
  <c r="AO28" i="13"/>
  <c r="AM28" i="13"/>
  <c r="AK28" i="13"/>
  <c r="AI28" i="13"/>
  <c r="AG28" i="13"/>
  <c r="AE28" i="13"/>
  <c r="AC28" i="13"/>
  <c r="AA28" i="13"/>
  <c r="Y28" i="13"/>
  <c r="W28" i="13"/>
  <c r="U28" i="13"/>
  <c r="S28" i="13"/>
  <c r="Q28" i="13"/>
  <c r="O28" i="13"/>
  <c r="M28" i="13"/>
  <c r="K28" i="13"/>
  <c r="I28" i="13"/>
  <c r="AP27" i="13"/>
  <c r="AN27" i="13"/>
  <c r="AW27" i="13" s="1"/>
  <c r="AL27" i="13"/>
  <c r="AJ27" i="13"/>
  <c r="AS27" i="13" s="1"/>
  <c r="AH27" i="13"/>
  <c r="AF27" i="13"/>
  <c r="AD27" i="13"/>
  <c r="AB27" i="13"/>
  <c r="Z27" i="13"/>
  <c r="X27" i="13"/>
  <c r="V27" i="13"/>
  <c r="T27" i="13"/>
  <c r="R27" i="13"/>
  <c r="P27" i="13"/>
  <c r="N27" i="13"/>
  <c r="L27" i="13"/>
  <c r="J27" i="13"/>
  <c r="K27" i="13" s="1"/>
  <c r="H27" i="13"/>
  <c r="G27" i="13"/>
  <c r="F27" i="13"/>
  <c r="E27" i="13"/>
  <c r="D27" i="13"/>
  <c r="AQ15" i="13"/>
  <c r="AO15" i="13"/>
  <c r="AM15" i="13"/>
  <c r="AK15" i="13"/>
  <c r="AI15" i="13"/>
  <c r="AG15" i="13"/>
  <c r="AE15" i="13"/>
  <c r="AC15" i="13"/>
  <c r="AA15" i="13"/>
  <c r="Y15" i="13"/>
  <c r="W15" i="13"/>
  <c r="U15" i="13"/>
  <c r="S15" i="13"/>
  <c r="Q15" i="13"/>
  <c r="O15" i="13"/>
  <c r="M15" i="13"/>
  <c r="K15" i="13"/>
  <c r="I15" i="13"/>
  <c r="AQ14" i="13"/>
  <c r="AO14" i="13"/>
  <c r="AM14" i="13"/>
  <c r="AK14" i="13"/>
  <c r="AI14" i="13"/>
  <c r="AG14" i="13"/>
  <c r="AE14" i="13"/>
  <c r="AC14" i="13"/>
  <c r="AA14" i="13"/>
  <c r="Y14" i="13"/>
  <c r="W14" i="13"/>
  <c r="U14" i="13"/>
  <c r="S14" i="13"/>
  <c r="Q14" i="13"/>
  <c r="O14" i="13"/>
  <c r="M14" i="13"/>
  <c r="K14" i="13"/>
  <c r="I14" i="13"/>
  <c r="AQ12" i="13"/>
  <c r="AO12" i="13"/>
  <c r="AM12" i="13"/>
  <c r="AK12" i="13"/>
  <c r="AI12" i="13"/>
  <c r="AG12" i="13"/>
  <c r="AE12" i="13"/>
  <c r="AC12" i="13"/>
  <c r="AA12" i="13"/>
  <c r="Y12" i="13"/>
  <c r="W12" i="13"/>
  <c r="U12" i="13"/>
  <c r="S12" i="13"/>
  <c r="Q12" i="13"/>
  <c r="O12" i="13"/>
  <c r="M12" i="13"/>
  <c r="K12" i="13"/>
  <c r="I12" i="13"/>
  <c r="AP13" i="13"/>
  <c r="AN23" i="13"/>
  <c r="AW23" i="13" s="1"/>
  <c r="AJ19" i="13"/>
  <c r="AS19" i="13" s="1"/>
  <c r="AH25" i="13"/>
  <c r="AF23" i="13"/>
  <c r="AD19" i="13"/>
  <c r="AB22" i="13"/>
  <c r="Z25" i="13"/>
  <c r="X23" i="13"/>
  <c r="V19" i="13"/>
  <c r="T22" i="13"/>
  <c r="R25" i="13"/>
  <c r="P23" i="13"/>
  <c r="N19" i="13"/>
  <c r="L22" i="13"/>
  <c r="J25" i="13"/>
  <c r="H23" i="13"/>
  <c r="G11" i="13"/>
  <c r="F11" i="13"/>
  <c r="E11" i="13"/>
  <c r="D11" i="13"/>
  <c r="AQ10" i="13"/>
  <c r="AO10" i="13"/>
  <c r="AM10" i="13"/>
  <c r="AK10" i="13"/>
  <c r="AI10" i="13"/>
  <c r="AG10" i="13"/>
  <c r="AE10" i="13"/>
  <c r="AC10" i="13"/>
  <c r="AA10" i="13"/>
  <c r="Y10" i="13"/>
  <c r="W10" i="13"/>
  <c r="U10" i="13"/>
  <c r="S10" i="13"/>
  <c r="Q10" i="13"/>
  <c r="O10" i="13"/>
  <c r="M10" i="13"/>
  <c r="K10" i="13"/>
  <c r="I10" i="13"/>
  <c r="AQ9" i="13"/>
  <c r="AO9" i="13"/>
  <c r="AM9" i="13"/>
  <c r="AK9" i="13"/>
  <c r="AI9" i="13"/>
  <c r="AG9" i="13"/>
  <c r="AE9" i="13"/>
  <c r="AC9" i="13"/>
  <c r="AA9" i="13"/>
  <c r="Y9" i="13"/>
  <c r="W9" i="13"/>
  <c r="U9" i="13"/>
  <c r="S9" i="13"/>
  <c r="Q9" i="13"/>
  <c r="O9" i="13"/>
  <c r="M9" i="13"/>
  <c r="K9" i="13"/>
  <c r="I9" i="13"/>
  <c r="AQ8" i="13"/>
  <c r="AO8" i="13"/>
  <c r="AM8" i="13"/>
  <c r="AK8" i="13"/>
  <c r="AI8" i="13"/>
  <c r="AG8" i="13"/>
  <c r="AE8" i="13"/>
  <c r="AC8" i="13"/>
  <c r="AA8" i="13"/>
  <c r="Y8" i="13"/>
  <c r="W8" i="13"/>
  <c r="U8" i="13"/>
  <c r="S8" i="13"/>
  <c r="Q8" i="13"/>
  <c r="O8" i="13"/>
  <c r="M8" i="13"/>
  <c r="K8" i="13"/>
  <c r="I8" i="13"/>
  <c r="AQ7" i="13"/>
  <c r="AO7" i="13"/>
  <c r="AM7" i="13"/>
  <c r="AK7" i="13"/>
  <c r="AI7" i="13"/>
  <c r="AG7" i="13"/>
  <c r="AE7" i="13"/>
  <c r="AC7" i="13"/>
  <c r="AA7" i="13"/>
  <c r="Y7" i="13"/>
  <c r="W7" i="13"/>
  <c r="U7" i="13"/>
  <c r="S7" i="13"/>
  <c r="Q7" i="13"/>
  <c r="O7" i="13"/>
  <c r="M7" i="13"/>
  <c r="K7" i="13"/>
  <c r="I7" i="13"/>
  <c r="AQ4" i="13"/>
  <c r="AO4" i="13"/>
  <c r="AM4" i="13"/>
  <c r="AK4" i="13"/>
  <c r="AI4" i="13"/>
  <c r="AG4" i="13"/>
  <c r="AE4" i="13"/>
  <c r="AC4" i="13"/>
  <c r="AA4" i="13"/>
  <c r="Y4" i="13"/>
  <c r="W4" i="13"/>
  <c r="U4" i="13"/>
  <c r="S4" i="13"/>
  <c r="Q4" i="13"/>
  <c r="O4" i="13"/>
  <c r="M4" i="13"/>
  <c r="K4" i="13"/>
  <c r="I4" i="13"/>
  <c r="E23" i="13" l="1"/>
  <c r="E21" i="13"/>
  <c r="K21" i="13" s="1"/>
  <c r="E20" i="13"/>
  <c r="K20" i="13" s="1"/>
  <c r="Q37" i="13"/>
  <c r="AG37" i="13"/>
  <c r="D22" i="13"/>
  <c r="D20" i="13"/>
  <c r="I20" i="13" s="1"/>
  <c r="D21" i="13"/>
  <c r="I21" i="13" s="1"/>
  <c r="M11" i="13"/>
  <c r="F19" i="13"/>
  <c r="F20" i="13"/>
  <c r="M20" i="13" s="1"/>
  <c r="F21" i="13"/>
  <c r="M21" i="13" s="1"/>
  <c r="O11" i="13"/>
  <c r="G22" i="13"/>
  <c r="G20" i="13"/>
  <c r="O20" i="13" s="1"/>
  <c r="G21" i="13"/>
  <c r="O21" i="13" s="1"/>
  <c r="S25" i="13"/>
  <c r="I27" i="13"/>
  <c r="Q27" i="13"/>
  <c r="U27" i="13"/>
  <c r="M27" i="13"/>
  <c r="G24" i="13"/>
  <c r="P13" i="13"/>
  <c r="P16" i="13" s="1"/>
  <c r="I37" i="13"/>
  <c r="AO37" i="13"/>
  <c r="Y27" i="13"/>
  <c r="AO27" i="13"/>
  <c r="AD22" i="13"/>
  <c r="X24" i="13"/>
  <c r="AI37" i="13"/>
  <c r="X25" i="13"/>
  <c r="Y25" i="13" s="1"/>
  <c r="AE27" i="13"/>
  <c r="H19" i="13"/>
  <c r="Y37" i="13"/>
  <c r="U22" i="13"/>
  <c r="X13" i="13"/>
  <c r="AN19" i="13"/>
  <c r="AW19" i="13" s="1"/>
  <c r="S27" i="13"/>
  <c r="AI27" i="13"/>
  <c r="O37" i="13"/>
  <c r="AC37" i="13"/>
  <c r="AN13" i="13"/>
  <c r="G23" i="13"/>
  <c r="W27" i="13"/>
  <c r="AK27" i="13"/>
  <c r="AB19" i="13"/>
  <c r="AK19" i="13" s="1"/>
  <c r="AO23" i="13"/>
  <c r="AF13" i="13"/>
  <c r="AF16" i="13" s="1"/>
  <c r="E19" i="13"/>
  <c r="F23" i="13"/>
  <c r="P24" i="13"/>
  <c r="AN25" i="13"/>
  <c r="AW25" i="13" s="1"/>
  <c r="AG27" i="13"/>
  <c r="L19" i="13"/>
  <c r="E22" i="13"/>
  <c r="N23" i="13"/>
  <c r="AF24" i="13"/>
  <c r="O27" i="13"/>
  <c r="AA37" i="13"/>
  <c r="AK37" i="13"/>
  <c r="Y23" i="13"/>
  <c r="P19" i="13"/>
  <c r="Q19" i="13" s="1"/>
  <c r="F22" i="13"/>
  <c r="M22" i="13" s="1"/>
  <c r="V23" i="13"/>
  <c r="AN24" i="13"/>
  <c r="AW24" i="13" s="1"/>
  <c r="AA27" i="13"/>
  <c r="AM37" i="13"/>
  <c r="AU37" i="13"/>
  <c r="AJ22" i="13"/>
  <c r="G13" i="13"/>
  <c r="G16" i="13" s="1"/>
  <c r="T19" i="13"/>
  <c r="U19" i="13" s="1"/>
  <c r="N22" i="13"/>
  <c r="AD23" i="13"/>
  <c r="H25" i="13"/>
  <c r="AM27" i="13"/>
  <c r="AU27" i="13"/>
  <c r="S37" i="13"/>
  <c r="AL19" i="13"/>
  <c r="AU19" i="13" s="1"/>
  <c r="AU11" i="13"/>
  <c r="H13" i="13"/>
  <c r="H16" i="13" s="1"/>
  <c r="X19" i="13"/>
  <c r="V22" i="13"/>
  <c r="AL23" i="13"/>
  <c r="P25" i="13"/>
  <c r="AC27" i="13"/>
  <c r="K37" i="13"/>
  <c r="AQ37" i="13"/>
  <c r="D19" i="13"/>
  <c r="I19" i="13" s="1"/>
  <c r="AF19" i="13"/>
  <c r="AL22" i="13"/>
  <c r="H24" i="13"/>
  <c r="AF25" i="13"/>
  <c r="AQ27" i="13"/>
  <c r="W37" i="13"/>
  <c r="BY37" i="1"/>
  <c r="AR25" i="12" s="1"/>
  <c r="AE19" i="13"/>
  <c r="W19" i="13"/>
  <c r="AG23" i="13"/>
  <c r="AP16" i="13"/>
  <c r="AQ25" i="13"/>
  <c r="AI25" i="13"/>
  <c r="Q23" i="13"/>
  <c r="AA25" i="13"/>
  <c r="AC22" i="13"/>
  <c r="AH13" i="13"/>
  <c r="AQ13" i="13" s="1"/>
  <c r="G19" i="13"/>
  <c r="H22" i="13"/>
  <c r="P22" i="13"/>
  <c r="X22" i="13"/>
  <c r="AF22" i="13"/>
  <c r="AF18" i="13" s="1"/>
  <c r="AN22" i="13"/>
  <c r="J24" i="13"/>
  <c r="R24" i="13"/>
  <c r="Z24" i="13"/>
  <c r="AH24" i="13"/>
  <c r="R13" i="13"/>
  <c r="Z13" i="13"/>
  <c r="R23" i="13"/>
  <c r="D25" i="13"/>
  <c r="L25" i="13"/>
  <c r="AB25" i="13"/>
  <c r="D13" i="13"/>
  <c r="D16" i="13" s="1"/>
  <c r="L13" i="13"/>
  <c r="T13" i="13"/>
  <c r="AB13" i="13"/>
  <c r="AJ13" i="13"/>
  <c r="AS13" i="13" s="1"/>
  <c r="X16" i="13"/>
  <c r="J22" i="13"/>
  <c r="R22" i="13"/>
  <c r="Z22" i="13"/>
  <c r="AH22" i="13"/>
  <c r="D24" i="13"/>
  <c r="I24" i="13" s="1"/>
  <c r="L24" i="13"/>
  <c r="T24" i="13"/>
  <c r="AB24" i="13"/>
  <c r="AJ24" i="13"/>
  <c r="E25" i="13"/>
  <c r="K25" i="13" s="1"/>
  <c r="E13" i="13"/>
  <c r="E16" i="13" s="1"/>
  <c r="J19" i="13"/>
  <c r="R19" i="13"/>
  <c r="Z19" i="13"/>
  <c r="AH19" i="13"/>
  <c r="D23" i="13"/>
  <c r="I23" i="13" s="1"/>
  <c r="L23" i="13"/>
  <c r="L18" i="13" s="1"/>
  <c r="T23" i="13"/>
  <c r="AB23" i="13"/>
  <c r="AJ23" i="13"/>
  <c r="E24" i="13"/>
  <c r="F25" i="13"/>
  <c r="N25" i="13"/>
  <c r="V25" i="13"/>
  <c r="AD25" i="13"/>
  <c r="AL25" i="13"/>
  <c r="J13" i="13"/>
  <c r="J23" i="13"/>
  <c r="Z23" i="13"/>
  <c r="AH23" i="13"/>
  <c r="T25" i="13"/>
  <c r="AJ25" i="13"/>
  <c r="F13" i="13"/>
  <c r="F16" i="13" s="1"/>
  <c r="N13" i="13"/>
  <c r="V13" i="13"/>
  <c r="AD13" i="13"/>
  <c r="AL13" i="13"/>
  <c r="AU13" i="13" s="1"/>
  <c r="F24" i="13"/>
  <c r="N24" i="13"/>
  <c r="O24" i="13" s="1"/>
  <c r="V24" i="13"/>
  <c r="AD24" i="13"/>
  <c r="AL24" i="13"/>
  <c r="G25" i="13"/>
  <c r="AJ18" i="13" l="1"/>
  <c r="AB18" i="13"/>
  <c r="V18" i="13"/>
  <c r="U23" i="13"/>
  <c r="J18" i="13"/>
  <c r="M19" i="13"/>
  <c r="X18" i="13"/>
  <c r="K23" i="13"/>
  <c r="AH18" i="13"/>
  <c r="Q22" i="13"/>
  <c r="P18" i="13"/>
  <c r="AD18" i="13"/>
  <c r="Z18" i="13"/>
  <c r="I22" i="13"/>
  <c r="H18" i="13"/>
  <c r="Y24" i="13"/>
  <c r="T18" i="13"/>
  <c r="S22" i="13"/>
  <c r="R18" i="13"/>
  <c r="AL18" i="13"/>
  <c r="Y19" i="13"/>
  <c r="AN18" i="13"/>
  <c r="AW22" i="13"/>
  <c r="AN16" i="13"/>
  <c r="AW16" i="13" s="1"/>
  <c r="AW13" i="13"/>
  <c r="O22" i="13"/>
  <c r="N18" i="13"/>
  <c r="AG24" i="13"/>
  <c r="Y13" i="13"/>
  <c r="AG25" i="13"/>
  <c r="M23" i="13"/>
  <c r="AM19" i="13"/>
  <c r="Y16" i="13"/>
  <c r="Q16" i="13"/>
  <c r="K22" i="13"/>
  <c r="AG19" i="13"/>
  <c r="AE25" i="13"/>
  <c r="AG13" i="13"/>
  <c r="F18" i="13"/>
  <c r="AO13" i="13"/>
  <c r="D18" i="13"/>
  <c r="O23" i="13"/>
  <c r="S23" i="13"/>
  <c r="Q25" i="13"/>
  <c r="W23" i="13"/>
  <c r="E18" i="13"/>
  <c r="AK22" i="13"/>
  <c r="AS22" i="13"/>
  <c r="AK24" i="13"/>
  <c r="AS24" i="13"/>
  <c r="AM23" i="13"/>
  <c r="AU23" i="13"/>
  <c r="W25" i="13"/>
  <c r="AC24" i="13"/>
  <c r="AO19" i="13"/>
  <c r="AA24" i="13"/>
  <c r="G18" i="13"/>
  <c r="W22" i="13"/>
  <c r="I16" i="13"/>
  <c r="AE23" i="13"/>
  <c r="AM24" i="13"/>
  <c r="AU24" i="13"/>
  <c r="AE22" i="13"/>
  <c r="AO25" i="13"/>
  <c r="W24" i="13"/>
  <c r="AK23" i="13"/>
  <c r="AS23" i="13"/>
  <c r="M25" i="13"/>
  <c r="AG22" i="13"/>
  <c r="Q24" i="13"/>
  <c r="AC19" i="13"/>
  <c r="AM25" i="13"/>
  <c r="AU25" i="13"/>
  <c r="AK25" i="13"/>
  <c r="AS25" i="13"/>
  <c r="AC23" i="13"/>
  <c r="AA22" i="13"/>
  <c r="Q13" i="13"/>
  <c r="Y22" i="13"/>
  <c r="AM22" i="13"/>
  <c r="AU22" i="13"/>
  <c r="AO24" i="13"/>
  <c r="CB36" i="1"/>
  <c r="CA37" i="1"/>
  <c r="AS25" i="12" s="1"/>
  <c r="AG16" i="13"/>
  <c r="I25" i="13"/>
  <c r="AM13" i="13"/>
  <c r="AL16" i="13"/>
  <c r="AU16" i="13" s="1"/>
  <c r="AI23" i="13"/>
  <c r="AQ23" i="13"/>
  <c r="AE13" i="13"/>
  <c r="AD16" i="13"/>
  <c r="W13" i="13"/>
  <c r="V16" i="13"/>
  <c r="O25" i="13"/>
  <c r="AI19" i="13"/>
  <c r="AQ19" i="13"/>
  <c r="U24" i="13"/>
  <c r="M13" i="13"/>
  <c r="L16" i="13"/>
  <c r="M16" i="13" s="1"/>
  <c r="S24" i="13"/>
  <c r="AH16" i="13"/>
  <c r="AQ16" i="13" s="1"/>
  <c r="AI13" i="13"/>
  <c r="K19" i="13"/>
  <c r="AI22" i="13"/>
  <c r="AQ22" i="13"/>
  <c r="AK13" i="13"/>
  <c r="AJ16" i="13"/>
  <c r="AB16" i="13"/>
  <c r="AC13" i="13"/>
  <c r="AA23" i="13"/>
  <c r="U13" i="13"/>
  <c r="T16" i="13"/>
  <c r="O19" i="13"/>
  <c r="O13" i="13"/>
  <c r="N16" i="13"/>
  <c r="O16" i="13" s="1"/>
  <c r="AA19" i="13"/>
  <c r="M24" i="13"/>
  <c r="Z16" i="13"/>
  <c r="AA13" i="13"/>
  <c r="K24" i="13"/>
  <c r="U25" i="13"/>
  <c r="AI24" i="13"/>
  <c r="AQ24" i="13"/>
  <c r="AE24" i="13"/>
  <c r="J16" i="13"/>
  <c r="K16" i="13" s="1"/>
  <c r="K13" i="13"/>
  <c r="S19" i="13"/>
  <c r="AC25" i="13"/>
  <c r="R16" i="13"/>
  <c r="S13" i="13"/>
  <c r="AO22" i="13"/>
  <c r="I13" i="13"/>
  <c r="AO16" i="13" l="1"/>
  <c r="AC16" i="13"/>
  <c r="AE16" i="13"/>
  <c r="AI16" i="13"/>
  <c r="AK16" i="13"/>
  <c r="AS16" i="13"/>
  <c r="U16" i="13"/>
  <c r="S16" i="13"/>
  <c r="W16" i="13"/>
  <c r="AM16" i="13"/>
  <c r="AA16" i="13"/>
  <c r="BU32" i="1" l="1"/>
  <c r="BU31" i="1"/>
  <c r="BU29" i="1"/>
  <c r="BU26" i="1"/>
  <c r="BU16" i="1"/>
  <c r="BU15" i="1"/>
  <c r="BU14" i="1"/>
  <c r="BU10" i="1"/>
  <c r="BU7" i="1"/>
  <c r="BU6" i="1"/>
  <c r="BU34" i="1"/>
  <c r="BU33" i="1"/>
  <c r="BU27" i="1"/>
  <c r="BU25" i="1"/>
  <c r="BU24" i="1"/>
  <c r="BU23" i="1"/>
  <c r="BU22" i="1"/>
  <c r="BU13" i="1"/>
  <c r="BU11" i="1"/>
  <c r="BU9" i="1"/>
  <c r="BU8" i="1"/>
  <c r="BX34" i="1" l="1"/>
  <c r="BX33" i="1"/>
  <c r="BX31" i="1"/>
  <c r="BX29" i="1"/>
  <c r="BX27" i="1"/>
  <c r="BX26" i="1"/>
  <c r="BX25" i="1"/>
  <c r="BX24" i="1"/>
  <c r="BX23" i="1"/>
  <c r="BX22" i="1"/>
  <c r="BW21" i="1"/>
  <c r="BX16" i="1"/>
  <c r="BX15" i="1"/>
  <c r="BX14" i="1"/>
  <c r="BX13" i="1"/>
  <c r="BW12" i="1"/>
  <c r="BX11" i="1"/>
  <c r="BX10" i="1"/>
  <c r="BX8" i="1"/>
  <c r="BX7" i="1"/>
  <c r="BX6" i="1"/>
  <c r="BW5" i="1"/>
  <c r="BU21" i="1"/>
  <c r="BU12" i="1"/>
  <c r="BU5" i="1"/>
  <c r="AP20" i="12" s="1"/>
  <c r="AQ63" i="4"/>
  <c r="AS78" i="4"/>
  <c r="AS77" i="4"/>
  <c r="AS76" i="4"/>
  <c r="AS75" i="4"/>
  <c r="AS74" i="4"/>
  <c r="AS73" i="4"/>
  <c r="AS72" i="4"/>
  <c r="AS71" i="4"/>
  <c r="AR70" i="4"/>
  <c r="AS69" i="4"/>
  <c r="AS68" i="4"/>
  <c r="AS66" i="4"/>
  <c r="AS65" i="4"/>
  <c r="AS64" i="4"/>
  <c r="AS63" i="4"/>
  <c r="AS62" i="4"/>
  <c r="AS61" i="4"/>
  <c r="AS60" i="4"/>
  <c r="AS59" i="4"/>
  <c r="AS58" i="4"/>
  <c r="AR57" i="4"/>
  <c r="AS56" i="4"/>
  <c r="AS55" i="4"/>
  <c r="AS54" i="4"/>
  <c r="AS53" i="4"/>
  <c r="AS52" i="4"/>
  <c r="AS51" i="4"/>
  <c r="AS50" i="4"/>
  <c r="AS49" i="4"/>
  <c r="AS48" i="4"/>
  <c r="AS47" i="4"/>
  <c r="AS46" i="4"/>
  <c r="AS45" i="4"/>
  <c r="AS44" i="4"/>
  <c r="AS43" i="4"/>
  <c r="AS42" i="4"/>
  <c r="AS36" i="4"/>
  <c r="AS35" i="4"/>
  <c r="AS34" i="4"/>
  <c r="AR33" i="4"/>
  <c r="AS32" i="4"/>
  <c r="AS31" i="4"/>
  <c r="AS30" i="4"/>
  <c r="AS29" i="4"/>
  <c r="AS28" i="4"/>
  <c r="AS27" i="4"/>
  <c r="AS26" i="4"/>
  <c r="AS25" i="4"/>
  <c r="AS24" i="4"/>
  <c r="AS23" i="4"/>
  <c r="AS22" i="4"/>
  <c r="AR21" i="4"/>
  <c r="AS20" i="4"/>
  <c r="AS19" i="4"/>
  <c r="AS18" i="4"/>
  <c r="AS17" i="4"/>
  <c r="AS16" i="4"/>
  <c r="AS15" i="4"/>
  <c r="AS14" i="4"/>
  <c r="AS13" i="4"/>
  <c r="AS12" i="4"/>
  <c r="AS11" i="4"/>
  <c r="AS10" i="4"/>
  <c r="AS9" i="4"/>
  <c r="AS8" i="4"/>
  <c r="AS7" i="4"/>
  <c r="AR6" i="4"/>
  <c r="AG9" i="12"/>
  <c r="AI9" i="12"/>
  <c r="AQ20" i="12" l="1"/>
  <c r="BW17" i="1"/>
  <c r="BW20" i="1" s="1"/>
  <c r="BU17" i="1"/>
  <c r="BU20" i="1" s="1"/>
  <c r="AR37" i="4"/>
  <c r="BS12" i="1"/>
  <c r="BC6" i="1"/>
  <c r="BN6" i="1"/>
  <c r="BN7" i="1"/>
  <c r="BN8" i="1"/>
  <c r="BN9" i="1"/>
  <c r="BN10" i="1"/>
  <c r="BN11" i="1"/>
  <c r="BM12" i="1"/>
  <c r="BN13" i="1"/>
  <c r="BN14" i="1"/>
  <c r="BN15" i="1"/>
  <c r="BN16" i="1"/>
  <c r="BM21" i="1"/>
  <c r="CB21" i="1" s="1"/>
  <c r="BN22" i="1"/>
  <c r="BN23" i="1"/>
  <c r="BN24" i="1"/>
  <c r="BN25" i="1"/>
  <c r="BN26" i="1"/>
  <c r="BN27" i="1"/>
  <c r="BN29" i="1"/>
  <c r="BN31" i="1"/>
  <c r="BN32" i="1"/>
  <c r="BN33" i="1"/>
  <c r="BN34" i="1"/>
  <c r="BN36" i="1"/>
  <c r="N70" i="4"/>
  <c r="BU30" i="1" l="1"/>
  <c r="BU28" i="1"/>
  <c r="BW28" i="1"/>
  <c r="BW30" i="1"/>
  <c r="BM17" i="1"/>
  <c r="BM20" i="1" s="1"/>
  <c r="CB12" i="1"/>
  <c r="BQ31" i="1"/>
  <c r="AP32" i="12" l="1"/>
  <c r="BM30" i="1"/>
  <c r="BM28" i="1"/>
  <c r="BZ28" i="1" s="1"/>
  <c r="CB20" i="1"/>
  <c r="AQ32" i="12"/>
  <c r="BW35" i="1"/>
  <c r="CB28" i="1"/>
  <c r="CB17" i="1"/>
  <c r="BM35" i="1"/>
  <c r="AL24" i="12" s="1"/>
  <c r="BU35" i="1"/>
  <c r="BW37" i="1" l="1"/>
  <c r="AQ25" i="12" s="1"/>
  <c r="AQ24" i="12"/>
  <c r="BZ30" i="1"/>
  <c r="CB30" i="1"/>
  <c r="BU37" i="1"/>
  <c r="AP25" i="12" s="1"/>
  <c r="AP24" i="12"/>
  <c r="BM37" i="1"/>
  <c r="CB35" i="1"/>
  <c r="AL20" i="12"/>
  <c r="CB37" i="1" l="1"/>
  <c r="AL25" i="12"/>
  <c r="BQ32" i="1"/>
  <c r="BQ33" i="1"/>
  <c r="BQ34" i="1"/>
  <c r="BQ29" i="1"/>
  <c r="BQ23" i="1"/>
  <c r="BQ24" i="1"/>
  <c r="BQ25" i="1"/>
  <c r="BQ26" i="1"/>
  <c r="BQ27" i="1"/>
  <c r="BQ22" i="1"/>
  <c r="BQ14" i="1"/>
  <c r="BQ15" i="1"/>
  <c r="BQ16" i="1"/>
  <c r="BQ13" i="1"/>
  <c r="BQ8" i="1"/>
  <c r="BQ6" i="1"/>
  <c r="BQ7" i="1"/>
  <c r="BQ9" i="1"/>
  <c r="BQ10" i="1"/>
  <c r="BQ11" i="1"/>
  <c r="BS21" i="1"/>
  <c r="BT6" i="1"/>
  <c r="BT34" i="1"/>
  <c r="BT33" i="1"/>
  <c r="BT31" i="1"/>
  <c r="BT29" i="1"/>
  <c r="BT27" i="1"/>
  <c r="BT26" i="1"/>
  <c r="BT25" i="1"/>
  <c r="BT24" i="1"/>
  <c r="BT23" i="1"/>
  <c r="BT22" i="1"/>
  <c r="BT16" i="1"/>
  <c r="BT15" i="1"/>
  <c r="BT14" i="1"/>
  <c r="BT13" i="1"/>
  <c r="BT11" i="1"/>
  <c r="BT10" i="1"/>
  <c r="BT8" i="1"/>
  <c r="BT7" i="1"/>
  <c r="BS5" i="1"/>
  <c r="AO20" i="12" s="1"/>
  <c r="BQ12" i="1" l="1"/>
  <c r="BQ21" i="1"/>
  <c r="BQ5" i="1"/>
  <c r="BS17" i="1"/>
  <c r="BS20" i="1" s="1"/>
  <c r="BS28" i="1" l="1"/>
  <c r="BS30" i="1"/>
  <c r="AN20" i="12"/>
  <c r="BQ17" i="1"/>
  <c r="BQ20" i="1" s="1"/>
  <c r="AT23" i="12" l="1"/>
  <c r="AT21" i="12"/>
  <c r="AT22" i="12"/>
  <c r="BQ28" i="1"/>
  <c r="BQ30" i="1"/>
  <c r="BS35" i="1"/>
  <c r="AO24" i="12" s="1"/>
  <c r="AO32" i="12"/>
  <c r="CD30" i="1" l="1"/>
  <c r="CD28" i="1"/>
  <c r="AN32" i="12"/>
  <c r="BQ35" i="1"/>
  <c r="BI5" i="1"/>
  <c r="BX5" i="1" s="1"/>
  <c r="BK6" i="1"/>
  <c r="BZ6" i="1" s="1"/>
  <c r="BK7" i="1"/>
  <c r="BK8" i="1"/>
  <c r="BZ8" i="1" s="1"/>
  <c r="BK9" i="1"/>
  <c r="BK10" i="1"/>
  <c r="BZ10" i="1" s="1"/>
  <c r="BK11" i="1"/>
  <c r="BZ11" i="1" s="1"/>
  <c r="BI12" i="1"/>
  <c r="BX12" i="1" s="1"/>
  <c r="BK13" i="1"/>
  <c r="BZ13" i="1" s="1"/>
  <c r="BK14" i="1"/>
  <c r="BZ14" i="1" s="1"/>
  <c r="BK15" i="1"/>
  <c r="BZ15" i="1" s="1"/>
  <c r="BJ16" i="1"/>
  <c r="BK16" i="1"/>
  <c r="BI21" i="1"/>
  <c r="BK22" i="1"/>
  <c r="BZ22" i="1" s="1"/>
  <c r="BK23" i="1"/>
  <c r="BZ23" i="1" s="1"/>
  <c r="BK24" i="1"/>
  <c r="BZ24" i="1" s="1"/>
  <c r="BK25" i="1"/>
  <c r="BZ25" i="1" s="1"/>
  <c r="BK26" i="1"/>
  <c r="BZ26" i="1" s="1"/>
  <c r="BK27" i="1"/>
  <c r="BZ27" i="1" s="1"/>
  <c r="BK29" i="1"/>
  <c r="BZ29" i="1" s="1"/>
  <c r="BK31" i="1"/>
  <c r="BZ31" i="1" s="1"/>
  <c r="BK32" i="1"/>
  <c r="BK33" i="1"/>
  <c r="BZ33" i="1" s="1"/>
  <c r="BK34" i="1"/>
  <c r="BZ34" i="1" s="1"/>
  <c r="BK36" i="1"/>
  <c r="BZ36" i="1" s="1"/>
  <c r="BR6" i="1"/>
  <c r="AZ16" i="1"/>
  <c r="G6" i="4"/>
  <c r="AQ69" i="4"/>
  <c r="AO69" i="4"/>
  <c r="AQ59" i="4"/>
  <c r="AQ60" i="4"/>
  <c r="AQ61" i="4"/>
  <c r="AQ62" i="4"/>
  <c r="AQ64" i="4"/>
  <c r="AQ65" i="4"/>
  <c r="AQ66" i="4"/>
  <c r="AQ68" i="4"/>
  <c r="AQ58" i="4"/>
  <c r="AQ50" i="4"/>
  <c r="AQ42" i="4"/>
  <c r="AQ43" i="4"/>
  <c r="AQ44" i="4"/>
  <c r="AQ45" i="4"/>
  <c r="AQ46" i="4"/>
  <c r="AQ47" i="4"/>
  <c r="AQ48" i="4"/>
  <c r="AQ49" i="4"/>
  <c r="AQ51" i="4"/>
  <c r="AQ52" i="4"/>
  <c r="AQ53" i="4"/>
  <c r="AQ54" i="4"/>
  <c r="AQ55" i="4"/>
  <c r="AQ56" i="4"/>
  <c r="AQ41" i="4"/>
  <c r="AQ35" i="4"/>
  <c r="AQ36" i="4"/>
  <c r="AQ34" i="4"/>
  <c r="AQ23" i="4"/>
  <c r="AQ24" i="4"/>
  <c r="AQ25" i="4"/>
  <c r="AQ26" i="4"/>
  <c r="AQ27" i="4"/>
  <c r="AQ28" i="4"/>
  <c r="AQ29" i="4"/>
  <c r="AQ30" i="4"/>
  <c r="AQ31" i="4"/>
  <c r="AQ32" i="4"/>
  <c r="AQ22" i="4"/>
  <c r="AQ8" i="4"/>
  <c r="AQ9" i="4"/>
  <c r="AQ10" i="4"/>
  <c r="AQ11" i="4"/>
  <c r="AQ12" i="4"/>
  <c r="AQ13" i="4"/>
  <c r="AQ14" i="4"/>
  <c r="AQ15" i="4"/>
  <c r="AQ16" i="4"/>
  <c r="AQ17" i="4"/>
  <c r="AQ18" i="4"/>
  <c r="AQ19" i="4"/>
  <c r="AQ20" i="4"/>
  <c r="AQ7" i="4"/>
  <c r="AO18" i="4"/>
  <c r="AP6" i="4"/>
  <c r="BQ37" i="1" l="1"/>
  <c r="AN25" i="12" s="1"/>
  <c r="AN24" i="12"/>
  <c r="BZ7" i="1"/>
  <c r="BI17" i="1"/>
  <c r="BL16" i="1"/>
  <c r="BZ16" i="1"/>
  <c r="BX21" i="1"/>
  <c r="AJ20" i="12"/>
  <c r="BK5" i="1"/>
  <c r="BZ5" i="1" s="1"/>
  <c r="BK21" i="1"/>
  <c r="BZ21" i="1" s="1"/>
  <c r="BK12" i="1"/>
  <c r="BZ12" i="1" s="1"/>
  <c r="BX17" i="1" l="1"/>
  <c r="BI20" i="1"/>
  <c r="BK17" i="1"/>
  <c r="BK20" i="1" s="1"/>
  <c r="AK20" i="12"/>
  <c r="BK28" i="1" l="1"/>
  <c r="BK30" i="1"/>
  <c r="BZ20" i="1"/>
  <c r="BI28" i="1"/>
  <c r="BI30" i="1"/>
  <c r="BX20" i="1"/>
  <c r="BZ17" i="1"/>
  <c r="BK35" i="1"/>
  <c r="BZ35" i="1" s="1"/>
  <c r="BR30" i="1" l="1"/>
  <c r="BI35" i="1"/>
  <c r="BV30" i="1"/>
  <c r="BR28" i="1"/>
  <c r="BV28" i="1"/>
  <c r="BK37" i="1"/>
  <c r="BZ37" i="1" l="1"/>
  <c r="AK25" i="12"/>
  <c r="AJ24" i="12"/>
  <c r="BX35" i="1"/>
  <c r="BI37" i="1"/>
  <c r="AQ78" i="4"/>
  <c r="AQ77" i="4"/>
  <c r="AQ76" i="4"/>
  <c r="AQ75" i="4"/>
  <c r="AQ74" i="4"/>
  <c r="AQ73" i="4"/>
  <c r="AQ72" i="4"/>
  <c r="AQ71" i="4"/>
  <c r="AP70" i="4"/>
  <c r="AP57" i="4"/>
  <c r="AP40" i="4"/>
  <c r="AP33" i="4"/>
  <c r="AP21" i="4"/>
  <c r="BX37" i="1" l="1"/>
  <c r="AJ25" i="12"/>
  <c r="AP37" i="4"/>
  <c r="AP79" i="4"/>
  <c r="AP81" i="4" s="1"/>
  <c r="BP34" i="1" l="1"/>
  <c r="BP33" i="1"/>
  <c r="BP32" i="1"/>
  <c r="BP31" i="1"/>
  <c r="BP29" i="1"/>
  <c r="BP27" i="1"/>
  <c r="BP26" i="1"/>
  <c r="BP25" i="1"/>
  <c r="BP24" i="1"/>
  <c r="BP23" i="1"/>
  <c r="BP22" i="1"/>
  <c r="BO21" i="1"/>
  <c r="CD21" i="1" s="1"/>
  <c r="BP16" i="1"/>
  <c r="BP15" i="1"/>
  <c r="BP14" i="1"/>
  <c r="BP13" i="1"/>
  <c r="BO12" i="1"/>
  <c r="CD12" i="1" s="1"/>
  <c r="BP11" i="1"/>
  <c r="BP10" i="1"/>
  <c r="BP9" i="1"/>
  <c r="BP8" i="1"/>
  <c r="BP7" i="1"/>
  <c r="BP6" i="1"/>
  <c r="AO78" i="4"/>
  <c r="AO77" i="4"/>
  <c r="AO76" i="4"/>
  <c r="AO75" i="4"/>
  <c r="AO74" i="4"/>
  <c r="AO73" i="4"/>
  <c r="AO72" i="4"/>
  <c r="AO71" i="4"/>
  <c r="AN70" i="4"/>
  <c r="AW70" i="4" s="1"/>
  <c r="AO68" i="4"/>
  <c r="AO66" i="4"/>
  <c r="AO65" i="4"/>
  <c r="AO64" i="4"/>
  <c r="AO63" i="4"/>
  <c r="AO62" i="4"/>
  <c r="AO61" i="4"/>
  <c r="AO60" i="4"/>
  <c r="AO59" i="4"/>
  <c r="AO58" i="4"/>
  <c r="AN57" i="4"/>
  <c r="AW57" i="4" s="1"/>
  <c r="AO56" i="4"/>
  <c r="AO55" i="4"/>
  <c r="AO54" i="4"/>
  <c r="AO53" i="4"/>
  <c r="AO52" i="4"/>
  <c r="AO51" i="4"/>
  <c r="AO50" i="4"/>
  <c r="AO49" i="4"/>
  <c r="AO48" i="4"/>
  <c r="AO47" i="4"/>
  <c r="AO46" i="4"/>
  <c r="AO45" i="4"/>
  <c r="AO44" i="4"/>
  <c r="AO43" i="4"/>
  <c r="AO42" i="4"/>
  <c r="AO41" i="4"/>
  <c r="AN40" i="4"/>
  <c r="AW40" i="4" s="1"/>
  <c r="AO36" i="4"/>
  <c r="AO35" i="4"/>
  <c r="AO34" i="4"/>
  <c r="AN33" i="4"/>
  <c r="AW33" i="4" s="1"/>
  <c r="AO32" i="4"/>
  <c r="AO31" i="4"/>
  <c r="AO30" i="4"/>
  <c r="AO29" i="4"/>
  <c r="AO28" i="4"/>
  <c r="AO27" i="4"/>
  <c r="AO26" i="4"/>
  <c r="AO25" i="4"/>
  <c r="AO24" i="4"/>
  <c r="AO23" i="4"/>
  <c r="AO22" i="4"/>
  <c r="AN21" i="4"/>
  <c r="AW21" i="4" s="1"/>
  <c r="AO20" i="4"/>
  <c r="AO19" i="4"/>
  <c r="AO17" i="4"/>
  <c r="AO16" i="4"/>
  <c r="AO15" i="4"/>
  <c r="AO14" i="4"/>
  <c r="AO13" i="4"/>
  <c r="AO12" i="4"/>
  <c r="AO11" i="4"/>
  <c r="AO10" i="4"/>
  <c r="AO9" i="4"/>
  <c r="AO8" i="4"/>
  <c r="AO7" i="4"/>
  <c r="AN6" i="4"/>
  <c r="AW6" i="4" s="1"/>
  <c r="BO5" i="1" l="1"/>
  <c r="CD5" i="1" s="1"/>
  <c r="AN37" i="4"/>
  <c r="AW37" i="4" s="1"/>
  <c r="AN79" i="4"/>
  <c r="AW79" i="4" s="1"/>
  <c r="AN81" i="4" l="1"/>
  <c r="AM20" i="12"/>
  <c r="BO17" i="1"/>
  <c r="O69" i="4"/>
  <c r="BO20" i="1" l="1"/>
  <c r="CD17" i="1"/>
  <c r="AR22" i="12"/>
  <c r="AS22" i="12" s="1"/>
  <c r="AP21" i="12"/>
  <c r="AQ21" i="12" s="1"/>
  <c r="AP23" i="12"/>
  <c r="AQ23" i="12" s="1"/>
  <c r="AR21" i="12"/>
  <c r="AS21" i="12" s="1"/>
  <c r="AP22" i="12"/>
  <c r="AQ22" i="12" s="1"/>
  <c r="AR23" i="12"/>
  <c r="AS23" i="12" s="1"/>
  <c r="AM78" i="4"/>
  <c r="AM77" i="4"/>
  <c r="AM76" i="4"/>
  <c r="AM75" i="4"/>
  <c r="AM74" i="4"/>
  <c r="AM73" i="4"/>
  <c r="AM72" i="4"/>
  <c r="AM71" i="4"/>
  <c r="AL70" i="4"/>
  <c r="AU70" i="4" s="1"/>
  <c r="AM69" i="4"/>
  <c r="AM68" i="4"/>
  <c r="AM66" i="4"/>
  <c r="AM65" i="4"/>
  <c r="AM64" i="4"/>
  <c r="AM63" i="4"/>
  <c r="AM62" i="4"/>
  <c r="AM61" i="4"/>
  <c r="AM60" i="4"/>
  <c r="AM59" i="4"/>
  <c r="AM58" i="4"/>
  <c r="AL57" i="4"/>
  <c r="AU57" i="4" s="1"/>
  <c r="AM56" i="4"/>
  <c r="AM55" i="4"/>
  <c r="AM54" i="4"/>
  <c r="AM53" i="4"/>
  <c r="AM52" i="4"/>
  <c r="AM51" i="4"/>
  <c r="AM50" i="4"/>
  <c r="AM49" i="4"/>
  <c r="AM48" i="4"/>
  <c r="AM47" i="4"/>
  <c r="AM46" i="4"/>
  <c r="AM45" i="4"/>
  <c r="AM44" i="4"/>
  <c r="AM43" i="4"/>
  <c r="AM42" i="4"/>
  <c r="AM41" i="4"/>
  <c r="AL40" i="4"/>
  <c r="AU40" i="4" s="1"/>
  <c r="AM36" i="4"/>
  <c r="AM35" i="4"/>
  <c r="AM34" i="4"/>
  <c r="AL33" i="4"/>
  <c r="AU33" i="4" s="1"/>
  <c r="AM32" i="4"/>
  <c r="AM31" i="4"/>
  <c r="AM30" i="4"/>
  <c r="AM29" i="4"/>
  <c r="AM28" i="4"/>
  <c r="AM27" i="4"/>
  <c r="AM26" i="4"/>
  <c r="AM25" i="4"/>
  <c r="AM24" i="4"/>
  <c r="AM23" i="4"/>
  <c r="AM22" i="4"/>
  <c r="AL21" i="4"/>
  <c r="AU21" i="4" s="1"/>
  <c r="AM20" i="4"/>
  <c r="AM19" i="4"/>
  <c r="AM18" i="4"/>
  <c r="AM17" i="4"/>
  <c r="AM16" i="4"/>
  <c r="AM15" i="4"/>
  <c r="AM14" i="4"/>
  <c r="AM13" i="4"/>
  <c r="AM12" i="4"/>
  <c r="AM11" i="4"/>
  <c r="AM10" i="4"/>
  <c r="AM9" i="4"/>
  <c r="AM8" i="4"/>
  <c r="AM7" i="4"/>
  <c r="AL6" i="4"/>
  <c r="AU6" i="4" s="1"/>
  <c r="BO30" i="1" l="1"/>
  <c r="BO35" i="1" s="1"/>
  <c r="BO28" i="1"/>
  <c r="CD20" i="1"/>
  <c r="AL79" i="4"/>
  <c r="AL37" i="4"/>
  <c r="AU37" i="4" s="1"/>
  <c r="AJ21" i="4"/>
  <c r="AS21" i="4" s="1"/>
  <c r="BO37" i="1" l="1"/>
  <c r="AM24" i="12"/>
  <c r="CD35" i="1"/>
  <c r="AM32" i="12"/>
  <c r="AU79" i="4"/>
  <c r="AL81" i="4"/>
  <c r="AK32" i="4"/>
  <c r="AG32" i="4"/>
  <c r="AI32" i="4"/>
  <c r="AE32" i="4"/>
  <c r="W32" i="4"/>
  <c r="O32" i="4"/>
  <c r="AM25" i="12" l="1"/>
  <c r="CD37" i="1"/>
  <c r="BG36" i="1"/>
  <c r="BH36" i="1" s="1"/>
  <c r="BG34" i="1"/>
  <c r="BG33" i="1"/>
  <c r="BG32" i="1"/>
  <c r="BH32" i="1" s="1"/>
  <c r="BG31" i="1"/>
  <c r="BG29" i="1"/>
  <c r="BG27" i="1"/>
  <c r="BG26" i="1"/>
  <c r="BG25" i="1"/>
  <c r="BG24" i="1"/>
  <c r="BG23" i="1"/>
  <c r="BG22" i="1"/>
  <c r="BG16" i="1"/>
  <c r="BG15" i="1"/>
  <c r="BG14" i="1"/>
  <c r="BG13" i="1"/>
  <c r="BG11" i="1"/>
  <c r="BG10" i="1"/>
  <c r="BG9" i="1"/>
  <c r="BH9" i="1" s="1"/>
  <c r="BG8" i="1"/>
  <c r="BG7" i="1"/>
  <c r="BG6" i="1"/>
  <c r="AK78" i="4"/>
  <c r="AK77" i="4"/>
  <c r="AK76" i="4"/>
  <c r="AK75" i="4"/>
  <c r="AK74" i="4"/>
  <c r="AK73" i="4"/>
  <c r="AK72" i="4"/>
  <c r="AK71" i="4"/>
  <c r="AJ70" i="4"/>
  <c r="AS70" i="4" s="1"/>
  <c r="AK69" i="4"/>
  <c r="AK68" i="4"/>
  <c r="AK66" i="4"/>
  <c r="AK65" i="4"/>
  <c r="AK64" i="4"/>
  <c r="AK63" i="4"/>
  <c r="AK62" i="4"/>
  <c r="AK61" i="4"/>
  <c r="AK60" i="4"/>
  <c r="AK59" i="4"/>
  <c r="AK58" i="4"/>
  <c r="AJ57" i="4"/>
  <c r="AS57" i="4" s="1"/>
  <c r="AK56" i="4"/>
  <c r="AK55" i="4"/>
  <c r="AK54" i="4"/>
  <c r="AK53" i="4"/>
  <c r="AK52" i="4"/>
  <c r="AK51" i="4"/>
  <c r="AK50" i="4"/>
  <c r="AK49" i="4"/>
  <c r="AK48" i="4"/>
  <c r="AK47" i="4"/>
  <c r="AK46" i="4"/>
  <c r="AK45" i="4"/>
  <c r="AK44" i="4"/>
  <c r="AK43" i="4"/>
  <c r="AK42" i="4"/>
  <c r="AK41" i="4"/>
  <c r="AJ40" i="4"/>
  <c r="AK36" i="4"/>
  <c r="AK35" i="4"/>
  <c r="AK34" i="4"/>
  <c r="AJ33" i="4"/>
  <c r="AS33" i="4" s="1"/>
  <c r="AK31" i="4"/>
  <c r="AK30" i="4"/>
  <c r="AK29" i="4"/>
  <c r="AK28" i="4"/>
  <c r="AK27" i="4"/>
  <c r="AK26" i="4"/>
  <c r="AK25" i="4"/>
  <c r="AK24" i="4"/>
  <c r="AK23" i="4"/>
  <c r="AK22" i="4"/>
  <c r="AK20" i="4"/>
  <c r="AK19" i="4"/>
  <c r="AK18" i="4"/>
  <c r="AK17" i="4"/>
  <c r="AK16" i="4"/>
  <c r="AK15" i="4"/>
  <c r="AK14" i="4"/>
  <c r="AK13" i="4"/>
  <c r="AK12" i="4"/>
  <c r="AK11" i="4"/>
  <c r="AK10" i="4"/>
  <c r="AK9" i="4"/>
  <c r="AK8" i="4"/>
  <c r="AK7" i="4"/>
  <c r="AJ6" i="4"/>
  <c r="AS6" i="4" s="1"/>
  <c r="BH11" i="1" l="1"/>
  <c r="BV11" i="1"/>
  <c r="BH23" i="1"/>
  <c r="BV23" i="1"/>
  <c r="BH33" i="1"/>
  <c r="BV33" i="1"/>
  <c r="BH10" i="1"/>
  <c r="BV10" i="1"/>
  <c r="BH22" i="1"/>
  <c r="BV22" i="1"/>
  <c r="BH13" i="1"/>
  <c r="BV13" i="1"/>
  <c r="BH24" i="1"/>
  <c r="BV24" i="1"/>
  <c r="BH34" i="1"/>
  <c r="BV34" i="1"/>
  <c r="BH6" i="1"/>
  <c r="BV6" i="1"/>
  <c r="BH15" i="1"/>
  <c r="BV15" i="1"/>
  <c r="BH26" i="1"/>
  <c r="BV26" i="1"/>
  <c r="BH25" i="1"/>
  <c r="BV25" i="1"/>
  <c r="BH7" i="1"/>
  <c r="BV7" i="1"/>
  <c r="BH27" i="1"/>
  <c r="BV27" i="1"/>
  <c r="BH14" i="1"/>
  <c r="BV14" i="1"/>
  <c r="BH8" i="1"/>
  <c r="BV8" i="1"/>
  <c r="BH29" i="1"/>
  <c r="BV29" i="1"/>
  <c r="BH16" i="1"/>
  <c r="BV16" i="1"/>
  <c r="BH31" i="1"/>
  <c r="BV31" i="1"/>
  <c r="AK24" i="12"/>
  <c r="BG5" i="1"/>
  <c r="AJ79" i="4"/>
  <c r="BG21" i="1"/>
  <c r="BV21" i="1" s="1"/>
  <c r="BG12" i="1"/>
  <c r="BV12" i="1" s="1"/>
  <c r="AJ37" i="4"/>
  <c r="AS37" i="4" s="1"/>
  <c r="AJ81" i="4" l="1"/>
  <c r="AI20" i="12"/>
  <c r="BV5" i="1"/>
  <c r="BG17" i="1"/>
  <c r="BV17" i="1" l="1"/>
  <c r="BG20" i="1"/>
  <c r="AN22" i="12"/>
  <c r="AO22" i="12" s="1"/>
  <c r="AN21" i="12"/>
  <c r="AO21" i="12" s="1"/>
  <c r="AN23" i="12"/>
  <c r="AO23" i="12" s="1"/>
  <c r="BA12" i="1"/>
  <c r="BP12" i="1" s="1"/>
  <c r="BG28" i="1" l="1"/>
  <c r="BG30" i="1"/>
  <c r="BV20" i="1"/>
  <c r="BC16" i="1"/>
  <c r="BR16" i="1" s="1"/>
  <c r="BG35" i="1" l="1"/>
  <c r="AL32" i="12"/>
  <c r="AK32" i="12"/>
  <c r="BE21" i="1"/>
  <c r="BT21" i="1" s="1"/>
  <c r="AQ21" i="1"/>
  <c r="BE12" i="1"/>
  <c r="BT12" i="1" s="1"/>
  <c r="BF16" i="1"/>
  <c r="BB16" i="1"/>
  <c r="AX16" i="1"/>
  <c r="AV16" i="1"/>
  <c r="AT16" i="1"/>
  <c r="AR16" i="1"/>
  <c r="AP16" i="1"/>
  <c r="AN16" i="1"/>
  <c r="AL16" i="1"/>
  <c r="BD16" i="1"/>
  <c r="BV35" i="1" l="1"/>
  <c r="AI24" i="12"/>
  <c r="BG37" i="1"/>
  <c r="AI25" i="12" s="1"/>
  <c r="AI59" i="4"/>
  <c r="O59" i="4"/>
  <c r="W59" i="4"/>
  <c r="Y59" i="4"/>
  <c r="AA59" i="4"/>
  <c r="AC59" i="4"/>
  <c r="AE59" i="4"/>
  <c r="AG59" i="4"/>
  <c r="BC36" i="1" l="1"/>
  <c r="BC34" i="1"/>
  <c r="BR34" i="1" s="1"/>
  <c r="BC33" i="1"/>
  <c r="BR33" i="1" s="1"/>
  <c r="BC32" i="1"/>
  <c r="BR32" i="1" s="1"/>
  <c r="BC31" i="1"/>
  <c r="BR31" i="1" s="1"/>
  <c r="BC29" i="1"/>
  <c r="BR29" i="1" s="1"/>
  <c r="BC27" i="1"/>
  <c r="BR27" i="1" s="1"/>
  <c r="BC26" i="1"/>
  <c r="BR26" i="1" s="1"/>
  <c r="BC25" i="1"/>
  <c r="BR25" i="1" s="1"/>
  <c r="BC24" i="1"/>
  <c r="BR24" i="1" s="1"/>
  <c r="BC23" i="1"/>
  <c r="BR23" i="1" s="1"/>
  <c r="BC22" i="1"/>
  <c r="BR22" i="1" s="1"/>
  <c r="BC15" i="1"/>
  <c r="BR15" i="1" s="1"/>
  <c r="BC14" i="1"/>
  <c r="BR14" i="1" s="1"/>
  <c r="BC13" i="1"/>
  <c r="BR13" i="1" s="1"/>
  <c r="BC7" i="1"/>
  <c r="BC8" i="1"/>
  <c r="BR8" i="1" s="1"/>
  <c r="BC9" i="1"/>
  <c r="BR9" i="1" s="1"/>
  <c r="BC10" i="1"/>
  <c r="BR10" i="1" s="1"/>
  <c r="BC11" i="1"/>
  <c r="BR11" i="1" s="1"/>
  <c r="AO6" i="1"/>
  <c r="BF36" i="1"/>
  <c r="BF34" i="1"/>
  <c r="BF33" i="1"/>
  <c r="BF32" i="1"/>
  <c r="BF31" i="1"/>
  <c r="BF29" i="1"/>
  <c r="BF27" i="1"/>
  <c r="BF26" i="1"/>
  <c r="BF25" i="1"/>
  <c r="BF24" i="1"/>
  <c r="BF23" i="1"/>
  <c r="BF22" i="1"/>
  <c r="BF21" i="1"/>
  <c r="BF15" i="1"/>
  <c r="BF14" i="1"/>
  <c r="BF13" i="1"/>
  <c r="BF11" i="1"/>
  <c r="BF10" i="1"/>
  <c r="BF9" i="1"/>
  <c r="BF8" i="1"/>
  <c r="BF7" i="1"/>
  <c r="BF6" i="1"/>
  <c r="BE5" i="1"/>
  <c r="BB6" i="1"/>
  <c r="AI78" i="4"/>
  <c r="AI77" i="4"/>
  <c r="AI76" i="4"/>
  <c r="AI75" i="4"/>
  <c r="AI74" i="4"/>
  <c r="AI73" i="4"/>
  <c r="AI72" i="4"/>
  <c r="AI71" i="4"/>
  <c r="AH70" i="4"/>
  <c r="AQ70" i="4" s="1"/>
  <c r="AI68" i="4"/>
  <c r="AI66" i="4"/>
  <c r="AI65" i="4"/>
  <c r="AI64" i="4"/>
  <c r="AI63" i="4"/>
  <c r="AI62" i="4"/>
  <c r="AI61" i="4"/>
  <c r="AI60" i="4"/>
  <c r="AI58" i="4"/>
  <c r="AH57" i="4"/>
  <c r="AQ57" i="4" s="1"/>
  <c r="AI56" i="4"/>
  <c r="AI55" i="4"/>
  <c r="AI54" i="4"/>
  <c r="AI53" i="4"/>
  <c r="AI52" i="4"/>
  <c r="AI51" i="4"/>
  <c r="AI50" i="4"/>
  <c r="AI49" i="4"/>
  <c r="AI48" i="4"/>
  <c r="AI47" i="4"/>
  <c r="AI46" i="4"/>
  <c r="AI45" i="4"/>
  <c r="AI44" i="4"/>
  <c r="AI43" i="4"/>
  <c r="AI42" i="4"/>
  <c r="AI41" i="4"/>
  <c r="AH40" i="4"/>
  <c r="AQ40" i="4" s="1"/>
  <c r="AI36" i="4"/>
  <c r="AI35" i="4"/>
  <c r="AI34" i="4"/>
  <c r="AH33" i="4"/>
  <c r="AQ33" i="4" s="1"/>
  <c r="AI31" i="4"/>
  <c r="AI30" i="4"/>
  <c r="AI29" i="4"/>
  <c r="AI28" i="4"/>
  <c r="AI27" i="4"/>
  <c r="AI26" i="4"/>
  <c r="AI25" i="4"/>
  <c r="AI24" i="4"/>
  <c r="AI23" i="4"/>
  <c r="AI22" i="4"/>
  <c r="AH21" i="4"/>
  <c r="AQ21" i="4" s="1"/>
  <c r="AI20" i="4"/>
  <c r="AI19" i="4"/>
  <c r="AI18" i="4"/>
  <c r="AI17" i="4"/>
  <c r="AI16" i="4"/>
  <c r="AI15" i="4"/>
  <c r="AI14" i="4"/>
  <c r="AI13" i="4"/>
  <c r="AI12" i="4"/>
  <c r="AI11" i="4"/>
  <c r="AI10" i="4"/>
  <c r="AI9" i="4"/>
  <c r="AI8" i="4"/>
  <c r="AI7" i="4"/>
  <c r="AH6" i="4"/>
  <c r="AQ6" i="4" s="1"/>
  <c r="BR7" i="1" l="1"/>
  <c r="AH20" i="12"/>
  <c r="BT5" i="1"/>
  <c r="BD6" i="1"/>
  <c r="BC12" i="1"/>
  <c r="BR12" i="1" s="1"/>
  <c r="BC21" i="1"/>
  <c r="BR21" i="1" s="1"/>
  <c r="BC5" i="1"/>
  <c r="AH37" i="4"/>
  <c r="BE17" i="1"/>
  <c r="AH79" i="4"/>
  <c r="AQ79" i="4" s="1"/>
  <c r="BT17" i="1" l="1"/>
  <c r="BE20" i="1"/>
  <c r="AQ37" i="4"/>
  <c r="AH81" i="4"/>
  <c r="AG20" i="12"/>
  <c r="BR5" i="1"/>
  <c r="BC17" i="1"/>
  <c r="BC20" i="1" s="1"/>
  <c r="AB21" i="4"/>
  <c r="AK21" i="4" s="1"/>
  <c r="BC30" i="1" l="1"/>
  <c r="BC28" i="1"/>
  <c r="BR20" i="1"/>
  <c r="AM22" i="12"/>
  <c r="AM21" i="12"/>
  <c r="AM23" i="12"/>
  <c r="BE28" i="1"/>
  <c r="BE30" i="1"/>
  <c r="BE35" i="1" s="1"/>
  <c r="BT20" i="1"/>
  <c r="BR17" i="1"/>
  <c r="BC35" i="1"/>
  <c r="AH32" i="12"/>
  <c r="AG32" i="12"/>
  <c r="AG77" i="4"/>
  <c r="AE77" i="4"/>
  <c r="AC77" i="4"/>
  <c r="AA77" i="4"/>
  <c r="Y77" i="4"/>
  <c r="W77" i="4"/>
  <c r="O77" i="4"/>
  <c r="U77" i="4"/>
  <c r="I77" i="4"/>
  <c r="Q77" i="4"/>
  <c r="AG76" i="4"/>
  <c r="AE76" i="4"/>
  <c r="AC76" i="4"/>
  <c r="AA76" i="4"/>
  <c r="Y76" i="4"/>
  <c r="W76" i="4"/>
  <c r="U76" i="4"/>
  <c r="O76" i="4"/>
  <c r="M76" i="4"/>
  <c r="K76" i="4"/>
  <c r="AG75" i="4"/>
  <c r="AE75" i="4"/>
  <c r="AC75" i="4"/>
  <c r="AA75" i="4"/>
  <c r="Y75" i="4"/>
  <c r="W75" i="4"/>
  <c r="S75" i="4"/>
  <c r="O75" i="4"/>
  <c r="M75" i="4"/>
  <c r="U75" i="4"/>
  <c r="K75" i="4"/>
  <c r="I75" i="4"/>
  <c r="AG74" i="4"/>
  <c r="AE74" i="4"/>
  <c r="AC74" i="4"/>
  <c r="AA74" i="4"/>
  <c r="Y74" i="4"/>
  <c r="W74" i="4"/>
  <c r="S74" i="4"/>
  <c r="O74" i="4"/>
  <c r="K74" i="4"/>
  <c r="I74" i="4"/>
  <c r="Q74" i="4"/>
  <c r="AG73" i="4"/>
  <c r="AE73" i="4"/>
  <c r="AC73" i="4"/>
  <c r="AA73" i="4"/>
  <c r="Y73" i="4"/>
  <c r="W73" i="4"/>
  <c r="O73" i="4"/>
  <c r="U73" i="4"/>
  <c r="Q73" i="4"/>
  <c r="AG72" i="4"/>
  <c r="AE72" i="4"/>
  <c r="AC72" i="4"/>
  <c r="AA72" i="4"/>
  <c r="Y72" i="4"/>
  <c r="W72" i="4"/>
  <c r="S72" i="4"/>
  <c r="O72" i="4"/>
  <c r="U72" i="4"/>
  <c r="K72" i="4"/>
  <c r="I72" i="4"/>
  <c r="Q72" i="4"/>
  <c r="AG68" i="4"/>
  <c r="AE68" i="4"/>
  <c r="AC68" i="4"/>
  <c r="AA68" i="4"/>
  <c r="Y68" i="4"/>
  <c r="W68" i="4"/>
  <c r="U68" i="4"/>
  <c r="S68" i="4"/>
  <c r="Q68" i="4"/>
  <c r="O68" i="4"/>
  <c r="M68" i="4"/>
  <c r="K68" i="4"/>
  <c r="I68" i="4"/>
  <c r="AI32" i="12" l="1"/>
  <c r="AJ32" i="12"/>
  <c r="AG24" i="12"/>
  <c r="BR35" i="1"/>
  <c r="AH24" i="12"/>
  <c r="BT35" i="1"/>
  <c r="BC37" i="1"/>
  <c r="BE37" i="1"/>
  <c r="K73" i="4"/>
  <c r="M74" i="4"/>
  <c r="U74" i="4"/>
  <c r="I76" i="4"/>
  <c r="S76" i="4"/>
  <c r="K77" i="4"/>
  <c r="I73" i="4"/>
  <c r="S73" i="4"/>
  <c r="Q75" i="4"/>
  <c r="S77" i="4"/>
  <c r="Q76" i="4"/>
  <c r="M73" i="4"/>
  <c r="M77" i="4"/>
  <c r="M72" i="4"/>
  <c r="AG66" i="4"/>
  <c r="AE66" i="4"/>
  <c r="AC66" i="4"/>
  <c r="AA66" i="4"/>
  <c r="Y66" i="4"/>
  <c r="W66" i="4"/>
  <c r="U66" i="4"/>
  <c r="S66" i="4"/>
  <c r="Q66" i="4"/>
  <c r="O66" i="4"/>
  <c r="M66" i="4"/>
  <c r="K66" i="4"/>
  <c r="I66" i="4"/>
  <c r="AG61" i="4"/>
  <c r="AE61" i="4"/>
  <c r="AC61" i="4"/>
  <c r="AA61" i="4"/>
  <c r="Y61" i="4"/>
  <c r="W61" i="4"/>
  <c r="U61" i="4"/>
  <c r="S61" i="4"/>
  <c r="Q61" i="4"/>
  <c r="O61" i="4"/>
  <c r="M61" i="4"/>
  <c r="K61" i="4"/>
  <c r="I61" i="4"/>
  <c r="AG46" i="4"/>
  <c r="AE46" i="4"/>
  <c r="AC46" i="4"/>
  <c r="AA46" i="4"/>
  <c r="Y46" i="4"/>
  <c r="W46" i="4"/>
  <c r="U46" i="4"/>
  <c r="S46" i="4"/>
  <c r="Q46" i="4"/>
  <c r="O46" i="4"/>
  <c r="M46" i="4"/>
  <c r="K46" i="4"/>
  <c r="I46" i="4"/>
  <c r="AG44" i="4"/>
  <c r="AE44" i="4"/>
  <c r="AC44" i="4"/>
  <c r="AA44" i="4"/>
  <c r="Y44" i="4"/>
  <c r="W44" i="4"/>
  <c r="U44" i="4"/>
  <c r="S44" i="4"/>
  <c r="Q44" i="4"/>
  <c r="O44" i="4"/>
  <c r="M44" i="4"/>
  <c r="K44" i="4"/>
  <c r="I44" i="4"/>
  <c r="AG29" i="4"/>
  <c r="AE29" i="4"/>
  <c r="AC29" i="4"/>
  <c r="AA29" i="4"/>
  <c r="Y29" i="4"/>
  <c r="W29" i="4"/>
  <c r="U29" i="4"/>
  <c r="S29" i="4"/>
  <c r="Q29" i="4"/>
  <c r="O29" i="4"/>
  <c r="M29" i="4"/>
  <c r="K29" i="4"/>
  <c r="I29" i="4"/>
  <c r="AH25" i="12" l="1"/>
  <c r="AG25" i="12"/>
  <c r="BB11" i="1"/>
  <c r="AU11" i="1"/>
  <c r="BJ11" i="1" s="1"/>
  <c r="AT11" i="1"/>
  <c r="AO11" i="1"/>
  <c r="BD11" i="1" s="1"/>
  <c r="AN11" i="1"/>
  <c r="AJ11" i="1"/>
  <c r="AF11" i="1"/>
  <c r="AC11" i="1"/>
  <c r="AR11" i="1" s="1"/>
  <c r="AB11" i="1"/>
  <c r="Z11" i="1"/>
  <c r="V11" i="1"/>
  <c r="R11" i="1"/>
  <c r="O11" i="1"/>
  <c r="N11" i="1"/>
  <c r="L11" i="1"/>
  <c r="F11" i="1"/>
  <c r="H11" i="1" s="1"/>
  <c r="BB10" i="1"/>
  <c r="AU10" i="1"/>
  <c r="BJ10" i="1" s="1"/>
  <c r="AT10" i="1"/>
  <c r="AO10" i="1"/>
  <c r="AN10" i="1"/>
  <c r="AJ10" i="1"/>
  <c r="AF10" i="1"/>
  <c r="AC10" i="1"/>
  <c r="AR10" i="1" s="1"/>
  <c r="AB10" i="1"/>
  <c r="Z10" i="1"/>
  <c r="V10" i="1"/>
  <c r="R10" i="1"/>
  <c r="O10" i="1"/>
  <c r="S10" i="1" s="1"/>
  <c r="N10" i="1"/>
  <c r="L10" i="1"/>
  <c r="F10" i="1"/>
  <c r="H10" i="1" s="1"/>
  <c r="AY21" i="1"/>
  <c r="BN21" i="1" s="1"/>
  <c r="AY5" i="1"/>
  <c r="BN5" i="1" l="1"/>
  <c r="AE20" i="12"/>
  <c r="AP11" i="1"/>
  <c r="AP10" i="1"/>
  <c r="BD10" i="1"/>
  <c r="T10" i="1"/>
  <c r="P11" i="1"/>
  <c r="P10" i="1"/>
  <c r="S11" i="1"/>
  <c r="T11" i="1" s="1"/>
  <c r="J11" i="1"/>
  <c r="AG11" i="1"/>
  <c r="AW11" i="1"/>
  <c r="BL11" i="1" s="1"/>
  <c r="AD11" i="1"/>
  <c r="J10" i="1"/>
  <c r="W10" i="1"/>
  <c r="AG10" i="1"/>
  <c r="AW10" i="1"/>
  <c r="BL10" i="1" s="1"/>
  <c r="AD10" i="1"/>
  <c r="W11" i="1" l="1"/>
  <c r="X11" i="1" s="1"/>
  <c r="AX11" i="1"/>
  <c r="AH11" i="1"/>
  <c r="AK11" i="1"/>
  <c r="AZ11" i="1" s="1"/>
  <c r="AV11" i="1"/>
  <c r="AX10" i="1"/>
  <c r="AH10" i="1"/>
  <c r="AK10" i="1"/>
  <c r="AZ10" i="1" s="1"/>
  <c r="AV10" i="1"/>
  <c r="X10" i="1"/>
  <c r="AL11" i="1" l="1"/>
  <c r="AL10" i="1"/>
  <c r="AO36" i="1" l="1"/>
  <c r="BD36" i="1" s="1"/>
  <c r="AO34" i="1"/>
  <c r="BD34" i="1" s="1"/>
  <c r="AO33" i="1"/>
  <c r="BD33" i="1" s="1"/>
  <c r="AO32" i="1"/>
  <c r="BD32" i="1" s="1"/>
  <c r="AO31" i="1"/>
  <c r="BD31" i="1" s="1"/>
  <c r="AO29" i="1"/>
  <c r="BD29" i="1" s="1"/>
  <c r="AO27" i="1"/>
  <c r="BD27" i="1" s="1"/>
  <c r="AO26" i="1"/>
  <c r="BD26" i="1" s="1"/>
  <c r="AO25" i="1"/>
  <c r="BD25" i="1" s="1"/>
  <c r="AO24" i="1"/>
  <c r="BD24" i="1" s="1"/>
  <c r="AO23" i="1"/>
  <c r="BD23" i="1" s="1"/>
  <c r="AO22" i="1"/>
  <c r="BD22" i="1" s="1"/>
  <c r="AO15" i="1"/>
  <c r="BD15" i="1" s="1"/>
  <c r="AO14" i="1"/>
  <c r="BD14" i="1" s="1"/>
  <c r="AO13" i="1"/>
  <c r="BD13" i="1" s="1"/>
  <c r="AO9" i="1"/>
  <c r="BD9" i="1" s="1"/>
  <c r="AO8" i="1"/>
  <c r="BD8" i="1" s="1"/>
  <c r="AO7" i="1"/>
  <c r="AQ5" i="1"/>
  <c r="BD7" i="1" l="1"/>
  <c r="BF5" i="1"/>
  <c r="AA20" i="12"/>
  <c r="BB15" i="1" l="1"/>
  <c r="AT15" i="1"/>
  <c r="AU15" i="1"/>
  <c r="BJ15" i="1" s="1"/>
  <c r="AP15" i="1"/>
  <c r="AN15" i="1"/>
  <c r="AJ15" i="1"/>
  <c r="AF15" i="1"/>
  <c r="AC15" i="1"/>
  <c r="AB15" i="1"/>
  <c r="Z15" i="1"/>
  <c r="V15" i="1"/>
  <c r="R15" i="1"/>
  <c r="O15" i="1"/>
  <c r="N15" i="1"/>
  <c r="L15" i="1"/>
  <c r="F15" i="1"/>
  <c r="H15" i="1" s="1"/>
  <c r="F33" i="1"/>
  <c r="H33" i="1" s="1"/>
  <c r="F34" i="1"/>
  <c r="BB33" i="1"/>
  <c r="AT33" i="1"/>
  <c r="AU33" i="1"/>
  <c r="BJ33" i="1" s="1"/>
  <c r="AP33" i="1"/>
  <c r="AN33" i="1"/>
  <c r="AJ33" i="1"/>
  <c r="AF33" i="1"/>
  <c r="AC33" i="1"/>
  <c r="AB33" i="1"/>
  <c r="Z33" i="1"/>
  <c r="V33" i="1"/>
  <c r="R33" i="1"/>
  <c r="O33" i="1"/>
  <c r="N33" i="1"/>
  <c r="L33" i="1"/>
  <c r="BB32" i="1"/>
  <c r="AT32" i="1"/>
  <c r="AP32" i="1"/>
  <c r="AN32" i="1"/>
  <c r="AJ32" i="1"/>
  <c r="AF32" i="1"/>
  <c r="AC32" i="1"/>
  <c r="AR32" i="1" s="1"/>
  <c r="AB32" i="1"/>
  <c r="Z32" i="1"/>
  <c r="V32" i="1"/>
  <c r="R32" i="1"/>
  <c r="O32" i="1"/>
  <c r="S32" i="1" s="1"/>
  <c r="N32" i="1"/>
  <c r="L32" i="1"/>
  <c r="F32" i="1"/>
  <c r="H32" i="1" s="1"/>
  <c r="BA21" i="1"/>
  <c r="BP21" i="1" s="1"/>
  <c r="AW15" i="1" l="1"/>
  <c r="BL15" i="1" s="1"/>
  <c r="AW33" i="1"/>
  <c r="BL33" i="1" s="1"/>
  <c r="P32" i="1"/>
  <c r="P15" i="1"/>
  <c r="AR33" i="1"/>
  <c r="AR15" i="1"/>
  <c r="J15" i="1"/>
  <c r="S15" i="1"/>
  <c r="AG15" i="1"/>
  <c r="AV15" i="1" s="1"/>
  <c r="AD15" i="1"/>
  <c r="P33" i="1"/>
  <c r="J33" i="1"/>
  <c r="S33" i="1"/>
  <c r="AG33" i="1"/>
  <c r="AD33" i="1"/>
  <c r="T32" i="1"/>
  <c r="J32" i="1"/>
  <c r="W32" i="1"/>
  <c r="AG32" i="1"/>
  <c r="AD32" i="1"/>
  <c r="AU32" i="1"/>
  <c r="BJ32" i="1" s="1"/>
  <c r="AX33" i="1" l="1"/>
  <c r="AW32" i="1"/>
  <c r="BL32" i="1" s="1"/>
  <c r="AX15" i="1"/>
  <c r="T15" i="1"/>
  <c r="W15" i="1"/>
  <c r="AH15" i="1"/>
  <c r="AK15" i="1"/>
  <c r="AZ15" i="1" s="1"/>
  <c r="T33" i="1"/>
  <c r="W33" i="1"/>
  <c r="AH33" i="1"/>
  <c r="AK33" i="1"/>
  <c r="AZ33" i="1" s="1"/>
  <c r="AV33" i="1"/>
  <c r="AH32" i="1"/>
  <c r="AK32" i="1"/>
  <c r="AZ32" i="1" s="1"/>
  <c r="AV32" i="1"/>
  <c r="X32" i="1"/>
  <c r="AX32" i="1" l="1"/>
  <c r="AL15" i="1"/>
  <c r="X15" i="1"/>
  <c r="AL33" i="1"/>
  <c r="X33" i="1"/>
  <c r="AL32" i="1"/>
  <c r="AG78" i="4" l="1"/>
  <c r="AG71" i="4"/>
  <c r="AF70" i="4"/>
  <c r="AG65" i="4"/>
  <c r="AG64" i="4"/>
  <c r="AG63" i="4"/>
  <c r="AG62" i="4"/>
  <c r="AG60" i="4"/>
  <c r="AG58" i="4"/>
  <c r="AF57" i="4"/>
  <c r="AG56" i="4"/>
  <c r="AG55" i="4"/>
  <c r="AG54" i="4"/>
  <c r="AG53" i="4"/>
  <c r="AG52" i="4"/>
  <c r="AG51" i="4"/>
  <c r="AG50" i="4"/>
  <c r="AG49" i="4"/>
  <c r="AG48" i="4"/>
  <c r="AG47" i="4"/>
  <c r="AG45" i="4"/>
  <c r="AG43" i="4"/>
  <c r="AG42" i="4"/>
  <c r="AG41" i="4"/>
  <c r="AF40" i="4"/>
  <c r="AG36" i="4"/>
  <c r="AG35" i="4"/>
  <c r="AG34" i="4"/>
  <c r="AF33" i="4"/>
  <c r="AG31" i="4"/>
  <c r="AG30" i="4"/>
  <c r="AG28" i="4"/>
  <c r="AG27" i="4"/>
  <c r="AG26" i="4"/>
  <c r="AG25" i="4"/>
  <c r="AG24" i="4"/>
  <c r="AG23" i="4"/>
  <c r="AG22" i="4"/>
  <c r="AF21" i="4"/>
  <c r="AG20" i="4"/>
  <c r="AG19" i="4"/>
  <c r="AG18" i="4"/>
  <c r="AG17" i="4"/>
  <c r="AG16" i="4"/>
  <c r="AG15" i="4"/>
  <c r="AG14" i="4"/>
  <c r="AG13" i="4"/>
  <c r="AG12" i="4"/>
  <c r="AG11" i="4"/>
  <c r="AG10" i="4"/>
  <c r="AG9" i="4"/>
  <c r="AG8" i="4"/>
  <c r="AG7" i="4"/>
  <c r="AF6" i="4"/>
  <c r="AD70" i="4"/>
  <c r="AM70" i="4" s="1"/>
  <c r="AD57" i="4"/>
  <c r="AM57" i="4" s="1"/>
  <c r="AD40" i="4"/>
  <c r="AM40" i="4" s="1"/>
  <c r="AD33" i="4"/>
  <c r="AM33" i="4" s="1"/>
  <c r="AD21" i="4"/>
  <c r="AM21" i="4" s="1"/>
  <c r="AD6" i="4"/>
  <c r="AM6" i="4" s="1"/>
  <c r="AB70" i="4"/>
  <c r="AK70" i="4" s="1"/>
  <c r="AB57" i="4"/>
  <c r="AK57" i="4" s="1"/>
  <c r="AB40" i="4"/>
  <c r="AK40" i="4" s="1"/>
  <c r="AB33" i="4"/>
  <c r="AK33" i="4" s="1"/>
  <c r="AB6" i="4"/>
  <c r="AK6" i="4" s="1"/>
  <c r="Z70" i="4"/>
  <c r="Z57" i="4"/>
  <c r="AI57" i="4" s="1"/>
  <c r="Z40" i="4"/>
  <c r="AI40" i="4" s="1"/>
  <c r="Z33" i="4"/>
  <c r="AI33" i="4" s="1"/>
  <c r="Z21" i="4"/>
  <c r="AI21" i="4" s="1"/>
  <c r="Z6" i="4"/>
  <c r="AI6" i="4" s="1"/>
  <c r="AE78" i="4"/>
  <c r="AC78" i="4"/>
  <c r="AA78" i="4"/>
  <c r="Y78" i="4"/>
  <c r="AE71" i="4"/>
  <c r="AC71" i="4"/>
  <c r="AA71" i="4"/>
  <c r="Y71" i="4"/>
  <c r="X70" i="4"/>
  <c r="AE65" i="4"/>
  <c r="AC65" i="4"/>
  <c r="AA65" i="4"/>
  <c r="Y65" i="4"/>
  <c r="AE64" i="4"/>
  <c r="AC64" i="4"/>
  <c r="AA64" i="4"/>
  <c r="Y64" i="4"/>
  <c r="AE63" i="4"/>
  <c r="AC63" i="4"/>
  <c r="AA63" i="4"/>
  <c r="Y63" i="4"/>
  <c r="AE62" i="4"/>
  <c r="AC62" i="4"/>
  <c r="AA62" i="4"/>
  <c r="Y62" i="4"/>
  <c r="AE60" i="4"/>
  <c r="AC60" i="4"/>
  <c r="AA60" i="4"/>
  <c r="Y60" i="4"/>
  <c r="AE58" i="4"/>
  <c r="AC58" i="4"/>
  <c r="AA58" i="4"/>
  <c r="Y58" i="4"/>
  <c r="X57" i="4"/>
  <c r="AE56" i="4"/>
  <c r="AC56" i="4"/>
  <c r="AA56" i="4"/>
  <c r="Y56" i="4"/>
  <c r="AE55" i="4"/>
  <c r="AC55" i="4"/>
  <c r="AA55" i="4"/>
  <c r="Y55" i="4"/>
  <c r="AE54" i="4"/>
  <c r="AC54" i="4"/>
  <c r="AA54" i="4"/>
  <c r="Y54" i="4"/>
  <c r="AE53" i="4"/>
  <c r="AC53" i="4"/>
  <c r="AA53" i="4"/>
  <c r="Y53" i="4"/>
  <c r="AE52" i="4"/>
  <c r="AC52" i="4"/>
  <c r="AA52" i="4"/>
  <c r="Y52" i="4"/>
  <c r="AE51" i="4"/>
  <c r="AC51" i="4"/>
  <c r="AA51" i="4"/>
  <c r="Y51" i="4"/>
  <c r="AE50" i="4"/>
  <c r="AC50" i="4"/>
  <c r="AA50" i="4"/>
  <c r="Y50" i="4"/>
  <c r="AE49" i="4"/>
  <c r="AC49" i="4"/>
  <c r="AA49" i="4"/>
  <c r="Y49" i="4"/>
  <c r="AE48" i="4"/>
  <c r="AC48" i="4"/>
  <c r="AA48" i="4"/>
  <c r="Y48" i="4"/>
  <c r="AE47" i="4"/>
  <c r="AC47" i="4"/>
  <c r="AA47" i="4"/>
  <c r="Y47" i="4"/>
  <c r="AE45" i="4"/>
  <c r="AC45" i="4"/>
  <c r="AA45" i="4"/>
  <c r="Y45" i="4"/>
  <c r="AE43" i="4"/>
  <c r="AC43" i="4"/>
  <c r="AA43" i="4"/>
  <c r="Y43" i="4"/>
  <c r="AE42" i="4"/>
  <c r="AC42" i="4"/>
  <c r="AA42" i="4"/>
  <c r="Y42" i="4"/>
  <c r="AE41" i="4"/>
  <c r="AC41" i="4"/>
  <c r="AA41" i="4"/>
  <c r="Y41" i="4"/>
  <c r="X40" i="4"/>
  <c r="AE36" i="4"/>
  <c r="AC36" i="4"/>
  <c r="AA36" i="4"/>
  <c r="Y36" i="4"/>
  <c r="AE35" i="4"/>
  <c r="AC35" i="4"/>
  <c r="AA35" i="4"/>
  <c r="Y35" i="4"/>
  <c r="AE34" i="4"/>
  <c r="AC34" i="4"/>
  <c r="AA34" i="4"/>
  <c r="Y34" i="4"/>
  <c r="X33" i="4"/>
  <c r="AE31" i="4"/>
  <c r="AC31" i="4"/>
  <c r="AA31" i="4"/>
  <c r="Y31" i="4"/>
  <c r="AE30" i="4"/>
  <c r="AC30" i="4"/>
  <c r="AA30" i="4"/>
  <c r="Y30" i="4"/>
  <c r="AE28" i="4"/>
  <c r="AC28" i="4"/>
  <c r="AA28" i="4"/>
  <c r="Y28" i="4"/>
  <c r="AE27" i="4"/>
  <c r="AC27" i="4"/>
  <c r="AA27" i="4"/>
  <c r="Y27" i="4"/>
  <c r="AE26" i="4"/>
  <c r="AC26" i="4"/>
  <c r="AA26" i="4"/>
  <c r="Y26" i="4"/>
  <c r="AE25" i="4"/>
  <c r="AC25" i="4"/>
  <c r="AA25" i="4"/>
  <c r="Y25" i="4"/>
  <c r="AE24" i="4"/>
  <c r="AC24" i="4"/>
  <c r="AA24" i="4"/>
  <c r="Y24" i="4"/>
  <c r="AE23" i="4"/>
  <c r="AC23" i="4"/>
  <c r="AA23" i="4"/>
  <c r="Y23" i="4"/>
  <c r="AE22" i="4"/>
  <c r="AC22" i="4"/>
  <c r="AA22" i="4"/>
  <c r="Y22" i="4"/>
  <c r="X21" i="4"/>
  <c r="AE20" i="4"/>
  <c r="AC20" i="4"/>
  <c r="AA20" i="4"/>
  <c r="Y20" i="4"/>
  <c r="AE19" i="4"/>
  <c r="AC19" i="4"/>
  <c r="AA19" i="4"/>
  <c r="Y19" i="4"/>
  <c r="AE18" i="4"/>
  <c r="AC18" i="4"/>
  <c r="AA18" i="4"/>
  <c r="Y18" i="4"/>
  <c r="AE17" i="4"/>
  <c r="AC17" i="4"/>
  <c r="AA17" i="4"/>
  <c r="Y17" i="4"/>
  <c r="AE16" i="4"/>
  <c r="AC16" i="4"/>
  <c r="AA16" i="4"/>
  <c r="Y16" i="4"/>
  <c r="AE15" i="4"/>
  <c r="AC15" i="4"/>
  <c r="AA15" i="4"/>
  <c r="Y15" i="4"/>
  <c r="AE14" i="4"/>
  <c r="AC14" i="4"/>
  <c r="AA14" i="4"/>
  <c r="Y14" i="4"/>
  <c r="AE13" i="4"/>
  <c r="AC13" i="4"/>
  <c r="AA13" i="4"/>
  <c r="Y13" i="4"/>
  <c r="AE12" i="4"/>
  <c r="AC12" i="4"/>
  <c r="AA12" i="4"/>
  <c r="Y12" i="4"/>
  <c r="AE11" i="4"/>
  <c r="AC11" i="4"/>
  <c r="AA11" i="4"/>
  <c r="Y11" i="4"/>
  <c r="AE10" i="4"/>
  <c r="AC10" i="4"/>
  <c r="AA10" i="4"/>
  <c r="Y10" i="4"/>
  <c r="AE9" i="4"/>
  <c r="AC9" i="4"/>
  <c r="AA9" i="4"/>
  <c r="Y9" i="4"/>
  <c r="AE8" i="4"/>
  <c r="AC8" i="4"/>
  <c r="AA8" i="4"/>
  <c r="Y8" i="4"/>
  <c r="AE7" i="4"/>
  <c r="AC7" i="4"/>
  <c r="AA7" i="4"/>
  <c r="Y7" i="4"/>
  <c r="X6" i="4"/>
  <c r="AS21" i="1"/>
  <c r="BH21" i="1" s="1"/>
  <c r="AS5" i="1"/>
  <c r="AO21" i="1"/>
  <c r="BD21" i="1" s="1"/>
  <c r="AO5" i="1"/>
  <c r="BB36" i="1"/>
  <c r="BB34" i="1"/>
  <c r="BB31" i="1"/>
  <c r="BB29" i="1"/>
  <c r="BB27" i="1"/>
  <c r="BB26" i="1"/>
  <c r="BB25" i="1"/>
  <c r="BB24" i="1"/>
  <c r="BB23" i="1"/>
  <c r="BB22" i="1"/>
  <c r="BB14" i="1"/>
  <c r="BB13" i="1"/>
  <c r="BB9" i="1"/>
  <c r="BB8" i="1"/>
  <c r="BB7" i="1"/>
  <c r="BA5" i="1"/>
  <c r="AF20" i="12" s="1"/>
  <c r="AN36" i="1"/>
  <c r="AT34" i="1"/>
  <c r="AP34" i="1"/>
  <c r="AN34" i="1"/>
  <c r="AT31" i="1"/>
  <c r="AP31" i="1"/>
  <c r="AN31" i="1"/>
  <c r="AT29" i="1"/>
  <c r="AP29" i="1"/>
  <c r="AN29" i="1"/>
  <c r="AT27" i="1"/>
  <c r="AP27" i="1"/>
  <c r="AN27" i="1"/>
  <c r="AT26" i="1"/>
  <c r="AU26" i="1"/>
  <c r="BJ26" i="1" s="1"/>
  <c r="AP26" i="1"/>
  <c r="AN26" i="1"/>
  <c r="AT25" i="1"/>
  <c r="AP25" i="1"/>
  <c r="AN25" i="1"/>
  <c r="AT24" i="1"/>
  <c r="AP24" i="1"/>
  <c r="AN24" i="1"/>
  <c r="AT23" i="1"/>
  <c r="AU23" i="1"/>
  <c r="BJ23" i="1" s="1"/>
  <c r="AP23" i="1"/>
  <c r="AN23" i="1"/>
  <c r="AT22" i="1"/>
  <c r="AU22" i="1"/>
  <c r="BJ22" i="1" s="1"/>
  <c r="AP22" i="1"/>
  <c r="AN22" i="1"/>
  <c r="AM21" i="1"/>
  <c r="BB21" i="1" s="1"/>
  <c r="AT14" i="1"/>
  <c r="AP14" i="1"/>
  <c r="AN14" i="1"/>
  <c r="AT13" i="1"/>
  <c r="AP13" i="1"/>
  <c r="AN13" i="1"/>
  <c r="AT9" i="1"/>
  <c r="AP9" i="1"/>
  <c r="AN9" i="1"/>
  <c r="AT8" i="1"/>
  <c r="AP8" i="1"/>
  <c r="AN8" i="1"/>
  <c r="AT7" i="1"/>
  <c r="AU7" i="1"/>
  <c r="BJ7" i="1" s="1"/>
  <c r="AP7" i="1"/>
  <c r="AN7" i="1"/>
  <c r="AT6" i="1"/>
  <c r="AP6" i="1"/>
  <c r="AN6" i="1"/>
  <c r="AM5" i="1"/>
  <c r="Y20" i="12" s="1"/>
  <c r="AK21" i="12" l="1"/>
  <c r="AL21" i="12" s="1"/>
  <c r="AK22" i="12"/>
  <c r="AL22" i="12" s="1"/>
  <c r="AK23" i="12"/>
  <c r="AL23" i="12" s="1"/>
  <c r="BH5" i="1"/>
  <c r="AB20" i="12"/>
  <c r="BD5" i="1"/>
  <c r="Z20" i="12"/>
  <c r="AO21" i="4"/>
  <c r="AO6" i="4"/>
  <c r="AO33" i="4"/>
  <c r="AO70" i="4"/>
  <c r="AO57" i="4"/>
  <c r="AO40" i="4"/>
  <c r="BA17" i="1"/>
  <c r="BP5" i="1"/>
  <c r="AW26" i="1"/>
  <c r="BL26" i="1" s="1"/>
  <c r="AW23" i="1"/>
  <c r="BL23" i="1" s="1"/>
  <c r="AF79" i="4"/>
  <c r="AG69" i="4"/>
  <c r="AI70" i="4"/>
  <c r="AB37" i="4"/>
  <c r="AK37" i="4" s="1"/>
  <c r="AG70" i="4"/>
  <c r="AB79" i="4"/>
  <c r="AK79" i="4" s="1"/>
  <c r="AG40" i="4"/>
  <c r="AG33" i="4"/>
  <c r="AG21" i="4"/>
  <c r="AG57" i="4"/>
  <c r="Z79" i="4"/>
  <c r="AI79" i="4" s="1"/>
  <c r="AD79" i="4"/>
  <c r="AM79" i="4" s="1"/>
  <c r="AF37" i="4"/>
  <c r="Z37" i="4"/>
  <c r="AI37" i="4" s="1"/>
  <c r="AD37" i="4"/>
  <c r="AM37" i="4" s="1"/>
  <c r="AW7" i="1"/>
  <c r="AW22" i="1"/>
  <c r="BL22" i="1" s="1"/>
  <c r="AU27" i="1"/>
  <c r="BJ27" i="1" s="1"/>
  <c r="AG6" i="4"/>
  <c r="X37" i="4"/>
  <c r="X79" i="4"/>
  <c r="AU31" i="1"/>
  <c r="BJ31" i="1" s="1"/>
  <c r="BB5" i="1"/>
  <c r="AU6" i="1"/>
  <c r="BJ6" i="1" s="1"/>
  <c r="AU8" i="1"/>
  <c r="BJ8" i="1" s="1"/>
  <c r="AU21" i="1"/>
  <c r="BJ21" i="1" s="1"/>
  <c r="AU9" i="1"/>
  <c r="BJ9" i="1" s="1"/>
  <c r="AU29" i="1"/>
  <c r="BJ29" i="1" s="1"/>
  <c r="AU13" i="1"/>
  <c r="BJ13" i="1" s="1"/>
  <c r="AU25" i="1"/>
  <c r="BJ25" i="1" s="1"/>
  <c r="AU14" i="1"/>
  <c r="BJ14" i="1" s="1"/>
  <c r="AU24" i="1"/>
  <c r="BJ24" i="1" s="1"/>
  <c r="AU34" i="1"/>
  <c r="BJ34" i="1" s="1"/>
  <c r="AE16" i="12"/>
  <c r="AC16" i="12"/>
  <c r="AA16" i="12"/>
  <c r="AE15" i="12"/>
  <c r="AC15" i="12"/>
  <c r="AA15" i="12"/>
  <c r="AE14" i="12"/>
  <c r="AC14" i="12"/>
  <c r="AA14" i="12"/>
  <c r="BP17" i="1" l="1"/>
  <c r="BA20" i="1"/>
  <c r="AF81" i="4"/>
  <c r="BL7" i="1"/>
  <c r="AO79" i="4"/>
  <c r="AO37" i="4"/>
  <c r="AW9" i="1"/>
  <c r="BL9" i="1" s="1"/>
  <c r="AX7" i="1"/>
  <c r="AW34" i="1"/>
  <c r="BL34" i="1" s="1"/>
  <c r="AX23" i="1"/>
  <c r="AW29" i="1"/>
  <c r="BL29" i="1" s="1"/>
  <c r="AW14" i="1"/>
  <c r="BL14" i="1" s="1"/>
  <c r="AW6" i="1"/>
  <c r="BL6" i="1" s="1"/>
  <c r="AX26" i="1"/>
  <c r="AW25" i="1"/>
  <c r="BL25" i="1" s="1"/>
  <c r="AW13" i="1"/>
  <c r="BL13" i="1" s="1"/>
  <c r="AW31" i="1"/>
  <c r="BL31" i="1" s="1"/>
  <c r="AI69" i="4"/>
  <c r="AW24" i="1"/>
  <c r="BL24" i="1" s="1"/>
  <c r="AG37" i="4"/>
  <c r="AX22" i="1"/>
  <c r="AW27" i="1"/>
  <c r="BL27" i="1" s="1"/>
  <c r="AW8" i="1"/>
  <c r="BL8" i="1" s="1"/>
  <c r="AG79" i="4"/>
  <c r="AU5" i="1"/>
  <c r="AE10" i="12"/>
  <c r="AC10" i="12"/>
  <c r="AA10" i="12"/>
  <c r="X10" i="12"/>
  <c r="V10" i="12"/>
  <c r="T10" i="12"/>
  <c r="Q10" i="12"/>
  <c r="O10" i="12"/>
  <c r="M10" i="12"/>
  <c r="H10" i="12"/>
  <c r="F10" i="12"/>
  <c r="Z9" i="12"/>
  <c r="BA30" i="1" l="1"/>
  <c r="BA28" i="1"/>
  <c r="BP20" i="1"/>
  <c r="BJ5" i="1"/>
  <c r="AC20" i="12"/>
  <c r="AW5" i="1"/>
  <c r="AX31" i="1"/>
  <c r="AX14" i="1"/>
  <c r="AX25" i="1"/>
  <c r="AX29" i="1"/>
  <c r="AX9" i="1"/>
  <c r="AX6" i="1"/>
  <c r="AX34" i="1"/>
  <c r="AX13" i="1"/>
  <c r="BA35" i="1"/>
  <c r="AF24" i="12" s="1"/>
  <c r="AF32" i="12"/>
  <c r="AX24" i="1"/>
  <c r="AX8" i="1"/>
  <c r="AX27" i="1"/>
  <c r="AW21" i="1"/>
  <c r="BL21" i="1" s="1"/>
  <c r="AE8" i="12"/>
  <c r="AC8" i="12"/>
  <c r="AA8" i="12"/>
  <c r="BL5" i="1" l="1"/>
  <c r="AD20" i="12"/>
  <c r="AF9" i="12"/>
  <c r="AL9" i="12"/>
  <c r="AH9" i="12"/>
  <c r="AJ9" i="12"/>
  <c r="BA37" i="1"/>
  <c r="BP35" i="1"/>
  <c r="AB9" i="12"/>
  <c r="AE9" i="12"/>
  <c r="AD9" i="12"/>
  <c r="AD23" i="12" l="1"/>
  <c r="AE23" i="12" s="1"/>
  <c r="AD22" i="12"/>
  <c r="AE22" i="12" s="1"/>
  <c r="AD21" i="12"/>
  <c r="AE21" i="12" s="1"/>
  <c r="AG21" i="12"/>
  <c r="AH21" i="12" s="1"/>
  <c r="AI23" i="12"/>
  <c r="AJ23" i="12" s="1"/>
  <c r="AG22" i="12"/>
  <c r="AH22" i="12" s="1"/>
  <c r="AF23" i="12"/>
  <c r="AF22" i="12"/>
  <c r="AF21" i="12"/>
  <c r="AI22" i="12"/>
  <c r="AJ22" i="12" s="1"/>
  <c r="AI21" i="12"/>
  <c r="AJ21" i="12" s="1"/>
  <c r="AG23" i="12"/>
  <c r="AH23" i="12" s="1"/>
  <c r="BP37" i="1"/>
  <c r="AF25" i="12"/>
  <c r="AU36" i="1"/>
  <c r="BJ36" i="1" s="1"/>
  <c r="AW36" i="1" l="1"/>
  <c r="BL36" i="1" s="1"/>
  <c r="X16" i="12" l="1"/>
  <c r="X15" i="12"/>
  <c r="X14" i="12"/>
  <c r="X8" i="12"/>
  <c r="AA9" i="12" s="1"/>
  <c r="AJ34" i="1"/>
  <c r="AJ31" i="1"/>
  <c r="AJ29" i="1"/>
  <c r="AJ27" i="1"/>
  <c r="AJ26" i="1"/>
  <c r="AJ25" i="1"/>
  <c r="AJ24" i="1"/>
  <c r="AJ23" i="1"/>
  <c r="AJ22" i="1"/>
  <c r="AI21" i="1"/>
  <c r="AX21" i="1" s="1"/>
  <c r="AJ14" i="1"/>
  <c r="AJ13" i="1"/>
  <c r="AJ9" i="1"/>
  <c r="AJ8" i="1"/>
  <c r="AJ7" i="1"/>
  <c r="AJ6" i="1"/>
  <c r="AI5" i="1"/>
  <c r="W78" i="4"/>
  <c r="W71" i="4"/>
  <c r="V70" i="4"/>
  <c r="W65" i="4"/>
  <c r="W64" i="4"/>
  <c r="W63" i="4"/>
  <c r="W62" i="4"/>
  <c r="W60" i="4"/>
  <c r="W58" i="4"/>
  <c r="V57" i="4"/>
  <c r="AE57" i="4" s="1"/>
  <c r="W56" i="4"/>
  <c r="W55" i="4"/>
  <c r="W54" i="4"/>
  <c r="W53" i="4"/>
  <c r="W52" i="4"/>
  <c r="W51" i="4"/>
  <c r="W50" i="4"/>
  <c r="W49" i="4"/>
  <c r="W48" i="4"/>
  <c r="W47" i="4"/>
  <c r="W45" i="4"/>
  <c r="W43" i="4"/>
  <c r="W42" i="4"/>
  <c r="W41" i="4"/>
  <c r="V40" i="4"/>
  <c r="AE40" i="4" s="1"/>
  <c r="W36" i="4"/>
  <c r="W35" i="4"/>
  <c r="W34" i="4"/>
  <c r="V33" i="4"/>
  <c r="AE33" i="4" s="1"/>
  <c r="W31" i="4"/>
  <c r="W30" i="4"/>
  <c r="W28" i="4"/>
  <c r="W27" i="4"/>
  <c r="W26" i="4"/>
  <c r="W25" i="4"/>
  <c r="W24" i="4"/>
  <c r="W23" i="4"/>
  <c r="W22" i="4"/>
  <c r="V21" i="4"/>
  <c r="AE21" i="4" s="1"/>
  <c r="W20" i="4"/>
  <c r="W19" i="4"/>
  <c r="W18" i="4"/>
  <c r="W17" i="4"/>
  <c r="W16" i="4"/>
  <c r="W15" i="4"/>
  <c r="W14" i="4"/>
  <c r="W13" i="4"/>
  <c r="W12" i="4"/>
  <c r="W11" i="4"/>
  <c r="W10" i="4"/>
  <c r="W9" i="4"/>
  <c r="W8" i="4"/>
  <c r="W7" i="4"/>
  <c r="V6" i="4"/>
  <c r="AE6" i="4" s="1"/>
  <c r="AX5" i="1" l="1"/>
  <c r="W20" i="12"/>
  <c r="AE70" i="4"/>
  <c r="X9" i="12"/>
  <c r="Y9" i="12"/>
  <c r="AC9" i="12"/>
  <c r="V37" i="4"/>
  <c r="V79" i="4"/>
  <c r="AB23" i="12" l="1"/>
  <c r="AC23" i="12" s="1"/>
  <c r="AB22" i="12"/>
  <c r="AC22" i="12" s="1"/>
  <c r="AB21" i="12"/>
  <c r="AC21" i="12" s="1"/>
  <c r="AE69" i="4"/>
  <c r="AE79" i="4"/>
  <c r="AE37" i="4"/>
  <c r="V8" i="12" l="1"/>
  <c r="W9" i="12" s="1"/>
  <c r="V9" i="12" l="1"/>
  <c r="U9" i="12"/>
  <c r="AF34" i="1"/>
  <c r="AF31" i="1"/>
  <c r="AF29" i="1"/>
  <c r="AF27" i="1"/>
  <c r="AF26" i="1"/>
  <c r="AF25" i="1"/>
  <c r="AF24" i="1"/>
  <c r="AF23" i="1"/>
  <c r="AF22" i="1"/>
  <c r="AE21" i="1"/>
  <c r="AT21" i="1" s="1"/>
  <c r="AF14" i="1"/>
  <c r="AF13" i="1"/>
  <c r="AF9" i="1"/>
  <c r="AF8" i="1"/>
  <c r="AF7" i="1"/>
  <c r="AF6" i="1"/>
  <c r="AE5" i="1"/>
  <c r="U71" i="4"/>
  <c r="T70" i="4"/>
  <c r="U65" i="4"/>
  <c r="U64" i="4"/>
  <c r="U63" i="4"/>
  <c r="U62" i="4"/>
  <c r="U60" i="4"/>
  <c r="U58" i="4"/>
  <c r="T57" i="4"/>
  <c r="AC57" i="4" s="1"/>
  <c r="U56" i="4"/>
  <c r="U55" i="4"/>
  <c r="U54" i="4"/>
  <c r="U53" i="4"/>
  <c r="U52" i="4"/>
  <c r="U51" i="4"/>
  <c r="U50" i="4"/>
  <c r="U49" i="4"/>
  <c r="U48" i="4"/>
  <c r="U47" i="4"/>
  <c r="U45" i="4"/>
  <c r="U43" i="4"/>
  <c r="U42" i="4"/>
  <c r="U41" i="4"/>
  <c r="T40" i="4"/>
  <c r="AC40" i="4" s="1"/>
  <c r="U36" i="4"/>
  <c r="U35" i="4"/>
  <c r="U34" i="4"/>
  <c r="T33" i="4"/>
  <c r="AC33" i="4" s="1"/>
  <c r="U31" i="4"/>
  <c r="U30" i="4"/>
  <c r="U28" i="4"/>
  <c r="U27" i="4"/>
  <c r="U26" i="4"/>
  <c r="U25" i="4"/>
  <c r="U24" i="4"/>
  <c r="U23" i="4"/>
  <c r="U22" i="4"/>
  <c r="T21" i="4"/>
  <c r="AC21" i="4" s="1"/>
  <c r="U20" i="4"/>
  <c r="U19" i="4"/>
  <c r="U18" i="4"/>
  <c r="U17" i="4"/>
  <c r="U16" i="4"/>
  <c r="U15" i="4"/>
  <c r="U14" i="4"/>
  <c r="U13" i="4"/>
  <c r="U12" i="4"/>
  <c r="U11" i="4"/>
  <c r="U10" i="4"/>
  <c r="U9" i="4"/>
  <c r="U8" i="4"/>
  <c r="U7" i="4"/>
  <c r="T6" i="4"/>
  <c r="AC6" i="4" s="1"/>
  <c r="AT5" i="1" l="1"/>
  <c r="U20" i="12"/>
  <c r="AC70" i="4"/>
  <c r="T37" i="4"/>
  <c r="T79" i="4"/>
  <c r="Z22" i="12" l="1"/>
  <c r="AA22" i="12" s="1"/>
  <c r="Z21" i="12"/>
  <c r="AA21" i="12" s="1"/>
  <c r="Z23" i="12"/>
  <c r="AA23" i="12" s="1"/>
  <c r="AC69" i="4"/>
  <c r="AC79" i="4"/>
  <c r="AC37" i="4"/>
  <c r="AC23" i="1"/>
  <c r="AC22" i="1"/>
  <c r="AB23" i="1"/>
  <c r="Z23" i="1"/>
  <c r="V23" i="1"/>
  <c r="R23" i="1"/>
  <c r="O23" i="1"/>
  <c r="N23" i="1"/>
  <c r="L23" i="1"/>
  <c r="F23" i="1"/>
  <c r="H23" i="1" s="1"/>
  <c r="AG23" i="1" l="1"/>
  <c r="AR23" i="1"/>
  <c r="AG22" i="1"/>
  <c r="AR22" i="1"/>
  <c r="AD23" i="1"/>
  <c r="S23" i="1"/>
  <c r="T23" i="1" s="1"/>
  <c r="J23" i="1"/>
  <c r="P23" i="1"/>
  <c r="AK22" i="1" l="1"/>
  <c r="AZ22" i="1" s="1"/>
  <c r="AV22" i="1"/>
  <c r="AK23" i="1"/>
  <c r="AZ23" i="1" s="1"/>
  <c r="AV23" i="1"/>
  <c r="AH23" i="1"/>
  <c r="W23" i="1"/>
  <c r="F36" i="1"/>
  <c r="H36" i="1" s="1"/>
  <c r="H34" i="1"/>
  <c r="F31" i="1"/>
  <c r="H31" i="1" s="1"/>
  <c r="F29" i="1"/>
  <c r="H29" i="1" s="1"/>
  <c r="F27" i="1"/>
  <c r="H27" i="1" s="1"/>
  <c r="F26" i="1"/>
  <c r="H26" i="1" s="1"/>
  <c r="F25" i="1"/>
  <c r="H25" i="1" s="1"/>
  <c r="F24" i="1"/>
  <c r="F22" i="1"/>
  <c r="H22" i="1" s="1"/>
  <c r="J22" i="1" s="1"/>
  <c r="AC7" i="1"/>
  <c r="AB7" i="1"/>
  <c r="Z7" i="1"/>
  <c r="V7" i="1"/>
  <c r="R7" i="1"/>
  <c r="O7" i="1"/>
  <c r="N7" i="1"/>
  <c r="L7" i="1"/>
  <c r="F7" i="1"/>
  <c r="H7" i="1" s="1"/>
  <c r="AG7" i="1" l="1"/>
  <c r="AR7" i="1"/>
  <c r="X23" i="1"/>
  <c r="AL23" i="1"/>
  <c r="H24" i="1"/>
  <c r="P7" i="1"/>
  <c r="AD7" i="1"/>
  <c r="J7" i="1"/>
  <c r="S7" i="1"/>
  <c r="D33" i="4"/>
  <c r="D40" i="4"/>
  <c r="AH7" i="1" l="1"/>
  <c r="AK7" i="1"/>
  <c r="AZ7" i="1" s="1"/>
  <c r="AV7" i="1"/>
  <c r="T7" i="1"/>
  <c r="W7" i="1"/>
  <c r="O22" i="1"/>
  <c r="S22" i="1" s="1"/>
  <c r="AL7" i="1" l="1"/>
  <c r="W22" i="1"/>
  <c r="AL22" i="1" s="1"/>
  <c r="AH22" i="1"/>
  <c r="X7" i="1"/>
  <c r="Z36" i="1" l="1"/>
  <c r="V36" i="1"/>
  <c r="R36" i="1"/>
  <c r="O36" i="1"/>
  <c r="S36" i="1" s="1"/>
  <c r="N36" i="1"/>
  <c r="L36" i="1"/>
  <c r="T36" i="1" l="1"/>
  <c r="W36" i="1"/>
  <c r="J36" i="1"/>
  <c r="P36" i="1"/>
  <c r="X36" i="1" l="1"/>
  <c r="I9" i="12" l="1"/>
  <c r="G9" i="12"/>
  <c r="E9" i="12"/>
  <c r="N9" i="12"/>
  <c r="O9" i="12"/>
  <c r="P9" i="12"/>
  <c r="M9" i="12"/>
  <c r="L9" i="12"/>
  <c r="K9" i="12"/>
  <c r="R9" i="12"/>
  <c r="S9" i="12"/>
  <c r="T9" i="12"/>
  <c r="Q9" i="12"/>
  <c r="L34" i="1" l="1"/>
  <c r="L31" i="1"/>
  <c r="L29" i="1"/>
  <c r="L27" i="1"/>
  <c r="L26" i="1"/>
  <c r="L25" i="1"/>
  <c r="L24" i="1"/>
  <c r="L22" i="1"/>
  <c r="L14" i="1"/>
  <c r="L13" i="1"/>
  <c r="L9" i="1"/>
  <c r="L8" i="1"/>
  <c r="L6" i="1"/>
  <c r="N34" i="1"/>
  <c r="N31" i="1"/>
  <c r="N29" i="1"/>
  <c r="N27" i="1"/>
  <c r="N26" i="1"/>
  <c r="N25" i="1"/>
  <c r="N24" i="1"/>
  <c r="N22" i="1"/>
  <c r="N14" i="1"/>
  <c r="N13" i="1"/>
  <c r="N9" i="1"/>
  <c r="N8" i="1"/>
  <c r="N6" i="1"/>
  <c r="R34" i="1"/>
  <c r="R31" i="1"/>
  <c r="R29" i="1"/>
  <c r="R27" i="1"/>
  <c r="R26" i="1"/>
  <c r="R25" i="1"/>
  <c r="R24" i="1"/>
  <c r="R22" i="1"/>
  <c r="R14" i="1"/>
  <c r="R13" i="1"/>
  <c r="R9" i="1"/>
  <c r="R8" i="1"/>
  <c r="R6" i="1"/>
  <c r="V34" i="1"/>
  <c r="V31" i="1"/>
  <c r="V29" i="1"/>
  <c r="V27" i="1"/>
  <c r="V26" i="1"/>
  <c r="V25" i="1"/>
  <c r="V24" i="1"/>
  <c r="V22" i="1"/>
  <c r="V14" i="1"/>
  <c r="V13" i="1"/>
  <c r="V9" i="1"/>
  <c r="V8" i="1"/>
  <c r="V6" i="1"/>
  <c r="Z34" i="1"/>
  <c r="Z31" i="1"/>
  <c r="Z29" i="1"/>
  <c r="Z27" i="1"/>
  <c r="Z26" i="1"/>
  <c r="Z25" i="1"/>
  <c r="Z24" i="1"/>
  <c r="Z22" i="1"/>
  <c r="Z14" i="1"/>
  <c r="Z13" i="1"/>
  <c r="Z9" i="1"/>
  <c r="Z8" i="1"/>
  <c r="Z6" i="1"/>
  <c r="J34" i="1"/>
  <c r="J29" i="1"/>
  <c r="J27" i="1"/>
  <c r="J26" i="1"/>
  <c r="J25" i="1"/>
  <c r="F14" i="1"/>
  <c r="H14" i="1" s="1"/>
  <c r="J14" i="1" s="1"/>
  <c r="F13" i="1"/>
  <c r="H13" i="1" s="1"/>
  <c r="F9" i="1"/>
  <c r="H9" i="1" s="1"/>
  <c r="F8" i="1"/>
  <c r="H8" i="1" s="1"/>
  <c r="J8" i="1" s="1"/>
  <c r="F6" i="1"/>
  <c r="H6" i="1" s="1"/>
  <c r="O34" i="1"/>
  <c r="O31" i="1"/>
  <c r="O29" i="1"/>
  <c r="S29" i="1" s="1"/>
  <c r="O27" i="1"/>
  <c r="O26" i="1"/>
  <c r="O25" i="1"/>
  <c r="O24" i="1"/>
  <c r="O14" i="1"/>
  <c r="O13" i="1"/>
  <c r="S13" i="1" s="1"/>
  <c r="O9" i="1"/>
  <c r="S9" i="1" s="1"/>
  <c r="O8" i="1"/>
  <c r="O6" i="1"/>
  <c r="S6" i="1" s="1"/>
  <c r="AC34" i="1"/>
  <c r="AC31" i="1"/>
  <c r="AC29" i="1"/>
  <c r="AC27" i="1"/>
  <c r="AC26" i="1"/>
  <c r="AC25" i="1"/>
  <c r="AC24" i="1"/>
  <c r="AD22" i="1"/>
  <c r="AC14" i="1"/>
  <c r="AC13" i="1"/>
  <c r="AC9" i="1"/>
  <c r="AC8" i="1"/>
  <c r="AC6" i="1"/>
  <c r="AB34" i="1"/>
  <c r="AB31" i="1"/>
  <c r="AB29" i="1"/>
  <c r="AB27" i="1"/>
  <c r="AB26" i="1"/>
  <c r="AB25" i="1"/>
  <c r="AB24" i="1"/>
  <c r="AB22" i="1"/>
  <c r="AB14" i="1"/>
  <c r="AB13" i="1"/>
  <c r="AB9" i="1"/>
  <c r="AB8" i="1"/>
  <c r="AB6" i="1"/>
  <c r="AG6" i="1" l="1"/>
  <c r="AR6" i="1"/>
  <c r="AG8" i="1"/>
  <c r="AR8" i="1"/>
  <c r="AG26" i="1"/>
  <c r="AR26" i="1"/>
  <c r="AG25" i="1"/>
  <c r="AR25" i="1"/>
  <c r="AG14" i="1"/>
  <c r="AR14" i="1"/>
  <c r="AG31" i="1"/>
  <c r="AR31" i="1"/>
  <c r="AG9" i="1"/>
  <c r="AV9" i="1" s="1"/>
  <c r="AR9" i="1"/>
  <c r="AG27" i="1"/>
  <c r="AR27" i="1"/>
  <c r="AG13" i="1"/>
  <c r="AH13" i="1" s="1"/>
  <c r="AR13" i="1"/>
  <c r="AG24" i="1"/>
  <c r="AR24" i="1"/>
  <c r="AG29" i="1"/>
  <c r="AH29" i="1" s="1"/>
  <c r="AR29" i="1"/>
  <c r="AG34" i="1"/>
  <c r="AR34" i="1"/>
  <c r="AH6" i="1"/>
  <c r="AD13" i="1"/>
  <c r="AD6" i="1"/>
  <c r="J31" i="1"/>
  <c r="J24" i="1"/>
  <c r="T29" i="1"/>
  <c r="T6" i="1"/>
  <c r="AD26" i="1"/>
  <c r="P6" i="1"/>
  <c r="AD31" i="1"/>
  <c r="AD14" i="1"/>
  <c r="AD34" i="1"/>
  <c r="W6" i="1"/>
  <c r="AD24" i="1"/>
  <c r="T13" i="1"/>
  <c r="W13" i="1"/>
  <c r="W9" i="1"/>
  <c r="T9" i="1"/>
  <c r="AD9" i="1"/>
  <c r="P25" i="1"/>
  <c r="J6" i="1"/>
  <c r="AD25" i="1"/>
  <c r="S24" i="1"/>
  <c r="S34" i="1"/>
  <c r="AD8" i="1"/>
  <c r="S14" i="1"/>
  <c r="P14" i="1"/>
  <c r="S26" i="1"/>
  <c r="AH26" i="1" s="1"/>
  <c r="P26" i="1"/>
  <c r="P29" i="1"/>
  <c r="AD29" i="1"/>
  <c r="W29" i="1"/>
  <c r="S25" i="1"/>
  <c r="P22" i="1"/>
  <c r="S27" i="1"/>
  <c r="P27" i="1"/>
  <c r="S31" i="1"/>
  <c r="P31" i="1"/>
  <c r="P8" i="1"/>
  <c r="P9" i="1"/>
  <c r="P13" i="1"/>
  <c r="P24" i="1"/>
  <c r="P34" i="1"/>
  <c r="J9" i="1"/>
  <c r="J13" i="1"/>
  <c r="AD27" i="1"/>
  <c r="S8" i="1"/>
  <c r="AH9" i="1" l="1"/>
  <c r="AK9" i="1"/>
  <c r="AZ9" i="1" s="1"/>
  <c r="AH27" i="1"/>
  <c r="AH8" i="1"/>
  <c r="AH14" i="1"/>
  <c r="AK24" i="1"/>
  <c r="AZ24" i="1" s="1"/>
  <c r="AV24" i="1"/>
  <c r="AK27" i="1"/>
  <c r="AZ27" i="1" s="1"/>
  <c r="AV27" i="1"/>
  <c r="AK31" i="1"/>
  <c r="AZ31" i="1" s="1"/>
  <c r="AV31" i="1"/>
  <c r="AK25" i="1"/>
  <c r="AZ25" i="1" s="1"/>
  <c r="AV25" i="1"/>
  <c r="AK6" i="1"/>
  <c r="AZ6" i="1" s="1"/>
  <c r="AV6" i="1"/>
  <c r="AH31" i="1"/>
  <c r="AH25" i="1"/>
  <c r="AH24" i="1"/>
  <c r="AK29" i="1"/>
  <c r="AZ29" i="1" s="1"/>
  <c r="AV29" i="1"/>
  <c r="AK13" i="1"/>
  <c r="AZ13" i="1" s="1"/>
  <c r="AV13" i="1"/>
  <c r="AK14" i="1"/>
  <c r="AZ14" i="1" s="1"/>
  <c r="AV14" i="1"/>
  <c r="AK26" i="1"/>
  <c r="AZ26" i="1" s="1"/>
  <c r="AV26" i="1"/>
  <c r="AK8" i="1"/>
  <c r="AZ8" i="1" s="1"/>
  <c r="AV8" i="1"/>
  <c r="AH34" i="1"/>
  <c r="AK34" i="1"/>
  <c r="AZ34" i="1" s="1"/>
  <c r="AV34" i="1"/>
  <c r="X6" i="1"/>
  <c r="W27" i="1"/>
  <c r="T27" i="1"/>
  <c r="W34" i="1"/>
  <c r="T34" i="1"/>
  <c r="X9" i="1"/>
  <c r="W31" i="1"/>
  <c r="T31" i="1"/>
  <c r="X29" i="1"/>
  <c r="W24" i="1"/>
  <c r="T24" i="1"/>
  <c r="W25" i="1"/>
  <c r="T25" i="1"/>
  <c r="W26" i="1"/>
  <c r="T26" i="1"/>
  <c r="W14" i="1"/>
  <c r="T14" i="1"/>
  <c r="W8" i="1"/>
  <c r="T8" i="1"/>
  <c r="T22" i="1"/>
  <c r="X13" i="1"/>
  <c r="I71" i="4"/>
  <c r="I65" i="4"/>
  <c r="I64" i="4"/>
  <c r="I63" i="4"/>
  <c r="I62" i="4"/>
  <c r="I60" i="4"/>
  <c r="I58" i="4"/>
  <c r="I56" i="4"/>
  <c r="I55" i="4"/>
  <c r="I54" i="4"/>
  <c r="I53" i="4"/>
  <c r="I52" i="4"/>
  <c r="I51" i="4"/>
  <c r="I50" i="4"/>
  <c r="I49" i="4"/>
  <c r="I48" i="4"/>
  <c r="I47" i="4"/>
  <c r="I45" i="4"/>
  <c r="I43" i="4"/>
  <c r="I42" i="4"/>
  <c r="I41" i="4"/>
  <c r="I36" i="4"/>
  <c r="I35" i="4"/>
  <c r="I34" i="4"/>
  <c r="I31" i="4"/>
  <c r="I30" i="4"/>
  <c r="I28" i="4"/>
  <c r="I27" i="4"/>
  <c r="I26" i="4"/>
  <c r="I25" i="4"/>
  <c r="I24" i="4"/>
  <c r="I23" i="4"/>
  <c r="I22" i="4"/>
  <c r="I20" i="4"/>
  <c r="I19" i="4"/>
  <c r="I18" i="4"/>
  <c r="I17" i="4"/>
  <c r="I16" i="4"/>
  <c r="I15" i="4"/>
  <c r="I14" i="4"/>
  <c r="I13" i="4"/>
  <c r="I12" i="4"/>
  <c r="I11" i="4"/>
  <c r="I10" i="4"/>
  <c r="I9" i="4"/>
  <c r="I8" i="4"/>
  <c r="I7" i="4"/>
  <c r="AL31" i="1" l="1"/>
  <c r="AL9" i="1"/>
  <c r="AL25" i="1"/>
  <c r="AL26" i="1"/>
  <c r="AL24" i="1"/>
  <c r="AL8" i="1"/>
  <c r="AL14" i="1"/>
  <c r="AL34" i="1"/>
  <c r="AL13" i="1"/>
  <c r="AL29" i="1"/>
  <c r="AL27" i="1"/>
  <c r="AL6" i="1"/>
  <c r="X26" i="1"/>
  <c r="X24" i="1"/>
  <c r="X34" i="1"/>
  <c r="X14" i="1"/>
  <c r="X25" i="1"/>
  <c r="X22" i="1"/>
  <c r="X8" i="1"/>
  <c r="X31" i="1"/>
  <c r="X27" i="1"/>
  <c r="K71" i="4"/>
  <c r="K65" i="4"/>
  <c r="K64" i="4"/>
  <c r="K63" i="4"/>
  <c r="K62" i="4"/>
  <c r="K60" i="4"/>
  <c r="K58" i="4"/>
  <c r="K56" i="4"/>
  <c r="K55" i="4"/>
  <c r="K54" i="4"/>
  <c r="K53" i="4"/>
  <c r="K52" i="4"/>
  <c r="K51" i="4"/>
  <c r="K50" i="4"/>
  <c r="K49" i="4"/>
  <c r="K48" i="4"/>
  <c r="K47" i="4"/>
  <c r="K45" i="4"/>
  <c r="K43" i="4"/>
  <c r="K42" i="4"/>
  <c r="K41" i="4"/>
  <c r="K36" i="4"/>
  <c r="K35" i="4"/>
  <c r="K34" i="4"/>
  <c r="K31" i="4"/>
  <c r="K30" i="4"/>
  <c r="K28" i="4"/>
  <c r="K27" i="4"/>
  <c r="K26" i="4"/>
  <c r="K25" i="4"/>
  <c r="K24" i="4"/>
  <c r="K23" i="4"/>
  <c r="K22" i="4"/>
  <c r="K20" i="4"/>
  <c r="K19" i="4"/>
  <c r="K18" i="4"/>
  <c r="K17" i="4"/>
  <c r="K16" i="4"/>
  <c r="K15" i="4"/>
  <c r="K14" i="4"/>
  <c r="K13" i="4"/>
  <c r="K12" i="4"/>
  <c r="K11" i="4"/>
  <c r="K10" i="4"/>
  <c r="K9" i="4"/>
  <c r="K8" i="4"/>
  <c r="K7" i="4"/>
  <c r="M71" i="4"/>
  <c r="M65" i="4"/>
  <c r="M64" i="4"/>
  <c r="M63" i="4"/>
  <c r="M62" i="4"/>
  <c r="M60" i="4"/>
  <c r="M58" i="4"/>
  <c r="M56" i="4"/>
  <c r="M55" i="4"/>
  <c r="M54" i="4"/>
  <c r="M53" i="4"/>
  <c r="M52" i="4"/>
  <c r="M51" i="4"/>
  <c r="M50" i="4"/>
  <c r="M49" i="4"/>
  <c r="M48" i="4"/>
  <c r="M47" i="4"/>
  <c r="M45" i="4"/>
  <c r="M43" i="4"/>
  <c r="M42" i="4"/>
  <c r="M41" i="4"/>
  <c r="M36" i="4"/>
  <c r="M35" i="4"/>
  <c r="M34" i="4"/>
  <c r="M31" i="4"/>
  <c r="M30" i="4"/>
  <c r="M28" i="4"/>
  <c r="M27" i="4"/>
  <c r="M26" i="4"/>
  <c r="M25" i="4"/>
  <c r="M24" i="4"/>
  <c r="M23" i="4"/>
  <c r="M22" i="4"/>
  <c r="M20" i="4"/>
  <c r="M19" i="4"/>
  <c r="M18" i="4"/>
  <c r="M17" i="4"/>
  <c r="M16" i="4"/>
  <c r="M15" i="4"/>
  <c r="M14" i="4"/>
  <c r="M13" i="4"/>
  <c r="M12" i="4"/>
  <c r="M11" i="4"/>
  <c r="M10" i="4"/>
  <c r="M9" i="4"/>
  <c r="M8" i="4"/>
  <c r="M7" i="4"/>
  <c r="O71" i="4"/>
  <c r="O65" i="4"/>
  <c r="O64" i="4"/>
  <c r="O63" i="4"/>
  <c r="O62" i="4"/>
  <c r="O60" i="4"/>
  <c r="O58" i="4"/>
  <c r="O56" i="4"/>
  <c r="O55" i="4"/>
  <c r="O54" i="4"/>
  <c r="O53" i="4"/>
  <c r="O52" i="4"/>
  <c r="O51" i="4"/>
  <c r="O50" i="4"/>
  <c r="O49" i="4"/>
  <c r="O48" i="4"/>
  <c r="O47" i="4"/>
  <c r="O45" i="4"/>
  <c r="O43" i="4"/>
  <c r="O42" i="4"/>
  <c r="O41" i="4"/>
  <c r="O36" i="4"/>
  <c r="O35" i="4"/>
  <c r="O34" i="4"/>
  <c r="O31" i="4"/>
  <c r="O30" i="4"/>
  <c r="O28" i="4"/>
  <c r="O27" i="4"/>
  <c r="O26" i="4"/>
  <c r="O25" i="4"/>
  <c r="O24" i="4"/>
  <c r="O23" i="4"/>
  <c r="O22" i="4"/>
  <c r="O20" i="4"/>
  <c r="O19" i="4"/>
  <c r="O18" i="4"/>
  <c r="O17" i="4"/>
  <c r="O16" i="4"/>
  <c r="O15" i="4"/>
  <c r="O14" i="4"/>
  <c r="O13" i="4"/>
  <c r="O12" i="4"/>
  <c r="O11" i="4"/>
  <c r="O10" i="4"/>
  <c r="O9" i="4"/>
  <c r="O8" i="4"/>
  <c r="O7" i="4"/>
  <c r="Q71" i="4"/>
  <c r="Q65" i="4"/>
  <c r="Q64" i="4"/>
  <c r="Q63" i="4"/>
  <c r="Q62" i="4"/>
  <c r="Q60" i="4"/>
  <c r="Q58" i="4"/>
  <c r="Q56" i="4"/>
  <c r="Q55" i="4"/>
  <c r="Q54" i="4"/>
  <c r="Q53" i="4"/>
  <c r="Q52" i="4"/>
  <c r="Q51" i="4"/>
  <c r="Q50" i="4"/>
  <c r="Q49" i="4"/>
  <c r="Q48" i="4"/>
  <c r="Q47" i="4"/>
  <c r="Q45" i="4"/>
  <c r="Q43" i="4"/>
  <c r="Q42" i="4"/>
  <c r="Q41" i="4"/>
  <c r="Q36" i="4"/>
  <c r="Q35" i="4"/>
  <c r="Q34" i="4"/>
  <c r="Q31" i="4"/>
  <c r="Q30" i="4"/>
  <c r="Q28" i="4"/>
  <c r="Q27" i="4"/>
  <c r="Q26" i="4"/>
  <c r="Q25" i="4"/>
  <c r="Q24" i="4"/>
  <c r="Q23" i="4"/>
  <c r="Q22" i="4"/>
  <c r="Q20" i="4"/>
  <c r="Q19" i="4"/>
  <c r="Q18" i="4"/>
  <c r="Q17" i="4"/>
  <c r="Q16" i="4"/>
  <c r="Q15" i="4"/>
  <c r="Q14" i="4"/>
  <c r="Q13" i="4"/>
  <c r="Q12" i="4"/>
  <c r="Q11" i="4"/>
  <c r="Q10" i="4"/>
  <c r="Q9" i="4"/>
  <c r="Q8" i="4"/>
  <c r="Q7" i="4"/>
  <c r="S71" i="4"/>
  <c r="S65" i="4"/>
  <c r="S64" i="4"/>
  <c r="S63" i="4"/>
  <c r="S62" i="4"/>
  <c r="S60" i="4"/>
  <c r="S58" i="4"/>
  <c r="S56" i="4"/>
  <c r="S55" i="4"/>
  <c r="S54" i="4"/>
  <c r="S53" i="4"/>
  <c r="S52" i="4"/>
  <c r="S51" i="4"/>
  <c r="S50" i="4"/>
  <c r="S49" i="4"/>
  <c r="S48" i="4"/>
  <c r="S47" i="4"/>
  <c r="S45" i="4"/>
  <c r="S43" i="4"/>
  <c r="S42" i="4"/>
  <c r="S41" i="4"/>
  <c r="S36" i="4"/>
  <c r="S35" i="4"/>
  <c r="S34" i="4"/>
  <c r="S31" i="4"/>
  <c r="S30" i="4"/>
  <c r="S28" i="4"/>
  <c r="S27" i="4"/>
  <c r="S26" i="4"/>
  <c r="S25" i="4"/>
  <c r="S24" i="4"/>
  <c r="S23" i="4"/>
  <c r="S22" i="4"/>
  <c r="S20" i="4"/>
  <c r="S19" i="4"/>
  <c r="S18" i="4"/>
  <c r="S17" i="4"/>
  <c r="S16" i="4"/>
  <c r="S15" i="4"/>
  <c r="S14" i="4"/>
  <c r="S12" i="4"/>
  <c r="S11" i="4"/>
  <c r="S10" i="4"/>
  <c r="S9" i="4"/>
  <c r="S8" i="4"/>
  <c r="S7" i="4"/>
  <c r="S13" i="4"/>
  <c r="D86" i="8" l="1"/>
  <c r="I86" i="8" s="1"/>
  <c r="D85" i="8"/>
  <c r="F85" i="8" s="1"/>
  <c r="D84" i="8"/>
  <c r="I83" i="8"/>
  <c r="D82" i="8"/>
  <c r="F82" i="8" s="1"/>
  <c r="D80" i="8"/>
  <c r="C87" i="8"/>
  <c r="F79" i="8"/>
  <c r="I84" i="8" l="1"/>
  <c r="J84" i="8" s="1"/>
  <c r="I82" i="8"/>
  <c r="J82" i="8" s="1"/>
  <c r="F81" i="8"/>
  <c r="G81" i="8" s="1"/>
  <c r="F84" i="8"/>
  <c r="G84" i="8" s="1"/>
  <c r="G79" i="8"/>
  <c r="I80" i="8"/>
  <c r="J80" i="8" s="1"/>
  <c r="G85" i="8"/>
  <c r="I79" i="8"/>
  <c r="F83" i="8"/>
  <c r="G83" i="8" s="1"/>
  <c r="I85" i="8"/>
  <c r="J85" i="8" s="1"/>
  <c r="J86" i="8"/>
  <c r="G82" i="8"/>
  <c r="J83" i="8"/>
  <c r="F80" i="8"/>
  <c r="G80" i="8" s="1"/>
  <c r="I81" i="8"/>
  <c r="J81" i="8" s="1"/>
  <c r="F86" i="8"/>
  <c r="G86" i="8" s="1"/>
  <c r="B87" i="8"/>
  <c r="F87" i="8" l="1"/>
  <c r="G87" i="8"/>
  <c r="I87" i="8"/>
  <c r="J79" i="8"/>
  <c r="J87" i="8" s="1"/>
  <c r="B74" i="8" l="1"/>
  <c r="D73" i="8"/>
  <c r="F73" i="8" s="1"/>
  <c r="G73" i="8" s="1"/>
  <c r="D72" i="8"/>
  <c r="I72" i="8" s="1"/>
  <c r="J72" i="8" s="1"/>
  <c r="D71" i="8"/>
  <c r="I71" i="8" s="1"/>
  <c r="J71" i="8" s="1"/>
  <c r="I70" i="8"/>
  <c r="J70" i="8" s="1"/>
  <c r="F70" i="8"/>
  <c r="G70" i="8" s="1"/>
  <c r="D69" i="8"/>
  <c r="F69" i="8" s="1"/>
  <c r="G69" i="8" s="1"/>
  <c r="I68" i="8"/>
  <c r="J68" i="8" s="1"/>
  <c r="F68" i="8"/>
  <c r="G68" i="8" s="1"/>
  <c r="D67" i="8"/>
  <c r="F67" i="8" s="1"/>
  <c r="F66" i="8"/>
  <c r="G66" i="8" s="1"/>
  <c r="C66" i="8"/>
  <c r="C74" i="8" s="1"/>
  <c r="I69" i="8" l="1"/>
  <c r="J69" i="8" s="1"/>
  <c r="I73" i="8"/>
  <c r="J73" i="8" s="1"/>
  <c r="I67" i="8"/>
  <c r="J67" i="8" s="1"/>
  <c r="F71" i="8"/>
  <c r="G71" i="8" s="1"/>
  <c r="G67" i="8"/>
  <c r="F72" i="8"/>
  <c r="G72" i="8" s="1"/>
  <c r="I66" i="8"/>
  <c r="J66" i="8" s="1"/>
  <c r="J74" i="8" l="1"/>
  <c r="G74" i="8"/>
  <c r="F74" i="8"/>
  <c r="I74" i="8"/>
  <c r="I12" i="8" l="1"/>
  <c r="J12" i="8" s="1"/>
  <c r="I10" i="8"/>
  <c r="J10" i="8" s="1"/>
  <c r="I8" i="8"/>
  <c r="J8" i="8" s="1"/>
  <c r="I6" i="8"/>
  <c r="J6" i="8" s="1"/>
  <c r="H15" i="8"/>
  <c r="B15" i="8"/>
  <c r="I28" i="8"/>
  <c r="J28" i="8" s="1"/>
  <c r="I26" i="8"/>
  <c r="J26" i="8" s="1"/>
  <c r="I24" i="8"/>
  <c r="J24" i="8" s="1"/>
  <c r="I22" i="8"/>
  <c r="J22" i="8" s="1"/>
  <c r="B31" i="8"/>
  <c r="I43" i="8"/>
  <c r="J43" i="8" s="1"/>
  <c r="I41" i="8"/>
  <c r="J41" i="8" s="1"/>
  <c r="I39" i="8"/>
  <c r="J39" i="8" s="1"/>
  <c r="I37" i="8"/>
  <c r="J37" i="8" s="1"/>
  <c r="B46" i="8"/>
  <c r="I58" i="8"/>
  <c r="J58" i="8" s="1"/>
  <c r="I56" i="8"/>
  <c r="J56" i="8" s="1"/>
  <c r="I54" i="8"/>
  <c r="J54" i="8" s="1"/>
  <c r="I52" i="8"/>
  <c r="J52" i="8" s="1"/>
  <c r="B61" i="8"/>
  <c r="C61" i="8"/>
  <c r="F51" i="8"/>
  <c r="G51" i="8" s="1"/>
  <c r="I51" i="8"/>
  <c r="J51" i="8" s="1"/>
  <c r="F52" i="8"/>
  <c r="G52" i="8" s="1"/>
  <c r="D53" i="8"/>
  <c r="F53" i="8" s="1"/>
  <c r="G53" i="8" s="1"/>
  <c r="F54" i="8"/>
  <c r="G54" i="8" s="1"/>
  <c r="D55" i="8"/>
  <c r="I55" i="8" s="1"/>
  <c r="J55" i="8" s="1"/>
  <c r="F56" i="8"/>
  <c r="G56" i="8" s="1"/>
  <c r="D57" i="8"/>
  <c r="F57" i="8" s="1"/>
  <c r="G57" i="8" s="1"/>
  <c r="F58" i="8"/>
  <c r="G58" i="8" s="1"/>
  <c r="D59" i="8"/>
  <c r="F59" i="8" s="1"/>
  <c r="G59" i="8" s="1"/>
  <c r="D60" i="8"/>
  <c r="I60" i="8" s="1"/>
  <c r="J60" i="8" s="1"/>
  <c r="C46" i="8"/>
  <c r="C15" i="8"/>
  <c r="C31" i="8"/>
  <c r="F5" i="8"/>
  <c r="G5" i="8" s="1"/>
  <c r="I5" i="8"/>
  <c r="J5" i="8" s="1"/>
  <c r="F43" i="8"/>
  <c r="G43" i="8" s="1"/>
  <c r="F41" i="8"/>
  <c r="G41" i="8" s="1"/>
  <c r="F39" i="8"/>
  <c r="G39" i="8" s="1"/>
  <c r="F37" i="8"/>
  <c r="G37" i="8" s="1"/>
  <c r="F36" i="8"/>
  <c r="G36" i="8" s="1"/>
  <c r="F28" i="8"/>
  <c r="G28" i="8" s="1"/>
  <c r="F26" i="8"/>
  <c r="G26" i="8" s="1"/>
  <c r="F24" i="8"/>
  <c r="G24" i="8" s="1"/>
  <c r="F22" i="8"/>
  <c r="G22" i="8" s="1"/>
  <c r="F21" i="8"/>
  <c r="G21" i="8" s="1"/>
  <c r="F12" i="8"/>
  <c r="G12" i="8" s="1"/>
  <c r="F10" i="8"/>
  <c r="G10" i="8" s="1"/>
  <c r="F8" i="8"/>
  <c r="G8" i="8" s="1"/>
  <c r="F6" i="8"/>
  <c r="G6" i="8" s="1"/>
  <c r="D45" i="8"/>
  <c r="I45" i="8" s="1"/>
  <c r="J45" i="8" s="1"/>
  <c r="D44" i="8"/>
  <c r="I44" i="8" s="1"/>
  <c r="J44" i="8" s="1"/>
  <c r="D42" i="8"/>
  <c r="I42" i="8" s="1"/>
  <c r="J42" i="8" s="1"/>
  <c r="D40" i="8"/>
  <c r="F40" i="8" s="1"/>
  <c r="G40" i="8" s="1"/>
  <c r="D38" i="8"/>
  <c r="F38" i="8" s="1"/>
  <c r="G38" i="8" s="1"/>
  <c r="D30" i="8"/>
  <c r="F30" i="8" s="1"/>
  <c r="G30" i="8" s="1"/>
  <c r="D29" i="8"/>
  <c r="F29" i="8" s="1"/>
  <c r="G29" i="8" s="1"/>
  <c r="D27" i="8"/>
  <c r="I27" i="8" s="1"/>
  <c r="J27" i="8" s="1"/>
  <c r="D25" i="8"/>
  <c r="F25" i="8" s="1"/>
  <c r="G25" i="8" s="1"/>
  <c r="D23" i="8"/>
  <c r="I23" i="8" s="1"/>
  <c r="J23" i="8" s="1"/>
  <c r="D14" i="8"/>
  <c r="F14" i="8" s="1"/>
  <c r="G14" i="8" s="1"/>
  <c r="D13" i="8"/>
  <c r="I13" i="8" s="1"/>
  <c r="J13" i="8" s="1"/>
  <c r="D11" i="8"/>
  <c r="F11" i="8" s="1"/>
  <c r="G11" i="8" s="1"/>
  <c r="D9" i="8"/>
  <c r="F9" i="8" s="1"/>
  <c r="G9" i="8" s="1"/>
  <c r="D7" i="8"/>
  <c r="F7" i="8" s="1"/>
  <c r="G7" i="8" s="1"/>
  <c r="F55" i="8" l="1"/>
  <c r="G55" i="8" s="1"/>
  <c r="I30" i="8"/>
  <c r="J30" i="8" s="1"/>
  <c r="F44" i="8"/>
  <c r="G44" i="8" s="1"/>
  <c r="F60" i="8"/>
  <c r="G60" i="8" s="1"/>
  <c r="I59" i="8"/>
  <c r="J59" i="8" s="1"/>
  <c r="F23" i="8"/>
  <c r="G23" i="8" s="1"/>
  <c r="I25" i="8"/>
  <c r="J25" i="8" s="1"/>
  <c r="F13" i="8"/>
  <c r="G13" i="8" s="1"/>
  <c r="G15" i="8" s="1"/>
  <c r="I29" i="8"/>
  <c r="J29" i="8" s="1"/>
  <c r="I40" i="8"/>
  <c r="J40" i="8" s="1"/>
  <c r="I9" i="8"/>
  <c r="J9" i="8" s="1"/>
  <c r="I53" i="8"/>
  <c r="J53" i="8" s="1"/>
  <c r="I57" i="8"/>
  <c r="J57" i="8" s="1"/>
  <c r="I38" i="8"/>
  <c r="J38" i="8" s="1"/>
  <c r="I14" i="8"/>
  <c r="J14" i="8" s="1"/>
  <c r="I7" i="8"/>
  <c r="J7" i="8" s="1"/>
  <c r="I11" i="8"/>
  <c r="J11" i="8" s="1"/>
  <c r="F45" i="8"/>
  <c r="G45" i="8" s="1"/>
  <c r="F42" i="8"/>
  <c r="G42" i="8" s="1"/>
  <c r="F27" i="8"/>
  <c r="G27" i="8" s="1"/>
  <c r="I36" i="8"/>
  <c r="J36" i="8" s="1"/>
  <c r="G31" i="8" l="1"/>
  <c r="S78" i="4" s="1"/>
  <c r="Q78" i="4"/>
  <c r="I78" i="4"/>
  <c r="G61" i="8"/>
  <c r="F15" i="8"/>
  <c r="G16" i="8" s="1"/>
  <c r="F61" i="8"/>
  <c r="G46" i="8"/>
  <c r="J15" i="8"/>
  <c r="J61" i="8"/>
  <c r="J46" i="8"/>
  <c r="I61" i="8"/>
  <c r="I15" i="8"/>
  <c r="F31" i="8"/>
  <c r="F46" i="8"/>
  <c r="I46" i="8"/>
  <c r="K78" i="4" l="1"/>
  <c r="M78" i="4"/>
  <c r="U78" i="4"/>
  <c r="O78" i="4"/>
  <c r="I21" i="8"/>
  <c r="J16" i="8"/>
  <c r="J21" i="8" l="1"/>
  <c r="J31" i="8" s="1"/>
  <c r="I31" i="8"/>
  <c r="J32" i="8" l="1"/>
  <c r="M27" i="3" l="1"/>
  <c r="M23" i="3" s="1"/>
  <c r="S23" i="3" l="1"/>
  <c r="R23" i="3"/>
  <c r="S12" i="3"/>
  <c r="R12" i="3"/>
  <c r="S4" i="3"/>
  <c r="R4" i="3"/>
  <c r="Q23" i="2"/>
  <c r="P23" i="2"/>
  <c r="Q12" i="2"/>
  <c r="P12" i="2"/>
  <c r="Q4" i="2"/>
  <c r="P4" i="2"/>
  <c r="Q21" i="2" l="1"/>
  <c r="Q33" i="2" s="1"/>
  <c r="Q37" i="2" s="1"/>
  <c r="S21" i="3"/>
  <c r="S33" i="3" s="1"/>
  <c r="S37" i="3" s="1"/>
  <c r="P21" i="2"/>
  <c r="P33" i="2" s="1"/>
  <c r="P37" i="2" s="1"/>
  <c r="R21" i="3"/>
  <c r="R33" i="3" s="1"/>
  <c r="R37" i="3" s="1"/>
  <c r="D57" i="4" l="1"/>
  <c r="D21" i="4"/>
  <c r="D5" i="1" l="1"/>
  <c r="D20" i="12" s="1"/>
  <c r="E57" i="4"/>
  <c r="E21" i="4"/>
  <c r="E33" i="4" l="1"/>
  <c r="D21" i="1"/>
  <c r="D70" i="4" l="1"/>
  <c r="D69" i="4" s="1"/>
  <c r="E21" i="1"/>
  <c r="F21" i="1" l="1"/>
  <c r="E5" i="1"/>
  <c r="E20" i="12" s="1"/>
  <c r="D79" i="4"/>
  <c r="F21" i="4"/>
  <c r="F57" i="4"/>
  <c r="F5" i="1" l="1"/>
  <c r="F20" i="12" s="1"/>
  <c r="E40" i="4"/>
  <c r="E70" i="4"/>
  <c r="E69" i="4" s="1"/>
  <c r="F33" i="4"/>
  <c r="E6" i="4" l="1"/>
  <c r="E79" i="4"/>
  <c r="G21" i="1"/>
  <c r="G5" i="1"/>
  <c r="G20" i="12" s="1"/>
  <c r="H5" i="1" l="1"/>
  <c r="H20" i="12" s="1"/>
  <c r="H21" i="1"/>
  <c r="E37" i="4"/>
  <c r="G21" i="4"/>
  <c r="F40" i="4" l="1"/>
  <c r="F70" i="4"/>
  <c r="F69" i="4" s="1"/>
  <c r="G33" i="4"/>
  <c r="F6" i="4" l="1"/>
  <c r="G57" i="4"/>
  <c r="F79" i="4"/>
  <c r="F37" i="4" l="1"/>
  <c r="G40" i="4"/>
  <c r="I21" i="1" l="1"/>
  <c r="J21" i="1" l="1"/>
  <c r="I5" i="1"/>
  <c r="I20" i="12" s="1"/>
  <c r="J5" i="1" l="1"/>
  <c r="J20" i="12" s="1"/>
  <c r="G70" i="4"/>
  <c r="G37" i="4"/>
  <c r="D6" i="4"/>
  <c r="D37" i="4" l="1"/>
  <c r="G79" i="4"/>
  <c r="E64" i="6" l="1"/>
  <c r="D64" i="6"/>
  <c r="C64" i="6"/>
  <c r="B64" i="6"/>
  <c r="J61" i="6"/>
  <c r="I61" i="6"/>
  <c r="H61" i="6"/>
  <c r="G61" i="6"/>
  <c r="E55" i="6"/>
  <c r="D55" i="6"/>
  <c r="C55" i="6"/>
  <c r="B55" i="6"/>
  <c r="J53" i="6"/>
  <c r="I53" i="6"/>
  <c r="H53" i="6"/>
  <c r="G53" i="6"/>
  <c r="J31" i="6"/>
  <c r="I31" i="6"/>
  <c r="H31" i="6"/>
  <c r="G31" i="6"/>
  <c r="E30" i="6"/>
  <c r="D30" i="6"/>
  <c r="C30" i="6"/>
  <c r="B30" i="6"/>
  <c r="J28" i="6"/>
  <c r="J27" i="6"/>
  <c r="J26" i="6"/>
  <c r="J24" i="6"/>
  <c r="J23" i="6"/>
  <c r="J22" i="6"/>
  <c r="J20" i="6"/>
  <c r="I20" i="6"/>
  <c r="H20" i="6"/>
  <c r="G20" i="6"/>
  <c r="E20" i="6"/>
  <c r="D20" i="6"/>
  <c r="C20" i="6"/>
  <c r="B20" i="6"/>
  <c r="L30" i="3" l="1"/>
  <c r="G27" i="6" l="1"/>
  <c r="I27" i="6"/>
  <c r="H27" i="6"/>
  <c r="J60" i="6" l="1"/>
  <c r="I60" i="6"/>
  <c r="H60" i="6"/>
  <c r="G60" i="6"/>
  <c r="J59" i="6"/>
  <c r="I59" i="6"/>
  <c r="H59" i="6"/>
  <c r="G59" i="6"/>
  <c r="I56" i="6"/>
  <c r="H56" i="6"/>
  <c r="G56" i="6"/>
  <c r="I55" i="6"/>
  <c r="H55" i="6"/>
  <c r="G55" i="6"/>
  <c r="I54" i="6"/>
  <c r="H54" i="6"/>
  <c r="G54" i="6"/>
  <c r="I44" i="6"/>
  <c r="H44" i="6"/>
  <c r="G44" i="6"/>
  <c r="I43" i="6"/>
  <c r="H43" i="6"/>
  <c r="G43" i="6"/>
  <c r="I30" i="6"/>
  <c r="H30" i="6"/>
  <c r="G30" i="6"/>
  <c r="I26" i="6"/>
  <c r="H26" i="6"/>
  <c r="G26" i="6"/>
  <c r="I28" i="6"/>
  <c r="H28" i="6"/>
  <c r="G28" i="6"/>
  <c r="I24" i="6"/>
  <c r="H24" i="6"/>
  <c r="G24" i="6"/>
  <c r="I23" i="6"/>
  <c r="H23" i="6"/>
  <c r="G23" i="6"/>
  <c r="I22" i="6"/>
  <c r="H22" i="6"/>
  <c r="G22" i="6"/>
  <c r="J21" i="6"/>
  <c r="I21" i="6"/>
  <c r="H21" i="6"/>
  <c r="G21" i="6"/>
  <c r="I18" i="6"/>
  <c r="H18" i="6"/>
  <c r="G18" i="6"/>
  <c r="I11" i="6"/>
  <c r="H11" i="6"/>
  <c r="G11" i="6"/>
  <c r="I9" i="6"/>
  <c r="H9" i="6"/>
  <c r="G9" i="6"/>
  <c r="J9" i="6" l="1"/>
  <c r="J44" i="6"/>
  <c r="J43" i="6"/>
  <c r="J56" i="6"/>
  <c r="J18" i="6"/>
  <c r="J30" i="6"/>
  <c r="J55" i="6"/>
  <c r="J11" i="6"/>
  <c r="J54" i="6"/>
  <c r="L25" i="3" l="1"/>
  <c r="N25" i="3" s="1"/>
  <c r="L5" i="3"/>
  <c r="N5" i="3" s="1"/>
  <c r="L18" i="3"/>
  <c r="N18" i="3" s="1"/>
  <c r="L8" i="3"/>
  <c r="N8" i="3" s="1"/>
  <c r="L19" i="3"/>
  <c r="N19" i="3" s="1"/>
  <c r="L14" i="3"/>
  <c r="M14" i="3" s="1"/>
  <c r="L17" i="3"/>
  <c r="M17" i="3" s="1"/>
  <c r="N17" i="3" s="1"/>
  <c r="N14" i="3" l="1"/>
  <c r="G57" i="6"/>
  <c r="G17" i="6" l="1"/>
  <c r="G42" i="6"/>
  <c r="G48" i="6"/>
  <c r="G12" i="6"/>
  <c r="G10" i="6"/>
  <c r="G29" i="6"/>
  <c r="G45" i="6"/>
  <c r="G64" i="6" l="1"/>
  <c r="G40" i="6"/>
  <c r="H17" i="6" l="1"/>
  <c r="H29" i="6"/>
  <c r="H57" i="6"/>
  <c r="H12" i="6"/>
  <c r="H48" i="6"/>
  <c r="H10" i="6"/>
  <c r="H42" i="6"/>
  <c r="H45" i="6"/>
  <c r="H40" i="6" l="1"/>
  <c r="H64" i="6"/>
  <c r="I10" i="6" l="1"/>
  <c r="I12" i="6"/>
  <c r="I29" i="6"/>
  <c r="I42" i="6"/>
  <c r="I17" i="6"/>
  <c r="I57" i="6"/>
  <c r="I45" i="6"/>
  <c r="I48" i="6"/>
  <c r="I40" i="6" l="1"/>
  <c r="I64" i="6"/>
  <c r="J12" i="6" l="1"/>
  <c r="J64" i="6"/>
  <c r="J29" i="6"/>
  <c r="J57" i="6"/>
  <c r="J48" i="6"/>
  <c r="J42" i="6"/>
  <c r="J45" i="6"/>
  <c r="J10" i="6" l="1"/>
  <c r="J40" i="6"/>
  <c r="J17" i="6"/>
  <c r="L9" i="3"/>
  <c r="N9" i="3" s="1"/>
  <c r="L16" i="3" l="1"/>
  <c r="M16" i="3" s="1"/>
  <c r="N16" i="3" l="1"/>
  <c r="M12" i="3"/>
  <c r="L6" i="3"/>
  <c r="N6" i="3" s="1"/>
  <c r="G25" i="6"/>
  <c r="G7" i="6"/>
  <c r="G47" i="6"/>
  <c r="G33" i="6"/>
  <c r="G13" i="6"/>
  <c r="G46" i="6"/>
  <c r="G32" i="6"/>
  <c r="G58" i="6"/>
  <c r="G50" i="6"/>
  <c r="G15" i="6"/>
  <c r="G16" i="6"/>
  <c r="G6" i="6"/>
  <c r="G19" i="6"/>
  <c r="G65" i="6" l="1"/>
  <c r="G8" i="6"/>
  <c r="G67" i="6"/>
  <c r="G63" i="6"/>
  <c r="G39" i="6" l="1"/>
  <c r="H12" i="3"/>
  <c r="G41" i="6"/>
  <c r="H32" i="6"/>
  <c r="H25" i="6"/>
  <c r="H7" i="6"/>
  <c r="H13" i="6"/>
  <c r="H33" i="6"/>
  <c r="H58" i="6"/>
  <c r="H15" i="6"/>
  <c r="H50" i="6"/>
  <c r="H46" i="6"/>
  <c r="H16" i="6"/>
  <c r="H47" i="6"/>
  <c r="H23" i="3" l="1"/>
  <c r="G66" i="6"/>
  <c r="H4" i="3"/>
  <c r="H21" i="3" s="1"/>
  <c r="H8" i="6"/>
  <c r="H6" i="6"/>
  <c r="G68" i="6"/>
  <c r="H67" i="6"/>
  <c r="H33" i="3" l="1"/>
  <c r="H37" i="3" s="1"/>
  <c r="H66" i="6"/>
  <c r="I23" i="3"/>
  <c r="H41" i="6"/>
  <c r="H63" i="6"/>
  <c r="I4" i="3" l="1"/>
  <c r="H19" i="6"/>
  <c r="H39" i="6"/>
  <c r="I13" i="6"/>
  <c r="I46" i="6"/>
  <c r="I16" i="6"/>
  <c r="I7" i="6"/>
  <c r="I32" i="6"/>
  <c r="I58" i="6"/>
  <c r="I25" i="6"/>
  <c r="I15" i="6"/>
  <c r="I33" i="6"/>
  <c r="I47" i="6"/>
  <c r="I50" i="6"/>
  <c r="I12" i="3" l="1"/>
  <c r="I21" i="3" s="1"/>
  <c r="I33" i="3" s="1"/>
  <c r="I37" i="3" s="1"/>
  <c r="I6" i="6"/>
  <c r="I19" i="6"/>
  <c r="H68" i="6"/>
  <c r="I65" i="6"/>
  <c r="I67" i="6"/>
  <c r="I41" i="6" l="1"/>
  <c r="J23" i="3"/>
  <c r="J4" i="3"/>
  <c r="I63" i="6"/>
  <c r="I39" i="6" l="1"/>
  <c r="I66" i="6"/>
  <c r="J32" i="6" l="1"/>
  <c r="J33" i="6"/>
  <c r="J7" i="6"/>
  <c r="J47" i="6"/>
  <c r="J58" i="6"/>
  <c r="J13" i="6"/>
  <c r="J46" i="6"/>
  <c r="J25" i="6"/>
  <c r="J50" i="6"/>
  <c r="J63" i="6"/>
  <c r="J16" i="6" l="1"/>
  <c r="J39" i="6"/>
  <c r="L36" i="3"/>
  <c r="N36" i="3" s="1"/>
  <c r="L15" i="3"/>
  <c r="N15" i="3" s="1"/>
  <c r="I68" i="6"/>
  <c r="J8" i="6"/>
  <c r="J67" i="6"/>
  <c r="L26" i="3"/>
  <c r="N26" i="3" s="1"/>
  <c r="L28" i="3"/>
  <c r="N28" i="3" s="1"/>
  <c r="J49" i="6"/>
  <c r="J19" i="6"/>
  <c r="J65" i="6"/>
  <c r="L31" i="3"/>
  <c r="N31" i="3" s="1"/>
  <c r="J41" i="6"/>
  <c r="J15" i="6"/>
  <c r="J12" i="3"/>
  <c r="J21" i="3" s="1"/>
  <c r="J33" i="3" s="1"/>
  <c r="J37" i="3" s="1"/>
  <c r="L35" i="3"/>
  <c r="N35" i="3" s="1"/>
  <c r="K12" i="3" l="1"/>
  <c r="J6" i="6"/>
  <c r="L27" i="3"/>
  <c r="N27" i="3" s="1"/>
  <c r="L13" i="3"/>
  <c r="J66" i="6"/>
  <c r="L10" i="3" l="1"/>
  <c r="M10" i="3" s="1"/>
  <c r="L12" i="3"/>
  <c r="N12" i="3" s="1"/>
  <c r="N13" i="3"/>
  <c r="L24" i="3"/>
  <c r="N24" i="3" s="1"/>
  <c r="L7" i="3"/>
  <c r="K4" i="3"/>
  <c r="K21" i="3" s="1"/>
  <c r="L29" i="3"/>
  <c r="N29" i="3" s="1"/>
  <c r="M4" i="3" l="1"/>
  <c r="N10" i="3"/>
  <c r="L4" i="3"/>
  <c r="L21" i="3" s="1"/>
  <c r="N7" i="3"/>
  <c r="K23" i="3"/>
  <c r="K33" i="3" s="1"/>
  <c r="K37" i="3" s="1"/>
  <c r="L23" i="3"/>
  <c r="N23" i="3" s="1"/>
  <c r="J68" i="6"/>
  <c r="L33" i="3" l="1"/>
  <c r="L37" i="3" s="1"/>
  <c r="N4" i="3"/>
  <c r="M21" i="3"/>
  <c r="I51" i="6"/>
  <c r="M33" i="3" l="1"/>
  <c r="N21" i="3"/>
  <c r="N33" i="3" l="1"/>
  <c r="M37" i="3"/>
  <c r="N37" i="3" s="1"/>
  <c r="G49" i="6"/>
  <c r="I49" i="6"/>
  <c r="I70" i="6" s="1"/>
  <c r="I68" i="7"/>
  <c r="H49" i="6"/>
  <c r="I8" i="6" l="1"/>
  <c r="G51" i="6"/>
  <c r="G70" i="6" s="1"/>
  <c r="G68" i="7"/>
  <c r="H65" i="6"/>
  <c r="H51" i="6" l="1"/>
  <c r="H70" i="6" s="1"/>
  <c r="H68" i="7"/>
  <c r="J51" i="6"/>
  <c r="J70" i="6" s="1"/>
  <c r="J68" i="7"/>
  <c r="T36" i="3" l="1"/>
  <c r="T35" i="3"/>
  <c r="T31" i="3"/>
  <c r="T30" i="3"/>
  <c r="T29" i="3"/>
  <c r="T28" i="3"/>
  <c r="T25" i="3"/>
  <c r="T19" i="3"/>
  <c r="T17" i="3"/>
  <c r="T16" i="3"/>
  <c r="T15" i="3"/>
  <c r="T14" i="3"/>
  <c r="T10" i="3"/>
  <c r="T9" i="3"/>
  <c r="T8" i="3"/>
  <c r="T7" i="3"/>
  <c r="T6" i="3"/>
  <c r="T18" i="3" l="1"/>
  <c r="T26" i="3"/>
  <c r="T27" i="3"/>
  <c r="Q12" i="3"/>
  <c r="T24" i="3"/>
  <c r="P23" i="3"/>
  <c r="Q23" i="3"/>
  <c r="T13" i="3"/>
  <c r="P12" i="3"/>
  <c r="Q4" i="3"/>
  <c r="T5" i="3"/>
  <c r="T4" i="3" s="1"/>
  <c r="P4" i="3"/>
  <c r="T12" i="3" l="1"/>
  <c r="T21" i="3" s="1"/>
  <c r="T23" i="3"/>
  <c r="P21" i="3"/>
  <c r="P33" i="3" s="1"/>
  <c r="P37" i="3" s="1"/>
  <c r="Q21" i="3"/>
  <c r="Q33" i="3" s="1"/>
  <c r="Q37" i="3" s="1"/>
  <c r="T33" i="3" l="1"/>
  <c r="T37" i="3" s="1"/>
  <c r="M68" i="7"/>
  <c r="L68" i="7"/>
  <c r="J35" i="7"/>
  <c r="J69" i="7" s="1"/>
  <c r="I35" i="7"/>
  <c r="I69" i="7" s="1"/>
  <c r="H35" i="7"/>
  <c r="H69" i="7" s="1"/>
  <c r="G35" i="7"/>
  <c r="G69" i="7" s="1"/>
  <c r="M35" i="7"/>
  <c r="L35" i="7"/>
  <c r="L69" i="7" l="1"/>
  <c r="M69" i="7"/>
  <c r="J35" i="6" l="1"/>
  <c r="J71" i="6" s="1"/>
  <c r="G35" i="6" l="1"/>
  <c r="G71" i="6" s="1"/>
  <c r="I35" i="6"/>
  <c r="I71" i="6" s="1"/>
  <c r="H35" i="6"/>
  <c r="H71" i="6" s="1"/>
  <c r="E48" i="6" l="1"/>
  <c r="B48" i="6"/>
  <c r="C48" i="6"/>
  <c r="D48" i="6"/>
  <c r="C49" i="6"/>
  <c r="B49" i="6"/>
  <c r="E41" i="6"/>
  <c r="D41" i="6"/>
  <c r="C41" i="6"/>
  <c r="B41" i="6"/>
  <c r="E12" i="6"/>
  <c r="D12" i="6"/>
  <c r="C12" i="6"/>
  <c r="B12" i="6"/>
  <c r="E49" i="6" l="1"/>
  <c r="D49" i="6"/>
  <c r="E63" i="6" l="1"/>
  <c r="D63" i="6"/>
  <c r="C63" i="6"/>
  <c r="B63" i="6"/>
  <c r="E61" i="6"/>
  <c r="D61" i="6"/>
  <c r="C61" i="6"/>
  <c r="B61" i="6"/>
  <c r="E58" i="6"/>
  <c r="D58" i="6"/>
  <c r="C58" i="6"/>
  <c r="B58" i="6"/>
  <c r="E57" i="6"/>
  <c r="D57" i="6"/>
  <c r="C57" i="6"/>
  <c r="B57" i="6"/>
  <c r="E56" i="6"/>
  <c r="D56" i="6"/>
  <c r="C56" i="6"/>
  <c r="B56" i="6"/>
  <c r="E45" i="6"/>
  <c r="D45" i="6"/>
  <c r="C45" i="6"/>
  <c r="B45" i="6"/>
  <c r="E29" i="6"/>
  <c r="D29" i="6"/>
  <c r="C29" i="6"/>
  <c r="B29" i="6"/>
  <c r="E28" i="6"/>
  <c r="D28" i="6"/>
  <c r="C28" i="6"/>
  <c r="B28" i="6"/>
  <c r="E27" i="6"/>
  <c r="D27" i="6"/>
  <c r="C27" i="6"/>
  <c r="B27" i="6"/>
  <c r="E24" i="6"/>
  <c r="D24" i="6"/>
  <c r="C24" i="6"/>
  <c r="B24" i="6"/>
  <c r="E23" i="6"/>
  <c r="D23" i="6"/>
  <c r="C23" i="6"/>
  <c r="B23" i="6"/>
  <c r="E22" i="6"/>
  <c r="D22" i="6"/>
  <c r="C22" i="6"/>
  <c r="B22" i="6"/>
  <c r="E21" i="6"/>
  <c r="D21" i="6"/>
  <c r="C21" i="6"/>
  <c r="B21" i="6"/>
  <c r="E18" i="6"/>
  <c r="D18" i="6"/>
  <c r="C18" i="6"/>
  <c r="B18" i="6"/>
  <c r="E11" i="6"/>
  <c r="D11" i="6"/>
  <c r="C11" i="6"/>
  <c r="B11" i="6"/>
  <c r="E9" i="6"/>
  <c r="D9" i="6"/>
  <c r="C9" i="6"/>
  <c r="B9" i="6"/>
  <c r="F17" i="3" l="1"/>
  <c r="F18" i="3"/>
  <c r="F5" i="3" l="1"/>
  <c r="F25" i="3"/>
  <c r="F14" i="3"/>
  <c r="F8" i="3"/>
  <c r="B44" i="6" l="1"/>
  <c r="B17" i="6"/>
  <c r="B26" i="6"/>
  <c r="B10" i="6"/>
  <c r="B43" i="6"/>
  <c r="B59" i="6"/>
  <c r="B46" i="6"/>
  <c r="B50" i="6"/>
  <c r="B40" i="6" l="1"/>
  <c r="B66" i="6"/>
  <c r="C26" i="6" l="1"/>
  <c r="C44" i="6" l="1"/>
  <c r="C17" i="6"/>
  <c r="C50" i="6"/>
  <c r="C59" i="6"/>
  <c r="C10" i="6"/>
  <c r="C43" i="6"/>
  <c r="C46" i="6"/>
  <c r="C40" i="6" l="1"/>
  <c r="C66" i="6"/>
  <c r="D44" i="6" l="1"/>
  <c r="D17" i="6"/>
  <c r="D10" i="6"/>
  <c r="D26" i="6"/>
  <c r="D46" i="6"/>
  <c r="D50" i="6"/>
  <c r="D43" i="6"/>
  <c r="D59" i="6"/>
  <c r="D40" i="6" l="1"/>
  <c r="D66" i="6"/>
  <c r="E44" i="6" l="1"/>
  <c r="E10" i="6"/>
  <c r="E43" i="6"/>
  <c r="E17" i="6"/>
  <c r="E26" i="6"/>
  <c r="E46" i="6"/>
  <c r="E50" i="6"/>
  <c r="E59" i="6"/>
  <c r="E66" i="6"/>
  <c r="F19" i="3" l="1"/>
  <c r="E40" i="6"/>
  <c r="F9" i="3" l="1"/>
  <c r="F16" i="3"/>
  <c r="B47" i="6" l="1"/>
  <c r="B60" i="6"/>
  <c r="B13" i="6"/>
  <c r="B33" i="6"/>
  <c r="B32" i="6"/>
  <c r="B15" i="6"/>
  <c r="B31" i="6"/>
  <c r="B7" i="6"/>
  <c r="B16" i="6"/>
  <c r="B53" i="6"/>
  <c r="B25" i="6"/>
  <c r="B68" i="6" l="1"/>
  <c r="B42" i="6"/>
  <c r="B6" i="6" l="1"/>
  <c r="B51" i="6"/>
  <c r="B65" i="6"/>
  <c r="B39" i="6" l="1"/>
  <c r="B19" i="6"/>
  <c r="B67" i="6"/>
  <c r="C47" i="6"/>
  <c r="C16" i="6"/>
  <c r="C32" i="6"/>
  <c r="C60" i="6"/>
  <c r="C15" i="6"/>
  <c r="C53" i="6"/>
  <c r="C31" i="6"/>
  <c r="C25" i="6"/>
  <c r="C7" i="6"/>
  <c r="C33" i="6"/>
  <c r="C13" i="6"/>
  <c r="B4" i="3" l="1"/>
  <c r="B12" i="3"/>
  <c r="C42" i="6"/>
  <c r="C68" i="6"/>
  <c r="C23" i="3" l="1"/>
  <c r="B54" i="6"/>
  <c r="B70" i="6" s="1"/>
  <c r="B68" i="7"/>
  <c r="B23" i="3"/>
  <c r="C6" i="6"/>
  <c r="B21" i="3"/>
  <c r="B8" i="6"/>
  <c r="B35" i="6" s="1"/>
  <c r="B35" i="7"/>
  <c r="C51" i="6"/>
  <c r="C65" i="6"/>
  <c r="B33" i="3" l="1"/>
  <c r="B37" i="3" s="1"/>
  <c r="C4" i="3"/>
  <c r="B71" i="6"/>
  <c r="B69" i="7"/>
  <c r="D47" i="6"/>
  <c r="D25" i="6"/>
  <c r="D60" i="6"/>
  <c r="D32" i="6"/>
  <c r="C54" i="6"/>
  <c r="C19" i="6"/>
  <c r="C67" i="6"/>
  <c r="D31" i="6"/>
  <c r="D33" i="6"/>
  <c r="D15" i="6"/>
  <c r="D53" i="6"/>
  <c r="D13" i="6"/>
  <c r="D16" i="6"/>
  <c r="D7" i="6"/>
  <c r="C39" i="6" l="1"/>
  <c r="C70" i="6" s="1"/>
  <c r="C68" i="7"/>
  <c r="D42" i="6"/>
  <c r="C8" i="6" l="1"/>
  <c r="C35" i="6" s="1"/>
  <c r="C71" i="6" s="1"/>
  <c r="C35" i="7"/>
  <c r="C69" i="7" s="1"/>
  <c r="D6" i="6"/>
  <c r="C12" i="3"/>
  <c r="C21" i="3" s="1"/>
  <c r="C33" i="3" s="1"/>
  <c r="C37" i="3" s="1"/>
  <c r="D68" i="6"/>
  <c r="D51" i="6"/>
  <c r="D65" i="6"/>
  <c r="D23" i="3" l="1"/>
  <c r="D4" i="3"/>
  <c r="E60" i="6"/>
  <c r="E47" i="6"/>
  <c r="E33" i="6"/>
  <c r="E53" i="6"/>
  <c r="D54" i="6"/>
  <c r="D19" i="6"/>
  <c r="D67" i="6"/>
  <c r="E42" i="6"/>
  <c r="E25" i="6"/>
  <c r="E13" i="6"/>
  <c r="E32" i="6"/>
  <c r="E16" i="6"/>
  <c r="E31" i="6"/>
  <c r="E7" i="6"/>
  <c r="E15" i="6"/>
  <c r="D39" i="6" l="1"/>
  <c r="D70" i="6" s="1"/>
  <c r="D68" i="7"/>
  <c r="E51" i="6"/>
  <c r="E65" i="6"/>
  <c r="E68" i="6"/>
  <c r="F31" i="3" l="1"/>
  <c r="D8" i="6"/>
  <c r="D35" i="6" s="1"/>
  <c r="D71" i="6" s="1"/>
  <c r="D35" i="7"/>
  <c r="D69" i="7" s="1"/>
  <c r="F27" i="3"/>
  <c r="F36" i="3"/>
  <c r="F26" i="3"/>
  <c r="F28" i="3"/>
  <c r="F15" i="3"/>
  <c r="E39" i="6"/>
  <c r="D12" i="3"/>
  <c r="D21" i="3" s="1"/>
  <c r="D33" i="3" s="1"/>
  <c r="D37" i="3" s="1"/>
  <c r="F35" i="3"/>
  <c r="F7" i="3" l="1"/>
  <c r="E6" i="6"/>
  <c r="F6" i="3"/>
  <c r="E19" i="6"/>
  <c r="F29" i="3" l="1"/>
  <c r="E12" i="3"/>
  <c r="F13" i="3"/>
  <c r="F12" i="3" s="1"/>
  <c r="F24" i="3"/>
  <c r="E67" i="6"/>
  <c r="E23" i="3" l="1"/>
  <c r="F23" i="3"/>
  <c r="F10" i="3"/>
  <c r="F4" i="3" s="1"/>
  <c r="F21" i="3" s="1"/>
  <c r="E4" i="3"/>
  <c r="E21" i="3" s="1"/>
  <c r="E8" i="6"/>
  <c r="E35" i="6" s="1"/>
  <c r="E35" i="7"/>
  <c r="E54" i="6"/>
  <c r="E70" i="6" s="1"/>
  <c r="E68" i="7"/>
  <c r="E69" i="7" l="1"/>
  <c r="E71" i="6"/>
  <c r="E33" i="3"/>
  <c r="E37" i="3" s="1"/>
  <c r="F33" i="3"/>
  <c r="F37" i="3" s="1"/>
  <c r="K36" i="2" l="1"/>
  <c r="J36" i="2"/>
  <c r="I36" i="2"/>
  <c r="H36" i="2"/>
  <c r="K35" i="2"/>
  <c r="J35" i="2"/>
  <c r="I35" i="2"/>
  <c r="H35" i="2"/>
  <c r="K31" i="2"/>
  <c r="J31" i="2"/>
  <c r="I31" i="2"/>
  <c r="H31" i="2"/>
  <c r="K29" i="2"/>
  <c r="J29" i="2"/>
  <c r="I29" i="2"/>
  <c r="H29" i="2"/>
  <c r="K28" i="2"/>
  <c r="J28" i="2"/>
  <c r="I28" i="2"/>
  <c r="H28" i="2"/>
  <c r="K27" i="2"/>
  <c r="J27" i="2"/>
  <c r="I27" i="2"/>
  <c r="H27" i="2"/>
  <c r="K26" i="2"/>
  <c r="J26" i="2"/>
  <c r="I26" i="2"/>
  <c r="H26" i="2"/>
  <c r="K25" i="2"/>
  <c r="J25" i="2"/>
  <c r="I25" i="2"/>
  <c r="H25" i="2"/>
  <c r="K24" i="2"/>
  <c r="J24" i="2"/>
  <c r="I24" i="2"/>
  <c r="H24" i="2"/>
  <c r="K19" i="2"/>
  <c r="J19" i="2"/>
  <c r="I19" i="2"/>
  <c r="H19" i="2"/>
  <c r="K18" i="2"/>
  <c r="J18" i="2"/>
  <c r="I18" i="2"/>
  <c r="H18" i="2"/>
  <c r="K17" i="2"/>
  <c r="J17" i="2"/>
  <c r="I17" i="2"/>
  <c r="H17" i="2"/>
  <c r="K16" i="2"/>
  <c r="J16" i="2"/>
  <c r="I16" i="2"/>
  <c r="H16" i="2"/>
  <c r="K15" i="2"/>
  <c r="J15" i="2"/>
  <c r="I15" i="2"/>
  <c r="H15" i="2"/>
  <c r="K14" i="2"/>
  <c r="J14" i="2"/>
  <c r="I14" i="2"/>
  <c r="H14" i="2"/>
  <c r="K13" i="2"/>
  <c r="K12" i="2" s="1"/>
  <c r="J13" i="2"/>
  <c r="J12" i="2" s="1"/>
  <c r="I13" i="2"/>
  <c r="I12" i="2" s="1"/>
  <c r="H13" i="2"/>
  <c r="K10" i="2"/>
  <c r="J10" i="2"/>
  <c r="I10" i="2"/>
  <c r="H10" i="2"/>
  <c r="K9" i="2"/>
  <c r="J9" i="2"/>
  <c r="I9" i="2"/>
  <c r="H9" i="2"/>
  <c r="K8" i="2"/>
  <c r="J8" i="2"/>
  <c r="I8" i="2"/>
  <c r="H8" i="2"/>
  <c r="K7" i="2"/>
  <c r="J7" i="2"/>
  <c r="I7" i="2"/>
  <c r="H7" i="2"/>
  <c r="K6" i="2"/>
  <c r="J6" i="2"/>
  <c r="I6" i="2"/>
  <c r="H6" i="2"/>
  <c r="K5" i="2"/>
  <c r="J5" i="2"/>
  <c r="I5" i="2"/>
  <c r="H5" i="2"/>
  <c r="E36" i="2"/>
  <c r="D36" i="2"/>
  <c r="C36" i="2"/>
  <c r="B36" i="2"/>
  <c r="E35" i="2"/>
  <c r="D35" i="2"/>
  <c r="C35" i="2"/>
  <c r="B35" i="2"/>
  <c r="E31" i="2"/>
  <c r="D31" i="2"/>
  <c r="C31" i="2"/>
  <c r="B31" i="2"/>
  <c r="E29" i="2"/>
  <c r="D29" i="2"/>
  <c r="C29" i="2"/>
  <c r="B29" i="2"/>
  <c r="E28" i="2"/>
  <c r="D28" i="2"/>
  <c r="C28" i="2"/>
  <c r="B28" i="2"/>
  <c r="E27" i="2"/>
  <c r="D27" i="2"/>
  <c r="C27" i="2"/>
  <c r="B27" i="2"/>
  <c r="E26" i="2"/>
  <c r="D26" i="2"/>
  <c r="C26" i="2"/>
  <c r="B26" i="2"/>
  <c r="E25" i="2"/>
  <c r="D25" i="2"/>
  <c r="C25" i="2"/>
  <c r="B25" i="2"/>
  <c r="E24" i="2"/>
  <c r="D24" i="2"/>
  <c r="C24" i="2"/>
  <c r="B24" i="2"/>
  <c r="E19" i="2"/>
  <c r="D19" i="2"/>
  <c r="C19" i="2"/>
  <c r="B19" i="2"/>
  <c r="E18" i="2"/>
  <c r="D18" i="2"/>
  <c r="C18" i="2"/>
  <c r="B18" i="2"/>
  <c r="E17" i="2"/>
  <c r="D17" i="2"/>
  <c r="C17" i="2"/>
  <c r="B17" i="2"/>
  <c r="E16" i="2"/>
  <c r="D16" i="2"/>
  <c r="C16" i="2"/>
  <c r="B16" i="2"/>
  <c r="E15" i="2"/>
  <c r="D15" i="2"/>
  <c r="C15" i="2"/>
  <c r="B15" i="2"/>
  <c r="E14" i="2"/>
  <c r="D14" i="2"/>
  <c r="C14" i="2"/>
  <c r="B14" i="2"/>
  <c r="E13" i="2"/>
  <c r="E12" i="2" s="1"/>
  <c r="D13" i="2"/>
  <c r="D12" i="2" s="1"/>
  <c r="C13" i="2"/>
  <c r="C12" i="2" s="1"/>
  <c r="B13" i="2"/>
  <c r="E10" i="2"/>
  <c r="D10" i="2"/>
  <c r="C10" i="2"/>
  <c r="B10" i="2"/>
  <c r="E9" i="2"/>
  <c r="D9" i="2"/>
  <c r="C9" i="2"/>
  <c r="B9" i="2"/>
  <c r="E8" i="2"/>
  <c r="D8" i="2"/>
  <c r="C8" i="2"/>
  <c r="B8" i="2"/>
  <c r="E7" i="2"/>
  <c r="D7" i="2"/>
  <c r="C7" i="2"/>
  <c r="B7" i="2"/>
  <c r="E6" i="2"/>
  <c r="D6" i="2"/>
  <c r="C6" i="2"/>
  <c r="B6" i="2"/>
  <c r="E5" i="2"/>
  <c r="D5" i="2"/>
  <c r="C5" i="2"/>
  <c r="B5" i="2"/>
  <c r="I23" i="2" l="1"/>
  <c r="D23" i="2"/>
  <c r="J23" i="2"/>
  <c r="K23" i="2"/>
  <c r="E23" i="2"/>
  <c r="B12" i="2"/>
  <c r="C23" i="2"/>
  <c r="B23" i="2"/>
  <c r="C4" i="2"/>
  <c r="C21" i="2" s="1"/>
  <c r="H12" i="2"/>
  <c r="F16" i="2"/>
  <c r="F28" i="2"/>
  <c r="F35" i="2"/>
  <c r="L10" i="2"/>
  <c r="L17" i="2"/>
  <c r="L26" i="2"/>
  <c r="L35" i="2"/>
  <c r="F24" i="2"/>
  <c r="F25" i="2"/>
  <c r="F26" i="2"/>
  <c r="F27" i="2"/>
  <c r="F29" i="2"/>
  <c r="F31" i="2"/>
  <c r="F36" i="2"/>
  <c r="L6" i="2"/>
  <c r="L7" i="2"/>
  <c r="L8" i="2"/>
  <c r="L9" i="2"/>
  <c r="L14" i="2"/>
  <c r="L15" i="2"/>
  <c r="L16" i="2"/>
  <c r="L18" i="2"/>
  <c r="L19" i="2"/>
  <c r="L24" i="2"/>
  <c r="H23" i="2"/>
  <c r="L25" i="2"/>
  <c r="L27" i="2"/>
  <c r="L28" i="2"/>
  <c r="L29" i="2"/>
  <c r="L31" i="2"/>
  <c r="L36" i="2"/>
  <c r="F6" i="2"/>
  <c r="F7" i="2"/>
  <c r="F8" i="2"/>
  <c r="F9" i="2"/>
  <c r="F10" i="2"/>
  <c r="F14" i="2"/>
  <c r="F15" i="2"/>
  <c r="F17" i="2"/>
  <c r="F18" i="2"/>
  <c r="F19" i="2"/>
  <c r="D4" i="2"/>
  <c r="J4" i="2"/>
  <c r="E4" i="2"/>
  <c r="K4" i="2"/>
  <c r="K21" i="2" s="1"/>
  <c r="K33" i="2" s="1"/>
  <c r="K37" i="2" s="1"/>
  <c r="F13" i="2"/>
  <c r="H4" i="2"/>
  <c r="L13" i="2"/>
  <c r="B4" i="2"/>
  <c r="I4" i="2"/>
  <c r="F5" i="2"/>
  <c r="L5" i="2"/>
  <c r="B21" i="2" l="1"/>
  <c r="B33" i="2" s="1"/>
  <c r="B37" i="2" s="1"/>
  <c r="C33" i="2"/>
  <c r="C37" i="2" s="1"/>
  <c r="H21" i="2"/>
  <c r="H33" i="2" s="1"/>
  <c r="H37" i="2" s="1"/>
  <c r="L23" i="2"/>
  <c r="F23" i="2"/>
  <c r="L12" i="2"/>
  <c r="F12" i="2"/>
  <c r="E21" i="2"/>
  <c r="E33" i="2" s="1"/>
  <c r="E37" i="2" s="1"/>
  <c r="D21" i="2"/>
  <c r="D33" i="2" s="1"/>
  <c r="D37" i="2" s="1"/>
  <c r="I21" i="2"/>
  <c r="I33" i="2" s="1"/>
  <c r="I37" i="2" s="1"/>
  <c r="J21" i="2"/>
  <c r="J33" i="2" s="1"/>
  <c r="J37" i="2" s="1"/>
  <c r="F4" i="2"/>
  <c r="L4" i="2"/>
  <c r="F21" i="2" l="1"/>
  <c r="F33" i="2" s="1"/>
  <c r="F37" i="2" s="1"/>
  <c r="L21" i="2"/>
  <c r="L33" i="2" s="1"/>
  <c r="L37" i="2" s="1"/>
  <c r="H57" i="4" l="1"/>
  <c r="H21" i="4"/>
  <c r="I57" i="4" l="1"/>
  <c r="I21" i="4"/>
  <c r="H33" i="4"/>
  <c r="I33" i="4" l="1"/>
  <c r="H6" i="4"/>
  <c r="H37" i="4" l="1"/>
  <c r="I6" i="4"/>
  <c r="J21" i="4"/>
  <c r="J57" i="4"/>
  <c r="I37" i="4" l="1"/>
  <c r="K21" i="4"/>
  <c r="K57" i="4"/>
  <c r="K21" i="1"/>
  <c r="J33" i="4"/>
  <c r="H70" i="4"/>
  <c r="L21" i="1" l="1"/>
  <c r="I70" i="4"/>
  <c r="K33" i="4"/>
  <c r="K5" i="1"/>
  <c r="K20" i="12" s="1"/>
  <c r="J6" i="4"/>
  <c r="K22" i="12" l="1"/>
  <c r="K23" i="12"/>
  <c r="L5" i="1"/>
  <c r="J37" i="4"/>
  <c r="K6" i="4"/>
  <c r="M5" i="1"/>
  <c r="M21" i="1"/>
  <c r="L57" i="4"/>
  <c r="L21" i="4"/>
  <c r="O5" i="1" l="1"/>
  <c r="M20" i="12" s="1"/>
  <c r="L20" i="12"/>
  <c r="M21" i="4"/>
  <c r="U21" i="4"/>
  <c r="M57" i="4"/>
  <c r="U57" i="4"/>
  <c r="N21" i="1"/>
  <c r="O21" i="1"/>
  <c r="P5" i="1"/>
  <c r="N5" i="1"/>
  <c r="K37" i="4"/>
  <c r="L33" i="4"/>
  <c r="L23" i="12" l="1"/>
  <c r="M23" i="12" s="1"/>
  <c r="L22" i="12"/>
  <c r="M22" i="12" s="1"/>
  <c r="M33" i="4"/>
  <c r="U33" i="4"/>
  <c r="P21" i="1"/>
  <c r="Q5" i="1" l="1"/>
  <c r="Q21" i="1"/>
  <c r="AF21" i="1" s="1"/>
  <c r="N21" i="4"/>
  <c r="W21" i="4" s="1"/>
  <c r="AF5" i="1" l="1"/>
  <c r="N20" i="12"/>
  <c r="R21" i="1"/>
  <c r="S21" i="1"/>
  <c r="R5" i="1"/>
  <c r="S5" i="1"/>
  <c r="O20" i="12" s="1"/>
  <c r="O21" i="4"/>
  <c r="N57" i="4"/>
  <c r="N33" i="4"/>
  <c r="L70" i="4"/>
  <c r="N23" i="12" l="1"/>
  <c r="O23" i="12" s="1"/>
  <c r="N22" i="12"/>
  <c r="O22" i="12" s="1"/>
  <c r="W33" i="4"/>
  <c r="O57" i="4"/>
  <c r="W57" i="4"/>
  <c r="M70" i="4"/>
  <c r="U70" i="4"/>
  <c r="T5" i="1"/>
  <c r="T21" i="1"/>
  <c r="O33" i="4"/>
  <c r="N6" i="4"/>
  <c r="W6" i="4" s="1"/>
  <c r="N37" i="4" l="1"/>
  <c r="O6" i="4"/>
  <c r="W37" i="4" l="1"/>
  <c r="O37" i="4"/>
  <c r="U21" i="1"/>
  <c r="AJ21" i="1" s="1"/>
  <c r="U5" i="1"/>
  <c r="AJ5" i="1" l="1"/>
  <c r="P20" i="12"/>
  <c r="W70" i="4"/>
  <c r="V21" i="1"/>
  <c r="W21" i="1"/>
  <c r="V5" i="1"/>
  <c r="W5" i="1"/>
  <c r="Q20" i="12" s="1"/>
  <c r="O70" i="4"/>
  <c r="P23" i="12" l="1"/>
  <c r="Q23" i="12" s="1"/>
  <c r="P22" i="12"/>
  <c r="Q22" i="12" s="1"/>
  <c r="W69" i="4"/>
  <c r="X5" i="1"/>
  <c r="X21" i="1"/>
  <c r="L40" i="4" l="1"/>
  <c r="M40" i="4" l="1"/>
  <c r="U40" i="4"/>
  <c r="L79" i="4"/>
  <c r="M79" i="4" l="1"/>
  <c r="U79" i="4"/>
  <c r="H40" i="4"/>
  <c r="J40" i="4"/>
  <c r="N40" i="4"/>
  <c r="W40" i="4" s="1"/>
  <c r="H79" i="4" l="1"/>
  <c r="I40" i="4"/>
  <c r="K40" i="4"/>
  <c r="N79" i="4"/>
  <c r="O40" i="4"/>
  <c r="L6" i="4"/>
  <c r="J70" i="4"/>
  <c r="O79" i="4" l="1"/>
  <c r="W79" i="4"/>
  <c r="M6" i="4"/>
  <c r="U6" i="4"/>
  <c r="I79" i="4"/>
  <c r="K70" i="4"/>
  <c r="L37" i="4"/>
  <c r="J79" i="4"/>
  <c r="M37" i="4" l="1"/>
  <c r="U37" i="4"/>
  <c r="K79" i="4"/>
  <c r="R14" i="2"/>
  <c r="R5" i="2" l="1"/>
  <c r="R25" i="2"/>
  <c r="R17" i="2"/>
  <c r="R18" i="2"/>
  <c r="R19" i="2"/>
  <c r="R8" i="2"/>
  <c r="R16" i="2" l="1"/>
  <c r="R9" i="2"/>
  <c r="R10" i="2" l="1"/>
  <c r="R7" i="2"/>
  <c r="R13" i="2"/>
  <c r="M70" i="6"/>
  <c r="N4" i="2" l="1"/>
  <c r="N12" i="2"/>
  <c r="L35" i="6"/>
  <c r="N21" i="2" l="1"/>
  <c r="N23" i="2"/>
  <c r="M35" i="6"/>
  <c r="M71" i="6" s="1"/>
  <c r="N33" i="2" l="1"/>
  <c r="N37" i="2" s="1"/>
  <c r="L70" i="6"/>
  <c r="L71" i="6" s="1"/>
  <c r="R36" i="2"/>
  <c r="R27" i="2"/>
  <c r="R31" i="2"/>
  <c r="R26" i="2"/>
  <c r="R28" i="2"/>
  <c r="R29" i="2"/>
  <c r="R35" i="2"/>
  <c r="O4" i="2" l="1"/>
  <c r="R6" i="2"/>
  <c r="R4" i="2" s="1"/>
  <c r="O12" i="2"/>
  <c r="R15" i="2"/>
  <c r="R12" i="2" s="1"/>
  <c r="R21" i="2" l="1"/>
  <c r="O21" i="2"/>
  <c r="O23" i="2"/>
  <c r="R24" i="2"/>
  <c r="R23" i="2" s="1"/>
  <c r="R33" i="2" l="1"/>
  <c r="R37" i="2" s="1"/>
  <c r="O33" i="2"/>
  <c r="O37" i="2" s="1"/>
  <c r="P57" i="4" l="1"/>
  <c r="Y57" i="4" l="1"/>
  <c r="Q57" i="4"/>
  <c r="R57" i="4" l="1"/>
  <c r="R21" i="4"/>
  <c r="AA21" i="4" s="1"/>
  <c r="AA57" i="4" l="1"/>
  <c r="S57" i="4"/>
  <c r="S21" i="4"/>
  <c r="R33" i="4"/>
  <c r="AA33" i="4" s="1"/>
  <c r="S33" i="4" l="1"/>
  <c r="R40" i="4"/>
  <c r="AA40" i="4" s="1"/>
  <c r="S40" i="4" l="1"/>
  <c r="R70" i="4"/>
  <c r="AA70" i="4" l="1"/>
  <c r="R79" i="4"/>
  <c r="S70" i="4"/>
  <c r="P33" i="4"/>
  <c r="P21" i="4"/>
  <c r="Y21" i="4" l="1"/>
  <c r="Y33" i="4"/>
  <c r="AA69" i="4"/>
  <c r="AA79" i="4"/>
  <c r="Q21" i="4"/>
  <c r="Q33" i="4"/>
  <c r="S79" i="4"/>
  <c r="P6" i="4" l="1"/>
  <c r="Y5" i="1"/>
  <c r="P70" i="4"/>
  <c r="AN5" i="1" l="1"/>
  <c r="R20" i="12"/>
  <c r="Y6" i="4"/>
  <c r="Y70" i="4"/>
  <c r="Z5" i="1"/>
  <c r="Q70" i="4"/>
  <c r="P37" i="4"/>
  <c r="Q6" i="4"/>
  <c r="AA5" i="1"/>
  <c r="S20" i="12" s="1"/>
  <c r="R6" i="4"/>
  <c r="AA6" i="4" s="1"/>
  <c r="P40" i="4"/>
  <c r="Y21" i="1"/>
  <c r="AN21" i="1" s="1"/>
  <c r="R23" i="12" l="1"/>
  <c r="R22" i="12"/>
  <c r="S23" i="12"/>
  <c r="T23" i="12" s="1"/>
  <c r="S22" i="12"/>
  <c r="T22" i="12" s="1"/>
  <c r="U22" i="12"/>
  <c r="V22" i="12" s="1"/>
  <c r="Y23" i="12"/>
  <c r="Y21" i="12"/>
  <c r="U23" i="12"/>
  <c r="V23" i="12" s="1"/>
  <c r="W22" i="12"/>
  <c r="X22" i="12" s="1"/>
  <c r="Y22" i="12"/>
  <c r="W23" i="12"/>
  <c r="X23" i="12" s="1"/>
  <c r="Y40" i="4"/>
  <c r="Y69" i="4"/>
  <c r="Y37" i="4"/>
  <c r="AC5" i="1"/>
  <c r="T20" i="12" s="1"/>
  <c r="AP5" i="1"/>
  <c r="AB5" i="1"/>
  <c r="Z21" i="1"/>
  <c r="P79" i="4"/>
  <c r="Q40" i="4"/>
  <c r="Q37" i="4"/>
  <c r="R37" i="4"/>
  <c r="S6" i="4"/>
  <c r="Y79" i="4" l="1"/>
  <c r="AA37" i="4"/>
  <c r="AG5" i="1"/>
  <c r="V20" i="12" s="1"/>
  <c r="AR5" i="1"/>
  <c r="AD5" i="1"/>
  <c r="Q79" i="4"/>
  <c r="S37" i="4"/>
  <c r="AA21" i="1"/>
  <c r="AP21" i="1" s="1"/>
  <c r="AK5" i="1" l="1"/>
  <c r="AV5" i="1"/>
  <c r="AH5" i="1"/>
  <c r="AB21" i="1"/>
  <c r="AC21" i="1"/>
  <c r="AZ5" i="1" l="1"/>
  <c r="X20" i="12"/>
  <c r="AG21" i="1"/>
  <c r="AH21" i="1" s="1"/>
  <c r="AR21" i="1"/>
  <c r="AL5" i="1"/>
  <c r="AD21" i="1"/>
  <c r="AK21" i="1" l="1"/>
  <c r="AZ21" i="1" s="1"/>
  <c r="AV21" i="1"/>
  <c r="AP36" i="1"/>
  <c r="AB36" i="1" l="1"/>
  <c r="AL21" i="1"/>
  <c r="AR36" i="1"/>
  <c r="AD36" i="1" l="1"/>
  <c r="BP36" i="1" l="1"/>
  <c r="AS41" i="4"/>
  <c r="AR40" i="4"/>
  <c r="AR79" i="4" s="1"/>
  <c r="AS79" i="4" l="1"/>
  <c r="AR81" i="4"/>
  <c r="AS40" i="4"/>
  <c r="BV36" i="1"/>
  <c r="BX36" i="1"/>
  <c r="BV37" i="1"/>
  <c r="BT36" i="1"/>
  <c r="BS37" i="1"/>
  <c r="BT37" i="1" l="1"/>
  <c r="AO25" i="12"/>
  <c r="BR37" i="1"/>
  <c r="BR36" i="1"/>
  <c r="AT36" i="1"/>
  <c r="AF36" i="1" l="1"/>
  <c r="AV36" i="1" l="1"/>
  <c r="AH36" i="1"/>
  <c r="D12" i="1" l="1"/>
  <c r="D17" i="1" s="1"/>
  <c r="D20" i="1" s="1"/>
  <c r="AE12" i="1"/>
  <c r="AF12" i="1" s="1"/>
  <c r="Q12" i="1"/>
  <c r="Q17" i="1" s="1"/>
  <c r="Q20" i="1" s="1"/>
  <c r="U12" i="1"/>
  <c r="U17" i="1" s="1"/>
  <c r="U20" i="1" s="1"/>
  <c r="AA12" i="1"/>
  <c r="G12" i="1"/>
  <c r="G17" i="1"/>
  <c r="G20" i="1" s="1"/>
  <c r="AI12" i="1"/>
  <c r="AI17" i="1" s="1"/>
  <c r="AI20" i="1" s="1"/>
  <c r="M12" i="1"/>
  <c r="M17" i="1"/>
  <c r="M20" i="1" s="1"/>
  <c r="AO12" i="1"/>
  <c r="AO17" i="1" s="1"/>
  <c r="AO20" i="1" s="1"/>
  <c r="AY12" i="1"/>
  <c r="AY17" i="1" s="1"/>
  <c r="AY20" i="1" s="1"/>
  <c r="AM12" i="1"/>
  <c r="AM17" i="1" s="1"/>
  <c r="AM20" i="1" s="1"/>
  <c r="I12" i="1"/>
  <c r="I17" i="1" s="1"/>
  <c r="I20" i="1" s="1"/>
  <c r="E12" i="1"/>
  <c r="F12" i="1" s="1"/>
  <c r="Y12" i="1"/>
  <c r="AW12" i="1"/>
  <c r="AW17" i="1" s="1"/>
  <c r="AW20" i="1" s="1"/>
  <c r="AQ12" i="1"/>
  <c r="AQ17" i="1" s="1"/>
  <c r="AS12" i="1"/>
  <c r="BH12" i="1" s="1"/>
  <c r="AS17" i="1"/>
  <c r="AS20" i="1" s="1"/>
  <c r="K12" i="1"/>
  <c r="L12" i="1" s="1"/>
  <c r="O12" i="1"/>
  <c r="BN12" i="1" l="1"/>
  <c r="P12" i="1"/>
  <c r="I28" i="1"/>
  <c r="I30" i="1"/>
  <c r="AU17" i="1"/>
  <c r="AU20" i="1" s="1"/>
  <c r="AQ20" i="1"/>
  <c r="AI30" i="1"/>
  <c r="AI35" i="1" s="1"/>
  <c r="AI28" i="1"/>
  <c r="AM30" i="1"/>
  <c r="AM28" i="1"/>
  <c r="BB20" i="1"/>
  <c r="G28" i="1"/>
  <c r="G30" i="1"/>
  <c r="BB12" i="1"/>
  <c r="AW28" i="1"/>
  <c r="AW30" i="1"/>
  <c r="AX20" i="1"/>
  <c r="BL20" i="1"/>
  <c r="AY30" i="1"/>
  <c r="BL30" i="1" s="1"/>
  <c r="BX30" i="1" s="1"/>
  <c r="AY28" i="1"/>
  <c r="BL28" i="1" s="1"/>
  <c r="BX28" i="1" s="1"/>
  <c r="BN20" i="1"/>
  <c r="U28" i="1"/>
  <c r="V28" i="1" s="1"/>
  <c r="U30" i="1"/>
  <c r="AS28" i="1"/>
  <c r="AT28" i="1" s="1"/>
  <c r="BB28" i="1" s="1"/>
  <c r="AS30" i="1"/>
  <c r="BH20" i="1"/>
  <c r="AC12" i="1"/>
  <c r="AO30" i="1"/>
  <c r="AO28" i="1"/>
  <c r="AP20" i="1"/>
  <c r="BD20" i="1"/>
  <c r="Q28" i="1"/>
  <c r="R28" i="1" s="1"/>
  <c r="Q30" i="1"/>
  <c r="M30" i="1"/>
  <c r="M28" i="1"/>
  <c r="D28" i="1"/>
  <c r="D30" i="1"/>
  <c r="E17" i="1"/>
  <c r="E20" i="1" s="1"/>
  <c r="AE17" i="1"/>
  <c r="AE20" i="1" s="1"/>
  <c r="AT20" i="1" s="1"/>
  <c r="AB12" i="1"/>
  <c r="BN17" i="1"/>
  <c r="BD17" i="1"/>
  <c r="BJ17" i="1"/>
  <c r="V17" i="1"/>
  <c r="K17" i="1"/>
  <c r="K20" i="1" s="1"/>
  <c r="F17" i="1"/>
  <c r="F20" i="1" s="1"/>
  <c r="AJ12" i="1"/>
  <c r="AJ17" i="1"/>
  <c r="BL17" i="1"/>
  <c r="AX17" i="1"/>
  <c r="AT12" i="1"/>
  <c r="AX12" i="1"/>
  <c r="BL12" i="1"/>
  <c r="AB20" i="1"/>
  <c r="V12" i="1"/>
  <c r="AN12" i="1"/>
  <c r="N12" i="1"/>
  <c r="Z12" i="1"/>
  <c r="BH17" i="1"/>
  <c r="AT17" i="1"/>
  <c r="BF17" i="1"/>
  <c r="AU12" i="1"/>
  <c r="BF12" i="1"/>
  <c r="AR12" i="1"/>
  <c r="Y17" i="1"/>
  <c r="Y20" i="1" s="1"/>
  <c r="S12" i="1"/>
  <c r="AD12" i="1"/>
  <c r="AG12" i="1"/>
  <c r="AP12" i="1"/>
  <c r="BD12" i="1"/>
  <c r="AA17" i="1"/>
  <c r="AA20" i="1" s="1"/>
  <c r="R12" i="1"/>
  <c r="H17" i="1"/>
  <c r="H20" i="1" s="1"/>
  <c r="N20" i="1"/>
  <c r="H12" i="1"/>
  <c r="J12" i="1" s="1"/>
  <c r="BB17" i="1"/>
  <c r="R17" i="1"/>
  <c r="W24" i="12" l="1"/>
  <c r="AI37" i="1"/>
  <c r="W25" i="12" s="1"/>
  <c r="F30" i="1"/>
  <c r="F28" i="1"/>
  <c r="AE28" i="1"/>
  <c r="AF28" i="1" s="1"/>
  <c r="AN28" i="1" s="1"/>
  <c r="AE30" i="1"/>
  <c r="AF30" i="1" s="1"/>
  <c r="AT30" i="1"/>
  <c r="BB30" i="1" s="1"/>
  <c r="AN30" i="1"/>
  <c r="H28" i="1"/>
  <c r="H30" i="1"/>
  <c r="K28" i="1"/>
  <c r="L28" i="1" s="1"/>
  <c r="K30" i="1"/>
  <c r="E28" i="1"/>
  <c r="N28" i="1" s="1"/>
  <c r="E30" i="1"/>
  <c r="E32" i="12" s="1"/>
  <c r="BH30" i="1"/>
  <c r="BP30" i="1" s="1"/>
  <c r="AF17" i="1"/>
  <c r="N17" i="1"/>
  <c r="AQ28" i="1"/>
  <c r="AQ30" i="1"/>
  <c r="BF20" i="1"/>
  <c r="Y30" i="1"/>
  <c r="Y28" i="1"/>
  <c r="Z28" i="1" s="1"/>
  <c r="W32" i="12"/>
  <c r="AU28" i="1"/>
  <c r="AU30" i="1"/>
  <c r="BJ20" i="1"/>
  <c r="AA28" i="1"/>
  <c r="AA30" i="1"/>
  <c r="BH28" i="1"/>
  <c r="BP28" i="1" s="1"/>
  <c r="G32" i="12"/>
  <c r="G35" i="1"/>
  <c r="G24" i="12" s="1"/>
  <c r="R20" i="1"/>
  <c r="AF20" i="1"/>
  <c r="L20" i="1"/>
  <c r="L17" i="1"/>
  <c r="O17" i="1"/>
  <c r="O20" i="1" s="1"/>
  <c r="Z32" i="12"/>
  <c r="AO35" i="1"/>
  <c r="Z24" i="12" s="1"/>
  <c r="I32" i="12"/>
  <c r="I35" i="1"/>
  <c r="I24" i="12" s="1"/>
  <c r="J17" i="1"/>
  <c r="J20" i="1" s="1"/>
  <c r="T12" i="1"/>
  <c r="W12" i="1"/>
  <c r="X12" i="1" s="1"/>
  <c r="Z17" i="1"/>
  <c r="AC17" i="1"/>
  <c r="AC20" i="1" s="1"/>
  <c r="N30" i="1"/>
  <c r="L32" i="12"/>
  <c r="M35" i="1"/>
  <c r="L24" i="12" s="1"/>
  <c r="F32" i="12"/>
  <c r="AI36" i="1"/>
  <c r="AM35" i="1"/>
  <c r="Y24" i="12" s="1"/>
  <c r="Y32" i="12"/>
  <c r="U35" i="1"/>
  <c r="P24" i="12" s="1"/>
  <c r="V30" i="1"/>
  <c r="P32" i="12"/>
  <c r="D35" i="1"/>
  <c r="D32" i="12"/>
  <c r="AY35" i="1"/>
  <c r="AE24" i="12" s="1"/>
  <c r="AE32" i="12"/>
  <c r="BN30" i="1"/>
  <c r="AV12" i="1"/>
  <c r="BJ12" i="1"/>
  <c r="AH12" i="1"/>
  <c r="AK12" i="1"/>
  <c r="AE35" i="1"/>
  <c r="U24" i="12" s="1"/>
  <c r="U32" i="12"/>
  <c r="AN17" i="1"/>
  <c r="R30" i="1"/>
  <c r="Q35" i="1"/>
  <c r="N24" i="12" s="1"/>
  <c r="N32" i="12"/>
  <c r="AD32" i="12"/>
  <c r="AW35" i="1"/>
  <c r="AD24" i="12" s="1"/>
  <c r="BN28" i="1"/>
  <c r="AB32" i="12"/>
  <c r="AS35" i="1"/>
  <c r="AB24" i="12" s="1"/>
  <c r="AB17" i="1"/>
  <c r="V20" i="1"/>
  <c r="AJ20" i="1"/>
  <c r="AP17" i="1"/>
  <c r="Z30" i="1" l="1"/>
  <c r="E35" i="1"/>
  <c r="E24" i="12" s="1"/>
  <c r="AA32" i="12"/>
  <c r="AQ35" i="1"/>
  <c r="J30" i="1"/>
  <c r="J28" i="1"/>
  <c r="AC28" i="1"/>
  <c r="AC30" i="1"/>
  <c r="BD28" i="1"/>
  <c r="BD30" i="1"/>
  <c r="O30" i="1"/>
  <c r="O28" i="1"/>
  <c r="P28" i="1" s="1"/>
  <c r="D37" i="1"/>
  <c r="D25" i="12" s="1"/>
  <c r="D24" i="12"/>
  <c r="R32" i="12"/>
  <c r="Y35" i="1"/>
  <c r="R24" i="12" s="1"/>
  <c r="BD35" i="1"/>
  <c r="AO37" i="1"/>
  <c r="Z25" i="12" s="1"/>
  <c r="AX36" i="1"/>
  <c r="AK36" i="1"/>
  <c r="AJ36" i="1"/>
  <c r="AG17" i="1"/>
  <c r="AG20" i="1" s="1"/>
  <c r="AD17" i="1"/>
  <c r="AR17" i="1"/>
  <c r="Z20" i="1"/>
  <c r="AN20" i="1"/>
  <c r="S32" i="12"/>
  <c r="AA35" i="1"/>
  <c r="S24" i="12" s="1"/>
  <c r="U37" i="1"/>
  <c r="P25" i="12" s="1"/>
  <c r="V35" i="1"/>
  <c r="AJ35" i="1"/>
  <c r="AS37" i="1"/>
  <c r="AB25" i="12" s="1"/>
  <c r="AT35" i="1"/>
  <c r="BH35" i="1"/>
  <c r="AU35" i="1"/>
  <c r="AC24" i="12" s="1"/>
  <c r="R35" i="1"/>
  <c r="Q37" i="1"/>
  <c r="N25" i="12" s="1"/>
  <c r="AE37" i="1"/>
  <c r="U25" i="12" s="1"/>
  <c r="AF35" i="1"/>
  <c r="F35" i="1"/>
  <c r="E37" i="1"/>
  <c r="E25" i="12" s="1"/>
  <c r="P20" i="1"/>
  <c r="S17" i="1"/>
  <c r="S20" i="1" s="1"/>
  <c r="P17" i="1"/>
  <c r="AL12" i="1"/>
  <c r="AZ12" i="1"/>
  <c r="N35" i="1"/>
  <c r="M37" i="1"/>
  <c r="L25" i="12" s="1"/>
  <c r="I37" i="1"/>
  <c r="I25" i="12" s="1"/>
  <c r="K32" i="12"/>
  <c r="L30" i="1"/>
  <c r="K35" i="1"/>
  <c r="K24" i="12" s="1"/>
  <c r="G37" i="1"/>
  <c r="G25" i="12" s="1"/>
  <c r="BN35" i="1"/>
  <c r="AY37" i="1"/>
  <c r="AE25" i="12" s="1"/>
  <c r="AM37" i="1"/>
  <c r="Y25" i="12" s="1"/>
  <c r="BB35" i="1"/>
  <c r="AC32" i="12"/>
  <c r="AW37" i="1"/>
  <c r="AD25" i="12" s="1"/>
  <c r="AX35" i="1"/>
  <c r="BL35" i="1"/>
  <c r="AN35" i="1" l="1"/>
  <c r="S30" i="1"/>
  <c r="AB30" i="1" s="1"/>
  <c r="S28" i="1"/>
  <c r="F37" i="1"/>
  <c r="F25" i="12" s="1"/>
  <c r="F24" i="12"/>
  <c r="AQ37" i="1"/>
  <c r="AA24" i="12"/>
  <c r="BF35" i="1"/>
  <c r="AG28" i="1"/>
  <c r="AG30" i="1"/>
  <c r="AF37" i="1"/>
  <c r="N37" i="1"/>
  <c r="AA37" i="1"/>
  <c r="AB35" i="1"/>
  <c r="BN37" i="1"/>
  <c r="AT37" i="1"/>
  <c r="BH37" i="1"/>
  <c r="BD37" i="1"/>
  <c r="AP35" i="1"/>
  <c r="K37" i="1"/>
  <c r="L35" i="1"/>
  <c r="O35" i="1"/>
  <c r="M24" i="12" s="1"/>
  <c r="AD20" i="1"/>
  <c r="AR20" i="1"/>
  <c r="BB37" i="1"/>
  <c r="R37" i="1"/>
  <c r="T32" i="12"/>
  <c r="H32" i="12"/>
  <c r="J32" i="12"/>
  <c r="P30" i="1"/>
  <c r="M32" i="12"/>
  <c r="T20" i="1"/>
  <c r="W17" i="1"/>
  <c r="W20" i="1" s="1"/>
  <c r="T17" i="1"/>
  <c r="AK17" i="1"/>
  <c r="AK20" i="1" s="1"/>
  <c r="AH17" i="1"/>
  <c r="AV17" i="1"/>
  <c r="Z35" i="1"/>
  <c r="Y37" i="1"/>
  <c r="AC35" i="1"/>
  <c r="T24" i="12" s="1"/>
  <c r="BJ35" i="1"/>
  <c r="H35" i="1"/>
  <c r="H24" i="12" s="1"/>
  <c r="BL37" i="1"/>
  <c r="AX37" i="1"/>
  <c r="V37" i="1"/>
  <c r="AJ37" i="1"/>
  <c r="AL36" i="1"/>
  <c r="AZ36" i="1"/>
  <c r="L37" i="1" l="1"/>
  <c r="K25" i="12"/>
  <c r="AB37" i="1"/>
  <c r="S25" i="12"/>
  <c r="BF37" i="1"/>
  <c r="AA25" i="12"/>
  <c r="AK30" i="1"/>
  <c r="AX30" i="1" s="1"/>
  <c r="BJ30" i="1" s="1"/>
  <c r="BT30" i="1" s="1"/>
  <c r="AK28" i="1"/>
  <c r="AX28" i="1" s="1"/>
  <c r="BJ28" i="1" s="1"/>
  <c r="BT28" i="1" s="1"/>
  <c r="W30" i="1"/>
  <c r="AJ30" i="1" s="1"/>
  <c r="AV30" i="1" s="1"/>
  <c r="BF30" i="1" s="1"/>
  <c r="W28" i="1"/>
  <c r="AJ28" i="1" s="1"/>
  <c r="AV28" i="1" s="1"/>
  <c r="BF28" i="1" s="1"/>
  <c r="AU37" i="1"/>
  <c r="AC25" i="12" s="1"/>
  <c r="AH30" i="1"/>
  <c r="AR30" i="1" s="1"/>
  <c r="AP30" i="1"/>
  <c r="T28" i="1"/>
  <c r="AD28" i="1" s="1"/>
  <c r="AB28" i="1"/>
  <c r="AH28" i="1"/>
  <c r="AR28" i="1" s="1"/>
  <c r="AP28" i="1"/>
  <c r="AN37" i="1"/>
  <c r="R25" i="12"/>
  <c r="AP37" i="1"/>
  <c r="T30" i="1"/>
  <c r="AD30" i="1" s="1"/>
  <c r="O32" i="12"/>
  <c r="AL17" i="1"/>
  <c r="AZ17" i="1"/>
  <c r="BJ37" i="1"/>
  <c r="X28" i="1"/>
  <c r="O37" i="1"/>
  <c r="S35" i="1"/>
  <c r="O24" i="12" s="1"/>
  <c r="P35" i="1"/>
  <c r="X20" i="1"/>
  <c r="X17" i="1"/>
  <c r="AV20" i="1"/>
  <c r="AH20" i="1"/>
  <c r="AD35" i="1"/>
  <c r="AG35" i="1"/>
  <c r="V24" i="12" s="1"/>
  <c r="AR35" i="1"/>
  <c r="AC37" i="1"/>
  <c r="T25" i="12" s="1"/>
  <c r="Z37" i="1"/>
  <c r="H37" i="1"/>
  <c r="H25" i="12" s="1"/>
  <c r="J35" i="1"/>
  <c r="V32" i="12"/>
  <c r="J37" i="1" l="1"/>
  <c r="J25" i="12" s="1"/>
  <c r="J24" i="12"/>
  <c r="P37" i="1"/>
  <c r="M25" i="12"/>
  <c r="T35" i="1"/>
  <c r="S37" i="1"/>
  <c r="W35" i="1"/>
  <c r="Q24" i="12" s="1"/>
  <c r="AL28" i="1"/>
  <c r="AZ28" i="1"/>
  <c r="AZ20" i="1"/>
  <c r="AL20" i="1"/>
  <c r="Q32" i="12"/>
  <c r="X30" i="1"/>
  <c r="AH35" i="1"/>
  <c r="AK35" i="1"/>
  <c r="X24" i="12" s="1"/>
  <c r="AV35" i="1"/>
  <c r="AD37" i="1"/>
  <c r="AG37" i="1"/>
  <c r="V25" i="12" s="1"/>
  <c r="AR37" i="1"/>
  <c r="AL30" i="1"/>
  <c r="X32" i="12"/>
  <c r="AZ30" i="1"/>
  <c r="T37" i="1" l="1"/>
  <c r="O25" i="12"/>
  <c r="AH37" i="1"/>
  <c r="AV37" i="1"/>
  <c r="AL35" i="1"/>
  <c r="AK37" i="1"/>
  <c r="X25" i="12" s="1"/>
  <c r="AZ35" i="1"/>
  <c r="X35" i="1"/>
  <c r="W37" i="1"/>
  <c r="X37" i="1" l="1"/>
  <c r="Q25" i="12"/>
  <c r="AL37" i="1"/>
  <c r="AZ37" i="1"/>
</calcChain>
</file>

<file path=xl/sharedStrings.xml><?xml version="1.0" encoding="utf-8"?>
<sst xmlns="http://schemas.openxmlformats.org/spreadsheetml/2006/main" count="1202" uniqueCount="376">
  <si>
    <t>BANCO DE DADOS RI</t>
  </si>
  <si>
    <t>RECEITAS DA INTERMEDIAÇÃO FINANCEIRA</t>
  </si>
  <si>
    <t>Receita de operações de crédito</t>
  </si>
  <si>
    <t>Receitas de aplicações interfinanceiras de liquidez</t>
  </si>
  <si>
    <t>Resultado de títulos e valores mobiliários</t>
  </si>
  <si>
    <t>Resultado com instrumentos derivativos</t>
  </si>
  <si>
    <t>Rendas de participações</t>
  </si>
  <si>
    <t>DESPESAS DA INTERMEDIAÇÃO FINANCEIRA</t>
  </si>
  <si>
    <t>Despesas de captação</t>
  </si>
  <si>
    <t>Resultado com instrumentos financeiros derivativos</t>
  </si>
  <si>
    <t>Operações por empréstimos e repasses</t>
  </si>
  <si>
    <t>Despesas de câmbio</t>
  </si>
  <si>
    <t>Resultado da venda de ativos</t>
  </si>
  <si>
    <t>Provisão para outros créditos</t>
  </si>
  <si>
    <t>Provisão para devedores duvidosos</t>
  </si>
  <si>
    <t>RESULTADO DA INTERMEDIAÇÃO FINANCEIRA</t>
  </si>
  <si>
    <t>DESPESAS OPERACIONAIS</t>
  </si>
  <si>
    <t>Receita de prestação de serviços</t>
  </si>
  <si>
    <t>Rendas de tarifas bancárias</t>
  </si>
  <si>
    <t>Despesas com pessoal</t>
  </si>
  <si>
    <t>Despesas administrativas</t>
  </si>
  <si>
    <t>Despesas tributárias</t>
  </si>
  <si>
    <t>Outras despesas e receitas</t>
  </si>
  <si>
    <t>Resultado não operacional</t>
  </si>
  <si>
    <t>RESULTADO ANTES DA TRIBUTAÇÃO</t>
  </si>
  <si>
    <t>Imposto de renda e contribuição social corrente</t>
  </si>
  <si>
    <t>Imposto de renda e contribuição social diferido</t>
  </si>
  <si>
    <t>LUCRO LÍQUIDO</t>
  </si>
  <si>
    <t>1T16</t>
  </si>
  <si>
    <t>2T16</t>
  </si>
  <si>
    <t>3T16</t>
  </si>
  <si>
    <t>4T16</t>
  </si>
  <si>
    <t>1T17</t>
  </si>
  <si>
    <t>2T17</t>
  </si>
  <si>
    <t>3T17</t>
  </si>
  <si>
    <t>4T17</t>
  </si>
  <si>
    <t>1T18</t>
  </si>
  <si>
    <t>2T18</t>
  </si>
  <si>
    <t>3T18</t>
  </si>
  <si>
    <t>4T18</t>
  </si>
  <si>
    <t>Em R$ Mil</t>
  </si>
  <si>
    <t>Resultado operação de câmbio</t>
  </si>
  <si>
    <t>Circulante</t>
  </si>
  <si>
    <t>Disponibilidades</t>
  </si>
  <si>
    <t>Aplicações interfinanceiras de liquidez</t>
  </si>
  <si>
    <t>Títulos e valores mobiliários e instrumentos financeiros derivativos</t>
  </si>
  <si>
    <t>Relações intefinanceiras I</t>
  </si>
  <si>
    <t>Operações de crédito</t>
  </si>
  <si>
    <t>Provisão para créditos de liquidação duvidosa I</t>
  </si>
  <si>
    <t>Impostos a recuperar</t>
  </si>
  <si>
    <t>Valores a receber sociedades ligadas</t>
  </si>
  <si>
    <t>Créditos tributários</t>
  </si>
  <si>
    <t>Devedores diversos</t>
  </si>
  <si>
    <t>Títulos de créditos a receber</t>
  </si>
  <si>
    <t>Despesas antecipadas</t>
  </si>
  <si>
    <t>Realizável a longo prazo</t>
  </si>
  <si>
    <t>Disponibilidades em moeda estrangeira</t>
  </si>
  <si>
    <t xml:space="preserve">Provisão para créditos de liquidação duvidosa </t>
  </si>
  <si>
    <t>Recursos a receber de grupos encerrados</t>
  </si>
  <si>
    <t>Títulos e créditos a receber LP</t>
  </si>
  <si>
    <t>Devedores por depósitos em garantia</t>
  </si>
  <si>
    <t>Despesas antecipadas LP</t>
  </si>
  <si>
    <t>Impostos a recuperar lp</t>
  </si>
  <si>
    <t>Permanente</t>
  </si>
  <si>
    <t>Investimentos</t>
  </si>
  <si>
    <t>Imobilizado</t>
  </si>
  <si>
    <t>Intangível</t>
  </si>
  <si>
    <t>TOTAL ATIVO</t>
  </si>
  <si>
    <t>PASSIVO</t>
  </si>
  <si>
    <t>Depósitos a vista</t>
  </si>
  <si>
    <t>Depósitos interfinanceiros</t>
  </si>
  <si>
    <t>Depósitos a prazo</t>
  </si>
  <si>
    <t>Recursos de aceites cambiais</t>
  </si>
  <si>
    <t>Cobrança e arrecadação de tributos e assemelhados</t>
  </si>
  <si>
    <t>Relações interfinanceiras II</t>
  </si>
  <si>
    <t>Instrumentos financeiros derivativos</t>
  </si>
  <si>
    <t>Obrigações por empréstimos</t>
  </si>
  <si>
    <t>Obrigações sociais e estatutárias</t>
  </si>
  <si>
    <t>Fiscais e previdenciárias</t>
  </si>
  <si>
    <t>Obrigações e encargos trabalhistas</t>
  </si>
  <si>
    <t>Obrigações por recursos de consorciados- grupos encerrados</t>
  </si>
  <si>
    <t>Diversas</t>
  </si>
  <si>
    <t>Exigível a longo prazo</t>
  </si>
  <si>
    <t>Depósitos a prazo LP</t>
  </si>
  <si>
    <t>Recursos de aceites cambiais LP</t>
  </si>
  <si>
    <t>Recursos pendentes de recebimento-cobrança judicial</t>
  </si>
  <si>
    <t>Obrigações por empréstimos LP</t>
  </si>
  <si>
    <t>Passivos contingentes</t>
  </si>
  <si>
    <t>Fiscais e previdenciárias LP</t>
  </si>
  <si>
    <t>Diversas LP</t>
  </si>
  <si>
    <t>Participação Minoritarios</t>
  </si>
  <si>
    <t>Patrimônio líquido</t>
  </si>
  <si>
    <t>Capital social</t>
  </si>
  <si>
    <t>Ajuste a valor de mercado - TVM</t>
  </si>
  <si>
    <t>Reservas</t>
  </si>
  <si>
    <t>Lucros acumulados</t>
  </si>
  <si>
    <t>Lucro do exercício</t>
  </si>
  <si>
    <t>TOTAL PASSIVO</t>
  </si>
  <si>
    <t>Negociação e intermediação de valores</t>
  </si>
  <si>
    <t>Provisão para créditos de liquidação duvidosa</t>
  </si>
  <si>
    <t>ATIVO</t>
  </si>
  <si>
    <t>Relações intefinanceiras</t>
  </si>
  <si>
    <t>Obrigações por repasses no exterior</t>
  </si>
  <si>
    <t>DF</t>
  </si>
  <si>
    <t>&lt;&gt;</t>
  </si>
  <si>
    <t>1T</t>
  </si>
  <si>
    <t>2T</t>
  </si>
  <si>
    <t>3T</t>
  </si>
  <si>
    <t>4T</t>
  </si>
  <si>
    <t>ANO</t>
  </si>
  <si>
    <t>Impostos e contribuições a recuperar</t>
  </si>
  <si>
    <t>Sociais e estatutárias</t>
  </si>
  <si>
    <t>Participação de não controladores</t>
  </si>
  <si>
    <t>Cálculo de participação de não controladores - Em R$</t>
  </si>
  <si>
    <t>PL</t>
  </si>
  <si>
    <t>Resultado</t>
  </si>
  <si>
    <t>% Participação</t>
  </si>
  <si>
    <t>Controladores</t>
  </si>
  <si>
    <t>Não controladores</t>
  </si>
  <si>
    <t>Banco</t>
  </si>
  <si>
    <t>Banklab</t>
  </si>
  <si>
    <t>Consórcio</t>
  </si>
  <si>
    <t>Corretora</t>
  </si>
  <si>
    <t>Financeira</t>
  </si>
  <si>
    <t>Promil</t>
  </si>
  <si>
    <t>Soldi</t>
  </si>
  <si>
    <t>Telecontato</t>
  </si>
  <si>
    <t>Total</t>
  </si>
  <si>
    <t>JCP</t>
  </si>
  <si>
    <t>Agipar</t>
  </si>
  <si>
    <t>Questa</t>
  </si>
  <si>
    <t>1S17</t>
  </si>
  <si>
    <t>1S18</t>
  </si>
  <si>
    <t>RESULTADO OPERACIONAL</t>
  </si>
  <si>
    <t>1S16</t>
  </si>
  <si>
    <t>MENU</t>
  </si>
  <si>
    <t>9M16</t>
  </si>
  <si>
    <t>9M17</t>
  </si>
  <si>
    <t>RETORNOS &amp; MARGENS</t>
  </si>
  <si>
    <t>DADOS OPERACIONAIS</t>
  </si>
  <si>
    <t>OUTROS</t>
  </si>
  <si>
    <t>Allowance for Bad Debts/Credit Portfolio (%)</t>
  </si>
  <si>
    <t>Capital Adequacy Ratio (%)</t>
  </si>
  <si>
    <t>PCLD/Carteira de Crédito Bruta (%)</t>
  </si>
  <si>
    <t>Índice de Basileia Prudencial (%)</t>
  </si>
  <si>
    <t>Nº de Abertura de Pontos de Atendimento</t>
  </si>
  <si>
    <t>Total Number of Outlets</t>
  </si>
  <si>
    <t>Total Number of Outlets Openings</t>
  </si>
  <si>
    <t>INDICADORES DE PERFORMANCE</t>
  </si>
  <si>
    <t>PERFORMANCE RATIOS</t>
  </si>
  <si>
    <t>OPERATING DATA</t>
  </si>
  <si>
    <t>RETURNS &amp; MARGINS</t>
  </si>
  <si>
    <t>OTHERS</t>
  </si>
  <si>
    <r>
      <t>Margem Líquida</t>
    </r>
    <r>
      <rPr>
        <vertAlign val="superscript"/>
        <sz val="11"/>
        <rFont val="Trebuchet MS"/>
        <family val="2"/>
      </rPr>
      <t>(6)</t>
    </r>
    <r>
      <rPr>
        <sz val="11"/>
        <rFont val="Trebuchet MS"/>
        <family val="2"/>
      </rPr>
      <t xml:space="preserve"> (%)</t>
    </r>
  </si>
  <si>
    <r>
      <t>Margem Líquida Recorrente</t>
    </r>
    <r>
      <rPr>
        <vertAlign val="superscript"/>
        <sz val="11"/>
        <rFont val="Trebuchet MS"/>
        <family val="2"/>
      </rPr>
      <t>(7)</t>
    </r>
    <r>
      <rPr>
        <sz val="11"/>
        <rFont val="Trebuchet MS"/>
        <family val="2"/>
      </rPr>
      <t xml:space="preserve"> (%)</t>
    </r>
  </si>
  <si>
    <t>LCR (%)</t>
  </si>
  <si>
    <t>-</t>
  </si>
  <si>
    <t>Relações interfinanceiras</t>
  </si>
  <si>
    <t>Outros passivos</t>
  </si>
  <si>
    <t>PATRIMÔNIO LÍQUIDO</t>
  </si>
  <si>
    <t>Participação de controladores</t>
  </si>
  <si>
    <r>
      <t>LUCRO LÍQUIDO RECORRENTE</t>
    </r>
    <r>
      <rPr>
        <b/>
        <vertAlign val="superscript"/>
        <sz val="11"/>
        <color theme="0"/>
        <rFont val="Trebuchet MS"/>
        <family val="2"/>
      </rPr>
      <t>(1)</t>
    </r>
  </si>
  <si>
    <t>Efeitos não-recorrentes, líquidos</t>
  </si>
  <si>
    <r>
      <t>ROAE</t>
    </r>
    <r>
      <rPr>
        <vertAlign val="superscript"/>
        <sz val="11"/>
        <rFont val="Trebuchet MS"/>
        <family val="2"/>
      </rPr>
      <t>(2)</t>
    </r>
    <r>
      <rPr>
        <sz val="11"/>
        <rFont val="Trebuchet MS"/>
        <family val="2"/>
      </rPr>
      <t xml:space="preserve"> (%)</t>
    </r>
  </si>
  <si>
    <r>
      <t>ROAA</t>
    </r>
    <r>
      <rPr>
        <vertAlign val="superscript"/>
        <sz val="11"/>
        <rFont val="Trebuchet MS"/>
        <family val="2"/>
      </rPr>
      <t>(3)</t>
    </r>
    <r>
      <rPr>
        <sz val="11"/>
        <rFont val="Trebuchet MS"/>
        <family val="2"/>
      </rPr>
      <t xml:space="preserve"> (%)</t>
    </r>
  </si>
  <si>
    <r>
      <t>Net Interest Margin</t>
    </r>
    <r>
      <rPr>
        <vertAlign val="superscript"/>
        <sz val="11"/>
        <rFont val="Trebuchet MS"/>
        <family val="2"/>
      </rPr>
      <t>(4)</t>
    </r>
    <r>
      <rPr>
        <sz val="11"/>
        <rFont val="Trebuchet MS"/>
        <family val="2"/>
      </rPr>
      <t xml:space="preserve"> (%)</t>
    </r>
  </si>
  <si>
    <r>
      <t>Operating Efficiency Ratio</t>
    </r>
    <r>
      <rPr>
        <vertAlign val="superscript"/>
        <sz val="11"/>
        <rFont val="Trebuchet MS"/>
        <family val="2"/>
      </rPr>
      <t>(5)</t>
    </r>
    <r>
      <rPr>
        <sz val="11"/>
        <rFont val="Trebuchet MS"/>
        <family val="2"/>
      </rPr>
      <t xml:space="preserve"> (%)</t>
    </r>
  </si>
  <si>
    <r>
      <t>Net Margin</t>
    </r>
    <r>
      <rPr>
        <vertAlign val="superscript"/>
        <sz val="11"/>
        <rFont val="Trebuchet MS"/>
        <family val="2"/>
      </rPr>
      <t>(6)</t>
    </r>
    <r>
      <rPr>
        <sz val="11"/>
        <rFont val="Trebuchet MS"/>
        <family val="2"/>
      </rPr>
      <t xml:space="preserve"> (%)</t>
    </r>
  </si>
  <si>
    <r>
      <t>Recurring Net Margin</t>
    </r>
    <r>
      <rPr>
        <vertAlign val="superscript"/>
        <sz val="11"/>
        <rFont val="Trebuchet MS"/>
        <family val="2"/>
      </rPr>
      <t>(7)</t>
    </r>
    <r>
      <rPr>
        <sz val="11"/>
        <rFont val="Trebuchet MS"/>
        <family val="2"/>
      </rPr>
      <t xml:space="preserve"> (%)</t>
    </r>
  </si>
  <si>
    <t>Effective Income Tax Rate (%)</t>
  </si>
  <si>
    <r>
      <t xml:space="preserve">BALANÇO PATRIMONIAL </t>
    </r>
    <r>
      <rPr>
        <b/>
        <i/>
        <sz val="9"/>
        <color theme="0"/>
        <rFont val="Trebuchet MS"/>
        <family val="2"/>
      </rPr>
      <t>(em milhares de R$)</t>
    </r>
  </si>
  <si>
    <r>
      <t xml:space="preserve">DRE </t>
    </r>
    <r>
      <rPr>
        <b/>
        <i/>
        <sz val="9"/>
        <color theme="0"/>
        <rFont val="Trebuchet MS"/>
        <family val="2"/>
      </rPr>
      <t>(em milhares de R$)</t>
    </r>
  </si>
  <si>
    <r>
      <t xml:space="preserve">STATEMENTS OF INCOME </t>
    </r>
    <r>
      <rPr>
        <b/>
        <i/>
        <sz val="9"/>
        <color theme="0"/>
        <rFont val="Trebuchet MS"/>
        <family val="2"/>
      </rPr>
      <t>(in thousands of BRL)</t>
    </r>
  </si>
  <si>
    <t>Net non-recurring effects</t>
  </si>
  <si>
    <t>NON-RECURRING NET INCOME</t>
  </si>
  <si>
    <t>Loan operations</t>
  </si>
  <si>
    <t>Securities transactions</t>
  </si>
  <si>
    <t>Short-term interbank investiments</t>
  </si>
  <si>
    <t>Derivative financial instruments</t>
  </si>
  <si>
    <t>Foreign exchange</t>
  </si>
  <si>
    <t>Market funding expenses</t>
  </si>
  <si>
    <t>Loan operations and onlending</t>
  </si>
  <si>
    <t>Allowance for loan losses</t>
  </si>
  <si>
    <t>Allowance for other doubtful accounts</t>
  </si>
  <si>
    <t>Revenue from services</t>
  </si>
  <si>
    <t>Employee expenses</t>
  </si>
  <si>
    <t>Administrative expenses</t>
  </si>
  <si>
    <t>Tax expenses</t>
  </si>
  <si>
    <t>Other operating income (expenses)</t>
  </si>
  <si>
    <t>Non-Operating Income</t>
  </si>
  <si>
    <t>Current income tax and social contribution</t>
  </si>
  <si>
    <t>Deferred income tax and social contribution</t>
  </si>
  <si>
    <t>NET INCOME</t>
  </si>
  <si>
    <t>INCOME BEFORE TAXES</t>
  </si>
  <si>
    <t>OPERATING INCOME</t>
  </si>
  <si>
    <t>OPERATING EXPENSES</t>
  </si>
  <si>
    <t>GROSS PROFIT FROM FINANCIAL INTERMEDIATION</t>
  </si>
  <si>
    <t>EXPENSES FROM FINANCIAL INTERMEDIATION</t>
  </si>
  <si>
    <t>REVENUE FROM FINANCIAL INTERMEDIATION</t>
  </si>
  <si>
    <r>
      <t xml:space="preserve">BALANCE SHEET </t>
    </r>
    <r>
      <rPr>
        <b/>
        <i/>
        <sz val="9"/>
        <color theme="0"/>
        <rFont val="Trebuchet MS"/>
        <family val="2"/>
      </rPr>
      <t>(in thousands of BRL)</t>
    </r>
  </si>
  <si>
    <t>ASSETS</t>
  </si>
  <si>
    <t>Current Assets</t>
  </si>
  <si>
    <t>Cash and bank deposits</t>
  </si>
  <si>
    <t>Short-term interbank investments</t>
  </si>
  <si>
    <t>Securities and derivative financial instruments</t>
  </si>
  <si>
    <t>Interbank accounts</t>
  </si>
  <si>
    <t>Securities trading and brokerage</t>
  </si>
  <si>
    <t>Taxes and contributions recoverable</t>
  </si>
  <si>
    <t>Receivables from affiliated companies</t>
  </si>
  <si>
    <t>Deferred tax assets</t>
  </si>
  <si>
    <t>Miscellaneous</t>
  </si>
  <si>
    <t>Notes and credits receivable</t>
  </si>
  <si>
    <t>Prepaid expenses</t>
  </si>
  <si>
    <t>Long-term Receivables</t>
  </si>
  <si>
    <t>Funds receivable from closed groups</t>
  </si>
  <si>
    <t xml:space="preserve">Securities credits receivable </t>
  </si>
  <si>
    <t>Escrow deposits on judicial claims</t>
  </si>
  <si>
    <t>Tax credits</t>
  </si>
  <si>
    <t>Permanent Assets</t>
  </si>
  <si>
    <t>Investments</t>
  </si>
  <si>
    <t>Property, plant and equipment</t>
  </si>
  <si>
    <t>Intangible assets</t>
  </si>
  <si>
    <t>TOTAL ASSETS</t>
  </si>
  <si>
    <t>LIABILITIES</t>
  </si>
  <si>
    <t>Current liabilities</t>
  </si>
  <si>
    <t>Demand deposits</t>
  </si>
  <si>
    <t>Time deposits</t>
  </si>
  <si>
    <t>Funds from acceptance</t>
  </si>
  <si>
    <t>Financing and borrowings</t>
  </si>
  <si>
    <t>Collection and payment of taxes and similar</t>
  </si>
  <si>
    <t>Social and statutory</t>
  </si>
  <si>
    <t>Tax and social security contributions</t>
  </si>
  <si>
    <t>Funds obligations with closed groups</t>
  </si>
  <si>
    <t>Long-term liabilities</t>
  </si>
  <si>
    <t>Funds pending receipt - judicial collection</t>
  </si>
  <si>
    <t>Tax and social security</t>
  </si>
  <si>
    <t>Equity</t>
  </si>
  <si>
    <t>Controlling interest</t>
  </si>
  <si>
    <t>TOTAL LIABILITIES AND EQUITY</t>
  </si>
  <si>
    <t>Cash deposits in foreign currency</t>
  </si>
  <si>
    <t>Interbank deposits</t>
  </si>
  <si>
    <t>Foreign onlending</t>
  </si>
  <si>
    <t>Contingent liabilities</t>
  </si>
  <si>
    <t>Alíquota Efetiva de IR/CSLL (%)</t>
  </si>
  <si>
    <t>9M18</t>
  </si>
  <si>
    <t>Resultado da venda de ativos financeiros</t>
  </si>
  <si>
    <t>Gains on sale of financial assets</t>
  </si>
  <si>
    <t>1T20</t>
  </si>
  <si>
    <t>1T19</t>
  </si>
  <si>
    <t>2T19</t>
  </si>
  <si>
    <t>1S19</t>
  </si>
  <si>
    <t>3T19</t>
  </si>
  <si>
    <t>9M19</t>
  </si>
  <si>
    <t>4T19</t>
  </si>
  <si>
    <t>NPL (%)</t>
  </si>
  <si>
    <t>Nº de Colaboradores</t>
  </si>
  <si>
    <t>Headcount</t>
  </si>
  <si>
    <r>
      <t>ROAE</t>
    </r>
    <r>
      <rPr>
        <vertAlign val="superscript"/>
        <sz val="11"/>
        <rFont val="Trebuchet MS"/>
        <family val="2"/>
      </rPr>
      <t>(1)</t>
    </r>
    <r>
      <rPr>
        <sz val="11"/>
        <rFont val="Trebuchet MS"/>
        <family val="2"/>
      </rPr>
      <t xml:space="preserve"> a.a. (%)</t>
    </r>
  </si>
  <si>
    <r>
      <t>ROAA</t>
    </r>
    <r>
      <rPr>
        <vertAlign val="superscript"/>
        <sz val="11"/>
        <rFont val="Trebuchet MS"/>
        <family val="2"/>
      </rPr>
      <t>(2)</t>
    </r>
    <r>
      <rPr>
        <sz val="11"/>
        <rFont val="Trebuchet MS"/>
        <family val="2"/>
      </rPr>
      <t xml:space="preserve"> a.a. (%)</t>
    </r>
  </si>
  <si>
    <r>
      <t>Margem Financeira Líquida</t>
    </r>
    <r>
      <rPr>
        <vertAlign val="superscript"/>
        <sz val="11"/>
        <rFont val="Trebuchet MS"/>
        <family val="2"/>
      </rPr>
      <t>(3)</t>
    </r>
    <r>
      <rPr>
        <sz val="11"/>
        <rFont val="Trebuchet MS"/>
        <family val="2"/>
      </rPr>
      <t xml:space="preserve"> a.a. (%)</t>
    </r>
  </si>
  <si>
    <r>
      <t>IEO ajustado ao risco</t>
    </r>
    <r>
      <rPr>
        <vertAlign val="superscript"/>
        <sz val="11"/>
        <rFont val="Trebuchet MS"/>
        <family val="2"/>
      </rPr>
      <t>(5)</t>
    </r>
    <r>
      <rPr>
        <sz val="11"/>
        <rFont val="Trebuchet MS"/>
        <family val="2"/>
      </rPr>
      <t xml:space="preserve"> (%)</t>
    </r>
  </si>
  <si>
    <r>
      <t>Risk-adjusted Operating Efficiency Ratio</t>
    </r>
    <r>
      <rPr>
        <vertAlign val="superscript"/>
        <sz val="11"/>
        <rFont val="Trebuchet MS"/>
        <family val="2"/>
      </rPr>
      <t xml:space="preserve">(5) </t>
    </r>
    <r>
      <rPr>
        <sz val="11"/>
        <rFont val="Trebuchet MS"/>
        <family val="2"/>
      </rPr>
      <t>(%)</t>
    </r>
  </si>
  <si>
    <t>(1) ROAE = Net Income LTM / Average Net Equity; 
(2) ROAA = Net Income LTM / Average Assets; 
(3) Net Interest Margin = Gross Profit from Financial Intermediation LTM / Average Profitable Assets; 
(4) Operating Efficiency Ratio =  (Adm. Expenses + Personnel Expenses + Tax Expenses + Other Expenses and Operating Revenues) / Gross Profit from Financial Intermediation before LLP  + Revenues from Services + Income from Bank Fees; 
(5) Risk-adjusted OER = (Adm. Expenses + Personnel Expenses + Tax Expenses + Other Expenses and Operating Revenues) / Gross Profit from Fin. Int. + Revenues from Services + Income from Bank Fees
(6) Net Margin = Net Income / Gross Profit from Financial Intermediation; 
(7) Recurring Net Margin = Recurring Net Income / Gross Profit from Financial Intermediation.</t>
  </si>
  <si>
    <t>(1) ROAE = Lucro Líquido 12M / Patrimônio Líquido Médio; 
(2) ROAA = Lucro Líquido 12M / Ativo Médio; 
(3) Margem Financeira Líquida = Resultado Bruto da Int. Fin. 12M / Ativo Remunerável Médio; 
(4) Índice de Eficiência Operacional = (Desp. Adm. + Desp. com Pessoal + Desp. Trib. + Outras Despesas e Receitas Operacionais) / Resultado Bruto da Int. Fin. antes da PDD + Receitas de Prest. de Serviços + Rendas de Tarifas Bancárias; 
(5) IEO ajustado ao risco = (Desp. Adm. + Desp. com Pessoal + Desp. Trib. + Outras Despesas e Receitas Operacionais) / Resultado Bruto da Int. Fin. + Receitas de Prest. de Serviços + Rendas de Tarifas Bancárias
(6) Margem Líquida = Lucro Líquido / Resultado Bruto da Int. Fin.; 
(7) Margem Líquida Recorrente = Lucro Líquido Recorrente / Resultado Bruto da Int. Fin..</t>
  </si>
  <si>
    <t>Participações estatutárias no lucro</t>
  </si>
  <si>
    <t>Participação de acionistas não controladores</t>
  </si>
  <si>
    <t>Profit Sharing</t>
  </si>
  <si>
    <t>Minority Interest</t>
  </si>
  <si>
    <t xml:space="preserve">(1) In 2018, Net Income excluding the effect of Non-Recurring Effects related to preparation for the IPO. </t>
  </si>
  <si>
    <t>Consolidado</t>
  </si>
  <si>
    <t>Foreign exchange expenses</t>
  </si>
  <si>
    <t>Combinado</t>
  </si>
  <si>
    <t>Carteira própria</t>
  </si>
  <si>
    <t>Own Portfolio</t>
  </si>
  <si>
    <t>Recursos de letras imobiliárias, hipotecárias, de crédito e similares</t>
  </si>
  <si>
    <t>Funds from acceptcance and issue of securities</t>
  </si>
  <si>
    <t>Instrumentos de dívida elegíveis a capital</t>
  </si>
  <si>
    <t>Equity eligible debt instruments</t>
  </si>
  <si>
    <t>Reservas de capital</t>
  </si>
  <si>
    <t>Reservas de lucros</t>
  </si>
  <si>
    <t>(-)Ações em tesouraria</t>
  </si>
  <si>
    <t>% YoY</t>
  </si>
  <si>
    <t>* Até Dez/18: Com o exclusivo objetivo de proporcionar uma melhor compreensão dos resultados levando em conta a Reorganização Societária implementada em fev/18, os quadros de Balanço Patrimonial e Demonstrações do Resultado (DRE) foram elaborados considerando as Demonstrações Financeiras Combinadas dos respectivos períodos, não auditadas, aplicadas às mesmas práticas contábeis. As Demonstrações Financeiras Combinadas incluem as informações financeiras do Banco Agibank S.A., Agibank Administradora de Consórcios Ltda., Agibank Financeira S.A. – Crédito, Financiamento e Investimento, Banklab Empresa de Tecnologia Ltda., Promil Promotora de Vendas Ltda., Soldi Promotora de Vendas Ltda., Agibank Corretora de Seguros Ltda. e Telecontato Call Center e Telemarketing Ltda., preparadas de acordo com as práticas contábeis adotadas no Brasil aplicáveis às instituições financeiras autorizadas a funcionar pelo BACEN. Nesse sentido, em decorrência da preponderância dos saldos do Banco no Combinado, as demonstrações financeiras combinadas estão apresentadas no modelo instituído pelo Plano Contábil das Instituições do Sistema Financeiro Nacional - COSIF.
**Mar/19 em diante: Em fevereiro de 2019, foi aprovada a cisão parcial do patrimônio líquido do Banco para a empresa Nuova Holding S.A., parte relacionada do Banco. Como consequência da cisão, as promotoras de vendas Soldi Promotora de Vendas Ltda. e Promil Promotora de Vendas Ltda. passaram a ser controladas pela Nuova Holding S.A.. Dessa forma, a partir da reorganização mencionada, as Despesas de Pessoal referentes aos pontos de atendimento passam a ser registradas como Despesas Administrativas.</t>
  </si>
  <si>
    <t>*Up to Dec/18: With the sole objective of providing a better understanding of the company’s results in the context of the Corporate Reorganization implemented on Feb, 18, these Balance Sheet and Income Statement have been prepared taking into consideration the unaudited Combined Financial Statements for these periods and applying the same accounting practices. Combined Financial Statements include the financial information of Banco Agibank S.A., Agibank Administradora de Consórcios Ltda., Agibank Financeira S.A. – Crédito, Financiamento e Investimento, Banklab Empresa de Tecnologia Ltda., Promil Promotora de Vendas Ltda., Soldi Promotora de Vendas Ltda., Agibank Corretora de Seguros Ltda. and Telecontato Call Center e Telemarketing Ltda., prepared according to accounting practices adopted in Brazil applicable to financial institutions authorized to operate by BACEN. In this context, due to the weight of the balance sheet of the Bank in the Combined Financial Statements, the latter are shown using the model instituted by the Accounting Plan for National Financial System Institutions - COSIF.
**From Mar/19 on: In February 2019, approval was given for the partial spin off of the Bank’s net equity to the company Nuova Holding S.A., a related party of the Bank. As a consequence of the spin off, Nuova Holding S.A. assumed control of the sales promoters, Soldi Promotora de Vendas Ltda and Promil Promotora de Vendas Ltda. Consequently, since this reorganization, the Employee Expenses for the service outlets has been booked under Administrative Expenses.</t>
  </si>
  <si>
    <t>2T20</t>
  </si>
  <si>
    <t>1S20</t>
  </si>
  <si>
    <t>Venda ou de transferência de ativos financeiros</t>
  </si>
  <si>
    <t>RESULTADO DE EXERCÍCIOS FUTUROS</t>
  </si>
  <si>
    <t>3T20</t>
  </si>
  <si>
    <t>9M20</t>
  </si>
  <si>
    <t>Capital Stock</t>
  </si>
  <si>
    <t>Capital Reserves</t>
  </si>
  <si>
    <t>Profit Reserves</t>
  </si>
  <si>
    <t>Adjustments to Market Value - securities and derivatives</t>
  </si>
  <si>
    <t>(-) Treasury Shares</t>
  </si>
  <si>
    <t>Retained Earnings</t>
  </si>
  <si>
    <t>4T20</t>
  </si>
  <si>
    <t>1T21</t>
  </si>
  <si>
    <t>Nº de Colaboradores - Banco Agibank S.A.</t>
  </si>
  <si>
    <t>Receitas Totais (R$ mil)</t>
  </si>
  <si>
    <t>2T21</t>
  </si>
  <si>
    <r>
      <rPr>
        <b/>
        <sz val="11"/>
        <color rgb="FF262856"/>
        <rFont val="Trebuchet MS"/>
        <family val="2"/>
      </rPr>
      <t>Fale com o RI |</t>
    </r>
    <r>
      <rPr>
        <b/>
        <sz val="11"/>
        <color rgb="FF84C44C"/>
        <rFont val="Trebuchet MS"/>
        <family val="2"/>
      </rPr>
      <t xml:space="preserve"> </t>
    </r>
    <r>
      <rPr>
        <b/>
        <i/>
        <sz val="11"/>
        <color rgb="FF2FC750"/>
        <rFont val="Trebuchet MS"/>
        <family val="2"/>
      </rPr>
      <t>Talk to IR</t>
    </r>
  </si>
  <si>
    <r>
      <rPr>
        <b/>
        <sz val="11"/>
        <color rgb="FF262856"/>
        <rFont val="Trebuchet MS"/>
        <family val="2"/>
      </rPr>
      <t>- BALANÇO PATRIMONIAL BACEN GAAP |</t>
    </r>
    <r>
      <rPr>
        <b/>
        <sz val="11"/>
        <color rgb="FF2FC750"/>
        <rFont val="Trebuchet MS"/>
        <family val="2"/>
      </rPr>
      <t xml:space="preserve"> BALANCE SHEET BACEN GAAP</t>
    </r>
  </si>
  <si>
    <t>1S21</t>
  </si>
  <si>
    <t>Nº de Hubs (Pontos de Atendimento)</t>
  </si>
  <si>
    <t>3T21</t>
  </si>
  <si>
    <t>9M21</t>
  </si>
  <si>
    <r>
      <rPr>
        <b/>
        <sz val="11"/>
        <color rgb="FF262856"/>
        <rFont val="Trebuchet MS"/>
        <family val="2"/>
      </rPr>
      <t>- DRE BACEN GAAP |</t>
    </r>
    <r>
      <rPr>
        <b/>
        <sz val="11"/>
        <color rgb="FF84C44C"/>
        <rFont val="Trebuchet MS"/>
        <family val="2"/>
      </rPr>
      <t xml:space="preserve"> </t>
    </r>
    <r>
      <rPr>
        <b/>
        <sz val="11"/>
        <color rgb="FF2FC750"/>
        <rFont val="Trebuchet MS"/>
        <family val="2"/>
      </rPr>
      <t>INCOME STATEMENT BACEN GAAP</t>
    </r>
  </si>
  <si>
    <r>
      <rPr>
        <b/>
        <sz val="22"/>
        <color rgb="FF262856"/>
        <rFont val="Trebuchet MS"/>
        <family val="2"/>
      </rPr>
      <t>DADOS HISTÓRICOS |</t>
    </r>
    <r>
      <rPr>
        <b/>
        <sz val="22"/>
        <color rgb="FF002060"/>
        <rFont val="Trebuchet MS"/>
        <family val="2"/>
      </rPr>
      <t xml:space="preserve"> </t>
    </r>
    <r>
      <rPr>
        <b/>
        <sz val="22"/>
        <color rgb="FF2FC750"/>
        <rFont val="Trebuchet MS"/>
        <family val="2"/>
      </rPr>
      <t>HISTORICAL DATA</t>
    </r>
  </si>
  <si>
    <r>
      <rPr>
        <b/>
        <sz val="22"/>
        <color rgb="FF262856"/>
        <rFont val="Trebuchet MS"/>
        <family val="2"/>
      </rPr>
      <t>ÍNDICE |</t>
    </r>
    <r>
      <rPr>
        <b/>
        <sz val="22"/>
        <color rgb="FF002060"/>
        <rFont val="Trebuchet MS"/>
        <family val="2"/>
      </rPr>
      <t xml:space="preserve"> </t>
    </r>
    <r>
      <rPr>
        <b/>
        <sz val="22"/>
        <color rgb="FF2FC750"/>
        <rFont val="Trebuchet MS"/>
        <family val="2"/>
      </rPr>
      <t>INDEX</t>
    </r>
  </si>
  <si>
    <r>
      <t xml:space="preserve">CARTEIRA DE CRÉDITO </t>
    </r>
    <r>
      <rPr>
        <b/>
        <i/>
        <sz val="9"/>
        <color theme="0"/>
        <rFont val="Trebuchet MS"/>
        <family val="2"/>
      </rPr>
      <t>(em mihões de R$)</t>
    </r>
  </si>
  <si>
    <r>
      <t xml:space="preserve">PORTFOLIO </t>
    </r>
    <r>
      <rPr>
        <b/>
        <i/>
        <sz val="9"/>
        <color theme="0"/>
        <rFont val="Trebuchet MS"/>
        <family val="2"/>
      </rPr>
      <t>(in thousands of BRL)</t>
    </r>
  </si>
  <si>
    <t>- Crédito Pessoal</t>
  </si>
  <si>
    <t>- Personal Credit</t>
  </si>
  <si>
    <t>- Crédito Consignado</t>
  </si>
  <si>
    <t>- Credit Card linked Payroll-Deductible Loans</t>
  </si>
  <si>
    <t>- Cartão de Crédito Consignado</t>
  </si>
  <si>
    <t>- Payroll-Deductible Loans</t>
  </si>
  <si>
    <t>- Cartão de Crédito</t>
  </si>
  <si>
    <t>- Credit Cards</t>
  </si>
  <si>
    <t>- Crédito Conta Corrente</t>
  </si>
  <si>
    <t>- Overdraft Accounts</t>
  </si>
  <si>
    <t xml:space="preserve">Total de Operações de Crédito </t>
  </si>
  <si>
    <t>Credit Portfolio</t>
  </si>
  <si>
    <t>Títulos e Créditos a Receber</t>
  </si>
  <si>
    <t>Securities and Credits Receivable</t>
  </si>
  <si>
    <t>Total Carteira de Crédito Bruta</t>
  </si>
  <si>
    <t>Total Gross Credit Portfolio</t>
  </si>
  <si>
    <t>PCLD - Operações de Crédito</t>
  </si>
  <si>
    <t>LLP - Credit Portfolio</t>
  </si>
  <si>
    <t>PCLD - Títulos e Créditos a Receber</t>
  </si>
  <si>
    <t>LLP - Securities and Credits receivable</t>
  </si>
  <si>
    <t>Total Carteira de Crédito Líquida</t>
  </si>
  <si>
    <t>Net Credit Portfolio</t>
  </si>
  <si>
    <t>BREAKDOWN</t>
  </si>
  <si>
    <r>
      <t xml:space="preserve">CARTEIRA POR RATING </t>
    </r>
    <r>
      <rPr>
        <b/>
        <i/>
        <sz val="9"/>
        <color theme="0"/>
        <rFont val="Trebuchet MS"/>
        <family val="2"/>
      </rPr>
      <t>(em mihões de R$)</t>
    </r>
  </si>
  <si>
    <r>
      <t xml:space="preserve">RATING </t>
    </r>
    <r>
      <rPr>
        <b/>
        <i/>
        <sz val="9"/>
        <color theme="0"/>
        <rFont val="Trebuchet MS"/>
        <family val="2"/>
      </rPr>
      <t>(in thousands of BRL)</t>
    </r>
  </si>
  <si>
    <t>A</t>
  </si>
  <si>
    <t>B</t>
  </si>
  <si>
    <t>C</t>
  </si>
  <si>
    <t>D</t>
  </si>
  <si>
    <t>E</t>
  </si>
  <si>
    <t>F</t>
  </si>
  <si>
    <t>G</t>
  </si>
  <si>
    <t>H</t>
  </si>
  <si>
    <t xml:space="preserve">PROVISÃO POR RATING </t>
  </si>
  <si>
    <r>
      <t xml:space="preserve">PROVISIONS BY RATING  </t>
    </r>
    <r>
      <rPr>
        <b/>
        <i/>
        <sz val="9"/>
        <color theme="0"/>
        <rFont val="Trebuchet MS"/>
        <family val="2"/>
      </rPr>
      <t>(in thousands of BRL)</t>
    </r>
  </si>
  <si>
    <t>(1) Em 2018: Lucro Líquido, excluído o efeito dos Efeitos Não-Recorrentes relativas ao processo de preparação para a abertura de capital. 
Em 2021: Lucro líquido, se ajustado em função dos ganhos das operações de hedge.</t>
  </si>
  <si>
    <r>
      <rPr>
        <b/>
        <sz val="11"/>
        <color rgb="FF262856"/>
        <rFont val="Trebuchet MS"/>
        <family val="2"/>
      </rPr>
      <t xml:space="preserve">- CARTEIRA DE CRÉDITO </t>
    </r>
    <r>
      <rPr>
        <b/>
        <sz val="11"/>
        <color rgb="FF2FC750"/>
        <rFont val="Trebuchet MS"/>
        <family val="2"/>
      </rPr>
      <t>| PORTFOLIO</t>
    </r>
  </si>
  <si>
    <t>4T21</t>
  </si>
  <si>
    <t>Nº de Clientes Totais</t>
  </si>
  <si>
    <t>Nº de Clientes Ativos</t>
  </si>
  <si>
    <t>Headcount - Banking (Agibank)</t>
  </si>
  <si>
    <t>Total Clients</t>
  </si>
  <si>
    <t>Active Clients</t>
  </si>
  <si>
    <t>Total Revenues (R$ thousands)</t>
  </si>
  <si>
    <t>Revenue per HC (R$ thousands)</t>
  </si>
  <si>
    <t>Revenue per HC Banking (R$ thousands)</t>
  </si>
  <si>
    <t>ARPU - Average Revenue per Client</t>
  </si>
  <si>
    <t>RESULTADO DA INTERMEDIAÇÃO FINANCEIRA (NII)</t>
  </si>
  <si>
    <t>NII Ajustado ao Risco</t>
  </si>
  <si>
    <t>- Crédito Pessoal Correntista</t>
  </si>
  <si>
    <t>- Crédito Pessoal Não-Correntista</t>
  </si>
  <si>
    <t>- Personal Credit - Account Holder</t>
  </si>
  <si>
    <t>- Personal Credit - Non-Account Holder</t>
  </si>
  <si>
    <t>Provisões para passivos cíveis e trabalhistas</t>
  </si>
  <si>
    <t>ri.agi.com.br</t>
  </si>
  <si>
    <r>
      <t xml:space="preserve">- INDICADORES DE PERFORMANCE | </t>
    </r>
    <r>
      <rPr>
        <b/>
        <sz val="11"/>
        <color rgb="FF2FC750"/>
        <rFont val="Trebuchet MS"/>
        <family val="2"/>
      </rPr>
      <t>PERFORMANCE INDICATORS</t>
    </r>
  </si>
  <si>
    <t>1T22</t>
  </si>
  <si>
    <t>1Q22</t>
  </si>
  <si>
    <t>ri@agi.com.br</t>
  </si>
  <si>
    <t>RPE - Receita Por Colaborador Banco (R$ LTM)</t>
  </si>
  <si>
    <t>RPE - Receita Por Colaborador (R$ LTM)</t>
  </si>
  <si>
    <t>Receita por Cliente Ativo (ARPAC) (R$ LTM)</t>
  </si>
  <si>
    <t>Margem Financeira Líquida Ajustada ao Risco a.a. (%)</t>
  </si>
  <si>
    <r>
      <t>Índice de Eficiência Operacional (IEO)</t>
    </r>
    <r>
      <rPr>
        <vertAlign val="superscript"/>
        <sz val="11"/>
        <rFont val="Trebuchet MS"/>
        <family val="2"/>
      </rPr>
      <t>(4)</t>
    </r>
    <r>
      <rPr>
        <sz val="11"/>
        <rFont val="Trebuchet MS"/>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</si>
</sst>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 #,##0.00_-;_-* &quot;-&quot;??_-;_-@_-"/>
    <numFmt numFmtId="165" formatCode="_-* #,##0_-;\-* #,##0_-;_-* &quot;-&quot;??_-;_-@_-"/>
    <numFmt numFmtId="166" formatCode="0.0%"/>
    <numFmt numFmtId="167" formatCode="_-* #,##0.0_-;\-* #,##0.0_-;_-* &quot;-&quot;??_-;_-@_-"/>
    <numFmt numFmtId="168" formatCode="_-* #,##0.0_-;\-* #,##0.0_-;_-* &quot;-&quot;?_-;_-@_-"/>
    <numFmt numFmtId="169" formatCode="#,###;\(#,##0\);\-"/>
    <numFmt numFmtId="170" formatCode="#,###.0;\(#,##0.0\);\-"/>
    <numFmt numFmtId="171" formatCode="0.0\ \p\.\p\."/>
  </numFmts>
  <fonts count="55"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1"/>
      <color theme="0"/>
      <name val="Calibri"/>
      <family val="2"/>
      <scheme val="minor"/>
    </font>
    <font>
      <sz val="11"/>
      <color rgb="FFFF0000"/>
      <name val="Calibri"/>
      <family val="2"/>
      <scheme val="minor"/>
    </font>
    <font>
      <b/>
      <sz val="11"/>
      <color rgb="FFFF0000"/>
      <name val="Calibri"/>
      <family val="2"/>
      <scheme val="minor"/>
    </font>
    <font>
      <u/>
      <sz val="11"/>
      <color theme="10"/>
      <name val="Calibri"/>
      <family val="2"/>
      <scheme val="minor"/>
    </font>
    <font>
      <sz val="11"/>
      <color rgb="FF002060"/>
      <name val="Trebuchet MS"/>
      <family val="2"/>
    </font>
    <font>
      <b/>
      <sz val="22"/>
      <color rgb="FF002060"/>
      <name val="Trebuchet MS"/>
      <family val="2"/>
    </font>
    <font>
      <b/>
      <sz val="11"/>
      <color rgb="FF84C44C"/>
      <name val="Trebuchet MS"/>
      <family val="2"/>
    </font>
    <font>
      <b/>
      <sz val="11"/>
      <color rgb="FF002060"/>
      <name val="Trebuchet MS"/>
      <family val="2"/>
    </font>
    <font>
      <b/>
      <sz val="11"/>
      <name val="Trebuchet MS"/>
      <family val="2"/>
    </font>
    <font>
      <b/>
      <sz val="11"/>
      <color theme="1"/>
      <name val="Trebuchet MS"/>
      <family val="2"/>
    </font>
    <font>
      <sz val="11"/>
      <color theme="1"/>
      <name val="Trebuchet MS"/>
      <family val="2"/>
    </font>
    <font>
      <sz val="11"/>
      <name val="Trebuchet MS"/>
      <family val="2"/>
    </font>
    <font>
      <b/>
      <sz val="11"/>
      <color theme="0"/>
      <name val="Trebuchet MS"/>
      <family val="2"/>
    </font>
    <font>
      <i/>
      <u/>
      <sz val="11"/>
      <color theme="3" tint="-0.249977111117893"/>
      <name val="Trebuchet MS"/>
      <family val="2"/>
    </font>
    <font>
      <sz val="9"/>
      <color theme="1"/>
      <name val="Trebuchet MS"/>
      <family val="2"/>
    </font>
    <font>
      <b/>
      <sz val="9"/>
      <color theme="0"/>
      <name val="Trebuchet MS"/>
      <family val="2"/>
    </font>
    <font>
      <sz val="9"/>
      <color theme="0"/>
      <name val="Trebuchet MS"/>
      <family val="2"/>
    </font>
    <font>
      <sz val="9"/>
      <color rgb="FF002060"/>
      <name val="Trebuchet MS"/>
      <family val="2"/>
    </font>
    <font>
      <sz val="11"/>
      <color rgb="FFFF0000"/>
      <name val="Trebuchet MS"/>
      <family val="2"/>
    </font>
    <font>
      <vertAlign val="superscript"/>
      <sz val="11"/>
      <name val="Trebuchet MS"/>
      <family val="2"/>
    </font>
    <font>
      <b/>
      <vertAlign val="superscript"/>
      <sz val="11"/>
      <color theme="0"/>
      <name val="Trebuchet MS"/>
      <family val="2"/>
    </font>
    <font>
      <i/>
      <sz val="9"/>
      <color theme="3" tint="-0.249977111117893"/>
      <name val="Calibri"/>
      <family val="2"/>
      <scheme val="minor"/>
    </font>
    <font>
      <i/>
      <sz val="9"/>
      <color theme="3" tint="-0.499984740745262"/>
      <name val="Trebuchet MS"/>
      <family val="2"/>
    </font>
    <font>
      <i/>
      <sz val="9"/>
      <color rgb="FF4B7525"/>
      <name val="Trebuchet MS"/>
      <family val="2"/>
    </font>
    <font>
      <b/>
      <i/>
      <sz val="9"/>
      <color theme="0"/>
      <name val="Trebuchet MS"/>
      <family val="2"/>
    </font>
    <font>
      <i/>
      <sz val="9"/>
      <color rgb="FF6CA836"/>
      <name val="Calibri"/>
      <family val="2"/>
      <scheme val="minor"/>
    </font>
    <font>
      <i/>
      <sz val="9"/>
      <color rgb="FF6CA836"/>
      <name val="Trebuchet MS"/>
      <family val="2"/>
    </font>
    <font>
      <i/>
      <sz val="9"/>
      <color rgb="FF0070C0"/>
      <name val="Trebuchet MS"/>
      <family val="2"/>
    </font>
    <font>
      <sz val="9"/>
      <color rgb="FF0070C0"/>
      <name val="Trebuchet MS"/>
      <family val="2"/>
    </font>
    <font>
      <sz val="9"/>
      <color rgb="FF266BFF"/>
      <name val="Trebuchet MS"/>
      <family val="2"/>
    </font>
    <font>
      <sz val="11"/>
      <color rgb="FF2FC750"/>
      <name val="Trebuchet MS"/>
      <family val="2"/>
    </font>
    <font>
      <sz val="9"/>
      <color rgb="FF2FC750"/>
      <name val="Trebuchet MS"/>
      <family val="2"/>
    </font>
    <font>
      <i/>
      <sz val="9"/>
      <color rgb="FF2FC750"/>
      <name val="Trebuchet MS"/>
      <family val="2"/>
    </font>
    <font>
      <i/>
      <sz val="9"/>
      <color rgb="FF262856"/>
      <name val="Trebuchet MS"/>
      <family val="2"/>
    </font>
    <font>
      <sz val="9"/>
      <color rgb="FF262856"/>
      <name val="Trebuchet MS"/>
      <family val="2"/>
    </font>
    <font>
      <b/>
      <sz val="48"/>
      <color rgb="FF262856"/>
      <name val="Trebuchet MS"/>
      <family val="2"/>
    </font>
    <font>
      <b/>
      <i/>
      <sz val="36"/>
      <color rgb="FF2FC750"/>
      <name val="Trebuchet MS"/>
      <family val="2"/>
    </font>
    <font>
      <b/>
      <sz val="11"/>
      <color rgb="FF2FC750"/>
      <name val="Trebuchet MS"/>
      <family val="2"/>
    </font>
    <font>
      <b/>
      <i/>
      <sz val="11"/>
      <color rgb="FF2FC750"/>
      <name val="Trebuchet MS"/>
      <family val="2"/>
    </font>
    <font>
      <b/>
      <sz val="11"/>
      <color rgb="FF262856"/>
      <name val="Trebuchet MS"/>
      <family val="2"/>
    </font>
    <font>
      <u/>
      <sz val="11"/>
      <color rgb="FF266BFF"/>
      <name val="Trebuchet MS"/>
      <family val="2"/>
    </font>
    <font>
      <sz val="11"/>
      <color rgb="FF266BFF"/>
      <name val="Trebuchet MS"/>
      <family val="2"/>
    </font>
    <font>
      <sz val="11"/>
      <color rgb="FF266BFF"/>
      <name val="Calibri"/>
      <family val="2"/>
      <scheme val="minor"/>
    </font>
    <font>
      <b/>
      <sz val="22"/>
      <color rgb="FF262856"/>
      <name val="Trebuchet MS"/>
      <family val="2"/>
    </font>
    <font>
      <i/>
      <sz val="9"/>
      <color rgb="FF262856"/>
      <name val="Calibri"/>
      <family val="2"/>
      <scheme val="minor"/>
    </font>
    <font>
      <i/>
      <sz val="9"/>
      <color rgb="FF2FC750"/>
      <name val="Calibri"/>
      <family val="2"/>
      <scheme val="minor"/>
    </font>
    <font>
      <i/>
      <sz val="9"/>
      <color rgb="FF266BFF"/>
      <name val="Trebuchet MS"/>
      <family val="2"/>
    </font>
    <font>
      <b/>
      <i/>
      <u/>
      <sz val="11"/>
      <color rgb="FF2FC750"/>
      <name val="Trebuchet MS"/>
      <family val="2"/>
    </font>
    <font>
      <b/>
      <sz val="22"/>
      <color rgb="FF2FC750"/>
      <name val="Trebuchet MS"/>
      <family val="2"/>
    </font>
    <font>
      <sz val="9"/>
      <color theme="1"/>
      <name val="Segoe UI"/>
      <family val="2"/>
    </font>
  </fonts>
  <fills count="1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bgColor indexed="64"/>
      </patternFill>
    </fill>
    <fill>
      <patternFill patternType="solid">
        <fgColor theme="0"/>
        <bgColor indexed="64"/>
      </patternFill>
    </fill>
    <fill>
      <patternFill patternType="solid">
        <fgColor rgb="FF84C448"/>
        <bgColor indexed="64"/>
      </patternFill>
    </fill>
    <fill>
      <patternFill patternType="solid">
        <fgColor theme="4" tint="-0.499984740745262"/>
        <bgColor indexed="64"/>
      </patternFill>
    </fill>
    <fill>
      <patternFill patternType="solid">
        <fgColor rgb="FFEEF7E5"/>
        <bgColor indexed="64"/>
      </patternFill>
    </fill>
    <fill>
      <patternFill patternType="solid">
        <fgColor rgb="FF262856"/>
        <bgColor indexed="64"/>
      </patternFill>
    </fill>
    <fill>
      <patternFill patternType="solid">
        <fgColor rgb="FF2FC750"/>
        <bgColor indexed="64"/>
      </patternFill>
    </fill>
    <fill>
      <patternFill patternType="solid">
        <fgColor rgb="FFE9EFF3"/>
        <bgColor indexed="64"/>
      </patternFill>
    </fill>
    <fill>
      <patternFill patternType="solid">
        <fgColor rgb="FF266BFF"/>
        <bgColor indexed="64"/>
      </patternFill>
    </fill>
  </fills>
  <borders count="14">
    <border>
      <left/>
      <right/>
      <top/>
      <bottom/>
      <diagonal/>
    </border>
    <border>
      <left/>
      <right/>
      <top/>
      <bottom style="thin">
        <color indexed="64"/>
      </bottom>
      <diagonal/>
    </border>
    <border>
      <left/>
      <right/>
      <top style="thin">
        <color indexed="64"/>
      </top>
      <bottom style="medium">
        <color indexed="64"/>
      </bottom>
      <diagonal/>
    </border>
    <border>
      <left style="thin">
        <color rgb="FF84C448"/>
      </left>
      <right/>
      <top style="thin">
        <color rgb="FF84C448"/>
      </top>
      <bottom/>
      <diagonal/>
    </border>
    <border>
      <left/>
      <right/>
      <top style="thin">
        <color rgb="FF84C448"/>
      </top>
      <bottom/>
      <diagonal/>
    </border>
    <border>
      <left/>
      <right style="thin">
        <color rgb="FF84C448"/>
      </right>
      <top style="thin">
        <color rgb="FF84C448"/>
      </top>
      <bottom/>
      <diagonal/>
    </border>
    <border>
      <left style="thin">
        <color rgb="FF84C448"/>
      </left>
      <right/>
      <top/>
      <bottom/>
      <diagonal/>
    </border>
    <border>
      <left/>
      <right style="thin">
        <color rgb="FF84C448"/>
      </right>
      <top/>
      <bottom/>
      <diagonal/>
    </border>
    <border>
      <left style="thin">
        <color rgb="FF84C448"/>
      </left>
      <right/>
      <top/>
      <bottom style="thin">
        <color rgb="FF84C448"/>
      </bottom>
      <diagonal/>
    </border>
    <border>
      <left/>
      <right/>
      <top/>
      <bottom style="thin">
        <color rgb="FF84C448"/>
      </bottom>
      <diagonal/>
    </border>
    <border>
      <left/>
      <right style="thin">
        <color rgb="FF84C448"/>
      </right>
      <top/>
      <bottom style="thin">
        <color rgb="FF84C448"/>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8" fillId="0" borderId="0" applyNumberFormat="0" applyFill="0" applyBorder="0" applyAlignment="0" applyProtection="0"/>
  </cellStyleXfs>
  <cellXfs count="153">
    <xf numFmtId="0" fontId="0" fillId="0" borderId="0" xfId="0"/>
    <xf numFmtId="0" fontId="2" fillId="0" borderId="0" xfId="0" applyFont="1"/>
    <xf numFmtId="0" fontId="0" fillId="0" borderId="0" xfId="0" applyFont="1"/>
    <xf numFmtId="0" fontId="3" fillId="0" borderId="0" xfId="0" applyFont="1" applyBorder="1" applyAlignment="1">
      <alignment wrapText="1"/>
    </xf>
    <xf numFmtId="0" fontId="4" fillId="0" borderId="0" xfId="0" applyFont="1" applyBorder="1" applyAlignment="1">
      <alignment horizontal="left" wrapText="1"/>
    </xf>
    <xf numFmtId="0" fontId="3" fillId="0" borderId="0" xfId="0" applyFont="1" applyFill="1" applyBorder="1" applyAlignment="1">
      <alignment wrapText="1"/>
    </xf>
    <xf numFmtId="165" fontId="0" fillId="0" borderId="0" xfId="1" applyNumberFormat="1" applyFont="1"/>
    <xf numFmtId="165" fontId="0" fillId="0" borderId="0" xfId="0" applyNumberFormat="1" applyFont="1"/>
    <xf numFmtId="0" fontId="2" fillId="0" borderId="0" xfId="0" applyFont="1" applyAlignment="1">
      <alignment horizontal="center"/>
    </xf>
    <xf numFmtId="165" fontId="2" fillId="0" borderId="0" xfId="1" applyNumberFormat="1" applyFont="1"/>
    <xf numFmtId="0" fontId="3" fillId="0" borderId="0" xfId="0" applyFont="1" applyFill="1" applyBorder="1"/>
    <xf numFmtId="0" fontId="4" fillId="0" borderId="0" xfId="0" applyFont="1" applyFill="1" applyBorder="1" applyAlignment="1">
      <alignment horizontal="left" indent="1"/>
    </xf>
    <xf numFmtId="0" fontId="4" fillId="0" borderId="0" xfId="0" applyFont="1" applyFill="1" applyAlignment="1">
      <alignment horizontal="left" indent="1"/>
    </xf>
    <xf numFmtId="0" fontId="3" fillId="0" borderId="0" xfId="0" applyFont="1" applyFill="1"/>
    <xf numFmtId="0" fontId="4" fillId="0" borderId="0" xfId="0" applyFont="1" applyFill="1" applyBorder="1"/>
    <xf numFmtId="0" fontId="4" fillId="0" borderId="0" xfId="0" applyFont="1" applyFill="1"/>
    <xf numFmtId="0" fontId="3" fillId="0" borderId="0" xfId="0" applyFont="1" applyFill="1" applyBorder="1" applyAlignment="1">
      <alignment horizontal="left"/>
    </xf>
    <xf numFmtId="165" fontId="0" fillId="2" borderId="0" xfId="1" applyNumberFormat="1" applyFont="1" applyFill="1"/>
    <xf numFmtId="165" fontId="0" fillId="2" borderId="0" xfId="0" applyNumberFormat="1" applyFont="1" applyFill="1"/>
    <xf numFmtId="165" fontId="2" fillId="0" borderId="0" xfId="0" applyNumberFormat="1" applyFont="1"/>
    <xf numFmtId="0" fontId="2" fillId="3" borderId="0" xfId="0" applyFont="1" applyFill="1" applyAlignment="1">
      <alignment horizontal="center"/>
    </xf>
    <xf numFmtId="165" fontId="2" fillId="3" borderId="0" xfId="0" applyNumberFormat="1" applyFont="1" applyFill="1"/>
    <xf numFmtId="165" fontId="0" fillId="3" borderId="0" xfId="1" applyNumberFormat="1" applyFont="1" applyFill="1"/>
    <xf numFmtId="165" fontId="2" fillId="3" borderId="0" xfId="1" applyNumberFormat="1" applyFont="1" applyFill="1"/>
    <xf numFmtId="164" fontId="0" fillId="0" borderId="0" xfId="1" applyFont="1"/>
    <xf numFmtId="14" fontId="7" fillId="0" borderId="0" xfId="0" applyNumberFormat="1" applyFont="1" applyAlignment="1">
      <alignment horizontal="left"/>
    </xf>
    <xf numFmtId="0" fontId="2" fillId="0" borderId="0" xfId="0" applyFont="1" applyFill="1" applyBorder="1" applyAlignment="1">
      <alignment horizontal="center"/>
    </xf>
    <xf numFmtId="14" fontId="5" fillId="5" borderId="0" xfId="1" applyNumberFormat="1" applyFont="1" applyFill="1" applyBorder="1" applyAlignment="1">
      <alignment horizontal="center"/>
    </xf>
    <xf numFmtId="0" fontId="0" fillId="0" borderId="0" xfId="0" applyFont="1" applyFill="1"/>
    <xf numFmtId="9" fontId="0" fillId="0" borderId="0" xfId="0" applyNumberFormat="1" applyFont="1" applyFill="1" applyAlignment="1">
      <alignment horizontal="center"/>
    </xf>
    <xf numFmtId="164" fontId="0" fillId="0" borderId="0" xfId="1" applyFont="1" applyFill="1"/>
    <xf numFmtId="164" fontId="0" fillId="0" borderId="0" xfId="0" applyNumberFormat="1"/>
    <xf numFmtId="10" fontId="0" fillId="0" borderId="0" xfId="0" applyNumberFormat="1" applyFont="1" applyFill="1" applyAlignment="1">
      <alignment horizontal="center"/>
    </xf>
    <xf numFmtId="10" fontId="0" fillId="0" borderId="0" xfId="2" applyNumberFormat="1" applyFont="1" applyFill="1" applyAlignment="1">
      <alignment horizontal="center"/>
    </xf>
    <xf numFmtId="0" fontId="2" fillId="0" borderId="2" xfId="0" applyFont="1" applyFill="1" applyBorder="1"/>
    <xf numFmtId="164" fontId="2" fillId="0" borderId="2" xfId="1" applyFont="1" applyBorder="1"/>
    <xf numFmtId="0" fontId="2" fillId="0" borderId="2" xfId="0" applyFont="1" applyBorder="1"/>
    <xf numFmtId="164" fontId="0" fillId="0" borderId="0" xfId="1" applyNumberFormat="1" applyFont="1"/>
    <xf numFmtId="164" fontId="6" fillId="0" borderId="0" xfId="0" applyNumberFormat="1" applyFont="1"/>
    <xf numFmtId="164" fontId="4" fillId="0" borderId="0" xfId="1" applyFont="1" applyFill="1"/>
    <xf numFmtId="164" fontId="3" fillId="0" borderId="2" xfId="1" applyFont="1" applyBorder="1"/>
    <xf numFmtId="0" fontId="0" fillId="6" borderId="0" xfId="0" applyFill="1" applyBorder="1" applyAlignment="1">
      <alignment vertical="center"/>
    </xf>
    <xf numFmtId="0" fontId="10" fillId="6" borderId="0" xfId="0" applyFont="1" applyFill="1" applyBorder="1" applyAlignment="1">
      <alignment vertical="center"/>
    </xf>
    <xf numFmtId="0" fontId="9" fillId="6" borderId="0" xfId="0" applyFont="1" applyFill="1" applyBorder="1" applyAlignment="1">
      <alignment vertical="center"/>
    </xf>
    <xf numFmtId="0" fontId="0" fillId="6" borderId="0" xfId="0" applyFill="1" applyBorder="1" applyAlignment="1"/>
    <xf numFmtId="0" fontId="9" fillId="6" borderId="3" xfId="0" applyFont="1" applyFill="1" applyBorder="1" applyAlignment="1">
      <alignment vertical="center"/>
    </xf>
    <xf numFmtId="0" fontId="9" fillId="6" borderId="4" xfId="0" applyFont="1" applyFill="1" applyBorder="1" applyAlignment="1">
      <alignment vertical="center"/>
    </xf>
    <xf numFmtId="0" fontId="9" fillId="6" borderId="5" xfId="0" applyFont="1" applyFill="1" applyBorder="1" applyAlignment="1">
      <alignment vertical="center"/>
    </xf>
    <xf numFmtId="0" fontId="9" fillId="6" borderId="6" xfId="0" applyFont="1" applyFill="1" applyBorder="1" applyAlignment="1">
      <alignment vertical="center"/>
    </xf>
    <xf numFmtId="0" fontId="9" fillId="6" borderId="7" xfId="0" applyFont="1" applyFill="1" applyBorder="1" applyAlignment="1">
      <alignment vertical="center"/>
    </xf>
    <xf numFmtId="0" fontId="9" fillId="6" borderId="8" xfId="0" applyFont="1" applyFill="1" applyBorder="1" applyAlignment="1">
      <alignment vertical="center"/>
    </xf>
    <xf numFmtId="0" fontId="9" fillId="6" borderId="9" xfId="0" applyFont="1" applyFill="1" applyBorder="1" applyAlignment="1">
      <alignment vertical="center"/>
    </xf>
    <xf numFmtId="0" fontId="9" fillId="6" borderId="10" xfId="0" applyFont="1" applyFill="1" applyBorder="1" applyAlignment="1">
      <alignment vertical="center"/>
    </xf>
    <xf numFmtId="0" fontId="12" fillId="6" borderId="0" xfId="0" quotePrefix="1" applyFont="1" applyFill="1" applyBorder="1" applyAlignment="1">
      <alignment vertical="center"/>
    </xf>
    <xf numFmtId="0" fontId="12" fillId="6" borderId="0" xfId="0" applyFont="1" applyFill="1" applyBorder="1" applyAlignment="1">
      <alignment horizontal="right" vertical="center"/>
    </xf>
    <xf numFmtId="0" fontId="14" fillId="0" borderId="0" xfId="0" applyFont="1"/>
    <xf numFmtId="0" fontId="15" fillId="0" borderId="0" xfId="0" applyFont="1"/>
    <xf numFmtId="165" fontId="14" fillId="0" borderId="0" xfId="1" applyNumberFormat="1" applyFont="1"/>
    <xf numFmtId="165" fontId="15" fillId="0" borderId="0" xfId="0" applyNumberFormat="1" applyFont="1"/>
    <xf numFmtId="0" fontId="17" fillId="7" borderId="11" xfId="0" applyFont="1" applyFill="1" applyBorder="1"/>
    <xf numFmtId="0" fontId="14" fillId="0" borderId="0" xfId="0" applyFont="1" applyAlignment="1">
      <alignment vertical="center"/>
    </xf>
    <xf numFmtId="0" fontId="17" fillId="8" borderId="11" xfId="0" applyFont="1" applyFill="1" applyBorder="1"/>
    <xf numFmtId="0" fontId="15" fillId="0" borderId="0" xfId="0" applyFont="1" applyAlignment="1">
      <alignment horizontal="right" indent="1"/>
    </xf>
    <xf numFmtId="0" fontId="18" fillId="0" borderId="0" xfId="5" applyFont="1" applyAlignment="1">
      <alignment horizontal="center"/>
    </xf>
    <xf numFmtId="0" fontId="19" fillId="0" borderId="0" xfId="0" applyFont="1"/>
    <xf numFmtId="166" fontId="21" fillId="0" borderId="0" xfId="2" applyNumberFormat="1" applyFont="1" applyAlignment="1">
      <alignment horizontal="center" vertical="center"/>
    </xf>
    <xf numFmtId="0" fontId="0" fillId="6" borderId="0" xfId="0" applyFont="1" applyFill="1" applyBorder="1" applyAlignment="1">
      <alignment vertical="center"/>
    </xf>
    <xf numFmtId="0" fontId="16" fillId="9" borderId="11" xfId="0" applyFont="1" applyFill="1" applyBorder="1" applyAlignment="1">
      <alignment horizontal="left" indent="1"/>
    </xf>
    <xf numFmtId="0" fontId="23" fillId="0" borderId="0" xfId="0" applyFont="1"/>
    <xf numFmtId="0" fontId="13" fillId="0" borderId="0" xfId="0" applyFont="1" applyFill="1" applyBorder="1" applyAlignment="1">
      <alignment wrapText="1"/>
    </xf>
    <xf numFmtId="166" fontId="23" fillId="0" borderId="0" xfId="2" applyNumberFormat="1" applyFont="1"/>
    <xf numFmtId="168" fontId="23" fillId="0" borderId="0" xfId="0" applyNumberFormat="1" applyFont="1"/>
    <xf numFmtId="167" fontId="23" fillId="0" borderId="0" xfId="0" applyNumberFormat="1" applyFont="1"/>
    <xf numFmtId="0" fontId="15" fillId="6" borderId="0" xfId="0" applyFont="1" applyFill="1"/>
    <xf numFmtId="0" fontId="14" fillId="6" borderId="0" xfId="0" applyFont="1" applyFill="1"/>
    <xf numFmtId="166" fontId="15" fillId="0" borderId="0" xfId="0" applyNumberFormat="1" applyFont="1"/>
    <xf numFmtId="169" fontId="15" fillId="0" borderId="0" xfId="0" applyNumberFormat="1" applyFont="1" applyAlignment="1">
      <alignment horizontal="right" indent="1"/>
    </xf>
    <xf numFmtId="0" fontId="31" fillId="0" borderId="0" xfId="0" applyFont="1" applyAlignment="1">
      <alignment horizontal="center"/>
    </xf>
    <xf numFmtId="0" fontId="32" fillId="0" borderId="0" xfId="0" applyFont="1" applyAlignment="1">
      <alignment horizontal="center"/>
    </xf>
    <xf numFmtId="0" fontId="33" fillId="0" borderId="0" xfId="0" applyFont="1"/>
    <xf numFmtId="0" fontId="26" fillId="6" borderId="0" xfId="0" applyFont="1" applyFill="1" applyBorder="1" applyAlignment="1">
      <alignment vertical="top" wrapText="1"/>
    </xf>
    <xf numFmtId="0" fontId="30" fillId="6" borderId="0" xfId="0" applyFont="1" applyFill="1" applyBorder="1" applyAlignment="1">
      <alignment vertical="top" wrapText="1"/>
    </xf>
    <xf numFmtId="166" fontId="15" fillId="0" borderId="0" xfId="2" applyNumberFormat="1" applyFont="1"/>
    <xf numFmtId="0" fontId="17" fillId="10" borderId="11" xfId="0" applyFont="1" applyFill="1" applyBorder="1" applyAlignment="1">
      <alignment vertical="center"/>
    </xf>
    <xf numFmtId="0" fontId="17" fillId="10" borderId="11" xfId="0" applyFont="1" applyFill="1" applyBorder="1" applyAlignment="1">
      <alignment horizontal="center" vertical="center"/>
    </xf>
    <xf numFmtId="0" fontId="17" fillId="11" borderId="12" xfId="0" applyFont="1" applyFill="1" applyBorder="1"/>
    <xf numFmtId="0" fontId="16" fillId="12" borderId="11" xfId="0" applyFont="1" applyFill="1" applyBorder="1" applyAlignment="1">
      <alignment horizontal="left" indent="1"/>
    </xf>
    <xf numFmtId="169" fontId="15" fillId="12" borderId="11" xfId="1" applyNumberFormat="1" applyFont="1" applyFill="1" applyBorder="1" applyAlignment="1">
      <alignment horizontal="right" indent="1"/>
    </xf>
    <xf numFmtId="169" fontId="15" fillId="12" borderId="11" xfId="0" applyNumberFormat="1" applyFont="1" applyFill="1" applyBorder="1" applyAlignment="1">
      <alignment horizontal="right" indent="1"/>
    </xf>
    <xf numFmtId="166" fontId="22" fillId="12" borderId="11" xfId="2" applyNumberFormat="1" applyFont="1" applyFill="1" applyBorder="1" applyAlignment="1">
      <alignment horizontal="center" vertical="center"/>
    </xf>
    <xf numFmtId="166" fontId="34" fillId="12" borderId="11" xfId="2" applyNumberFormat="1" applyFont="1" applyFill="1" applyBorder="1" applyAlignment="1">
      <alignment horizontal="center" vertical="center"/>
    </xf>
    <xf numFmtId="0" fontId="15" fillId="12" borderId="11" xfId="0" applyFont="1" applyFill="1" applyBorder="1" applyAlignment="1">
      <alignment horizontal="left" indent="1"/>
    </xf>
    <xf numFmtId="169" fontId="17" fillId="10" borderId="11" xfId="1" applyNumberFormat="1" applyFont="1" applyFill="1" applyBorder="1" applyAlignment="1">
      <alignment horizontal="right" indent="1"/>
    </xf>
    <xf numFmtId="166" fontId="20" fillId="10" borderId="11" xfId="2" applyNumberFormat="1" applyFont="1" applyFill="1" applyBorder="1" applyAlignment="1">
      <alignment horizontal="center" vertical="center"/>
    </xf>
    <xf numFmtId="0" fontId="17" fillId="11" borderId="11" xfId="0" applyFont="1" applyFill="1" applyBorder="1"/>
    <xf numFmtId="169" fontId="17" fillId="11" borderId="11" xfId="1" applyNumberFormat="1" applyFont="1" applyFill="1" applyBorder="1" applyAlignment="1">
      <alignment horizontal="right" indent="1"/>
    </xf>
    <xf numFmtId="166" fontId="20" fillId="11" borderId="11" xfId="2" applyNumberFormat="1" applyFont="1" applyFill="1" applyBorder="1" applyAlignment="1">
      <alignment horizontal="center" vertical="center"/>
    </xf>
    <xf numFmtId="0" fontId="35" fillId="0" borderId="0" xfId="0" applyFont="1"/>
    <xf numFmtId="0" fontId="36" fillId="0" borderId="0" xfId="0" applyFont="1"/>
    <xf numFmtId="0" fontId="37" fillId="0" borderId="0" xfId="0" applyFont="1" applyAlignment="1">
      <alignment horizontal="center"/>
    </xf>
    <xf numFmtId="0" fontId="38" fillId="0" borderId="0" xfId="0" applyFont="1" applyAlignment="1">
      <alignment horizontal="center"/>
    </xf>
    <xf numFmtId="0" fontId="39" fillId="0" borderId="0" xfId="0" applyFont="1"/>
    <xf numFmtId="9" fontId="34" fillId="12" borderId="11" xfId="2" applyNumberFormat="1" applyFont="1" applyFill="1" applyBorder="1" applyAlignment="1">
      <alignment horizontal="center" vertical="center"/>
    </xf>
    <xf numFmtId="0" fontId="46" fillId="6" borderId="0" xfId="0" applyFont="1" applyFill="1" applyBorder="1" applyAlignment="1">
      <alignment vertical="center"/>
    </xf>
    <xf numFmtId="0" fontId="47" fillId="6" borderId="0" xfId="0" applyFont="1" applyFill="1" applyBorder="1" applyAlignment="1">
      <alignment vertical="center"/>
    </xf>
    <xf numFmtId="0" fontId="45" fillId="6" borderId="0" xfId="5" quotePrefix="1" applyFont="1" applyFill="1" applyBorder="1" applyAlignment="1">
      <alignment horizontal="right" vertical="center"/>
    </xf>
    <xf numFmtId="0" fontId="46" fillId="6" borderId="7" xfId="0" applyFont="1" applyFill="1" applyBorder="1" applyAlignment="1">
      <alignment vertical="center"/>
    </xf>
    <xf numFmtId="0" fontId="42" fillId="6" borderId="0" xfId="5" quotePrefix="1" applyFont="1" applyFill="1" applyBorder="1" applyAlignment="1">
      <alignment vertical="center"/>
    </xf>
    <xf numFmtId="169" fontId="20" fillId="10" borderId="11" xfId="1" applyNumberFormat="1" applyFont="1" applyFill="1" applyBorder="1" applyAlignment="1">
      <alignment horizontal="center" vertical="center"/>
    </xf>
    <xf numFmtId="0" fontId="51" fillId="0" borderId="0" xfId="0" applyFont="1" applyAlignment="1">
      <alignment horizontal="center"/>
    </xf>
    <xf numFmtId="0" fontId="46" fillId="0" borderId="0" xfId="0" applyFont="1"/>
    <xf numFmtId="0" fontId="17" fillId="10" borderId="11" xfId="0" applyFont="1" applyFill="1" applyBorder="1"/>
    <xf numFmtId="0" fontId="17" fillId="11" borderId="13" xfId="0" applyFont="1" applyFill="1" applyBorder="1"/>
    <xf numFmtId="0" fontId="17" fillId="11" borderId="13" xfId="0" applyFont="1" applyFill="1" applyBorder="1" applyAlignment="1">
      <alignment horizontal="center"/>
    </xf>
    <xf numFmtId="0" fontId="20" fillId="11" borderId="13" xfId="0" applyFont="1" applyFill="1" applyBorder="1" applyAlignment="1">
      <alignment horizontal="center"/>
    </xf>
    <xf numFmtId="169" fontId="15" fillId="12" borderId="0" xfId="1" applyNumberFormat="1" applyFont="1" applyFill="1" applyBorder="1" applyAlignment="1">
      <alignment horizontal="right" indent="1"/>
    </xf>
    <xf numFmtId="166" fontId="15" fillId="12" borderId="11" xfId="2" applyNumberFormat="1" applyFont="1" applyFill="1" applyBorder="1" applyAlignment="1">
      <alignment horizontal="right" indent="1"/>
    </xf>
    <xf numFmtId="166" fontId="16" fillId="12" borderId="11" xfId="2" applyNumberFormat="1" applyFont="1" applyFill="1" applyBorder="1" applyAlignment="1">
      <alignment horizontal="right" indent="1"/>
    </xf>
    <xf numFmtId="170" fontId="15" fillId="12" borderId="11" xfId="1" applyNumberFormat="1" applyFont="1" applyFill="1" applyBorder="1" applyAlignment="1">
      <alignment horizontal="right" indent="1"/>
    </xf>
    <xf numFmtId="0" fontId="37" fillId="0" borderId="0" xfId="0" applyFont="1" applyFill="1" applyAlignment="1">
      <alignment horizontal="center"/>
    </xf>
    <xf numFmtId="0" fontId="17" fillId="13" borderId="11" xfId="0" applyFont="1" applyFill="1" applyBorder="1" applyAlignment="1">
      <alignment horizontal="center" vertical="center"/>
    </xf>
    <xf numFmtId="0" fontId="17" fillId="10" borderId="12" xfId="0" applyFont="1" applyFill="1" applyBorder="1"/>
    <xf numFmtId="0" fontId="17" fillId="10" borderId="13" xfId="0" applyFont="1" applyFill="1" applyBorder="1"/>
    <xf numFmtId="0" fontId="17" fillId="10" borderId="13" xfId="0" applyFont="1" applyFill="1" applyBorder="1" applyAlignment="1">
      <alignment horizontal="center"/>
    </xf>
    <xf numFmtId="0" fontId="20" fillId="10" borderId="13" xfId="0" applyFont="1" applyFill="1" applyBorder="1" applyAlignment="1">
      <alignment horizontal="center"/>
    </xf>
    <xf numFmtId="0" fontId="16" fillId="12" borderId="11" xfId="0" quotePrefix="1" applyFont="1" applyFill="1" applyBorder="1" applyAlignment="1">
      <alignment horizontal="left" indent="2"/>
    </xf>
    <xf numFmtId="0" fontId="16" fillId="12" borderId="11" xfId="0" quotePrefix="1" applyFont="1" applyFill="1" applyBorder="1" applyAlignment="1">
      <alignment horizontal="left" indent="1"/>
    </xf>
    <xf numFmtId="167" fontId="15" fillId="12" borderId="11" xfId="1" applyNumberFormat="1" applyFont="1" applyFill="1" applyBorder="1" applyAlignment="1">
      <alignment horizontal="right" indent="1"/>
    </xf>
    <xf numFmtId="170" fontId="17" fillId="11" borderId="11" xfId="1" applyNumberFormat="1" applyFont="1" applyFill="1" applyBorder="1" applyAlignment="1">
      <alignment horizontal="right" indent="1"/>
    </xf>
    <xf numFmtId="166" fontId="17" fillId="10" borderId="11" xfId="2" applyNumberFormat="1" applyFont="1" applyFill="1" applyBorder="1" applyAlignment="1">
      <alignment horizontal="right" indent="1"/>
    </xf>
    <xf numFmtId="171" fontId="22" fillId="12" borderId="11" xfId="2" applyNumberFormat="1" applyFont="1" applyFill="1" applyBorder="1" applyAlignment="1">
      <alignment horizontal="center" vertical="center"/>
    </xf>
    <xf numFmtId="171" fontId="34" fillId="12" borderId="11" xfId="2" applyNumberFormat="1" applyFont="1" applyFill="1" applyBorder="1" applyAlignment="1">
      <alignment horizontal="center" vertical="center"/>
    </xf>
    <xf numFmtId="170" fontId="17" fillId="10" borderId="11" xfId="1" applyNumberFormat="1" applyFont="1" applyFill="1" applyBorder="1" applyAlignment="1">
      <alignment horizontal="right" indent="1"/>
    </xf>
    <xf numFmtId="0" fontId="16" fillId="12" borderId="11" xfId="0" applyFont="1" applyFill="1" applyBorder="1" applyAlignment="1">
      <alignment horizontal="right" indent="1"/>
    </xf>
    <xf numFmtId="2" fontId="15" fillId="0" borderId="0" xfId="2" applyNumberFormat="1" applyFont="1"/>
    <xf numFmtId="169" fontId="15" fillId="0" borderId="0" xfId="0" applyNumberFormat="1" applyFont="1"/>
    <xf numFmtId="0" fontId="16" fillId="12" borderId="11" xfId="0" quotePrefix="1" applyFont="1" applyFill="1" applyBorder="1" applyAlignment="1">
      <alignment horizontal="left" indent="3"/>
    </xf>
    <xf numFmtId="0" fontId="16" fillId="12" borderId="11" xfId="0" quotePrefix="1" applyFont="1" applyFill="1" applyBorder="1" applyAlignment="1">
      <alignment horizontal="left" indent="4"/>
    </xf>
    <xf numFmtId="0" fontId="44" fillId="0" borderId="0" xfId="5" quotePrefix="1" applyFont="1" applyFill="1" applyAlignment="1">
      <alignment vertical="center"/>
    </xf>
    <xf numFmtId="167" fontId="15" fillId="12" borderId="11" xfId="1" applyNumberFormat="1" applyFont="1" applyFill="1" applyBorder="1" applyAlignment="1">
      <alignment horizontal="left" indent="1"/>
    </xf>
    <xf numFmtId="0" fontId="54" fillId="0" borderId="0" xfId="0" applyFont="1"/>
    <xf numFmtId="164" fontId="16" fillId="12" borderId="11" xfId="1" applyFont="1" applyFill="1" applyBorder="1" applyAlignment="1">
      <alignment horizontal="right" indent="1"/>
    </xf>
    <xf numFmtId="0" fontId="50" fillId="6" borderId="0" xfId="0" applyFont="1" applyFill="1" applyBorder="1" applyAlignment="1">
      <alignment horizontal="left" vertical="top" wrapText="1"/>
    </xf>
    <xf numFmtId="0" fontId="49" fillId="6" borderId="0" xfId="0" applyFont="1" applyFill="1" applyBorder="1" applyAlignment="1">
      <alignment horizontal="left" vertical="top" wrapText="1"/>
    </xf>
    <xf numFmtId="0" fontId="40" fillId="6" borderId="0" xfId="0" applyFont="1" applyFill="1" applyBorder="1" applyAlignment="1">
      <alignment horizontal="right" vertical="center"/>
    </xf>
    <xf numFmtId="0" fontId="41" fillId="6" borderId="0" xfId="0" applyFont="1" applyFill="1" applyBorder="1" applyAlignment="1">
      <alignment horizontal="right" vertical="center"/>
    </xf>
    <xf numFmtId="0" fontId="52" fillId="0" borderId="0" xfId="5" applyFont="1" applyFill="1" applyAlignment="1">
      <alignment horizontal="center" vertical="center"/>
    </xf>
    <xf numFmtId="0" fontId="28" fillId="0" borderId="0" xfId="0" quotePrefix="1" applyFont="1" applyAlignment="1">
      <alignment horizontal="left" vertical="top" wrapText="1"/>
    </xf>
    <xf numFmtId="0" fontId="27" fillId="0" borderId="0" xfId="0" quotePrefix="1" applyFont="1" applyAlignment="1">
      <alignment horizontal="left" vertical="top" wrapText="1"/>
    </xf>
    <xf numFmtId="0" fontId="28" fillId="0" borderId="0" xfId="0" applyFont="1" applyAlignment="1">
      <alignment horizontal="left" vertical="top" wrapText="1"/>
    </xf>
    <xf numFmtId="0" fontId="27" fillId="0" borderId="0" xfId="0" applyFont="1" applyAlignment="1">
      <alignment horizontal="left" vertical="top" wrapText="1"/>
    </xf>
    <xf numFmtId="0" fontId="2" fillId="0" borderId="1" xfId="0" applyFont="1" applyBorder="1" applyAlignment="1">
      <alignment horizontal="center"/>
    </xf>
    <xf numFmtId="14" fontId="5" fillId="4" borderId="0" xfId="1" applyNumberFormat="1" applyFont="1" applyFill="1" applyBorder="1" applyAlignment="1">
      <alignment horizontal="center"/>
    </xf>
  </cellXfs>
  <cellStyles count="6">
    <cellStyle name="Hiperlink" xfId="5" builtinId="8"/>
    <cellStyle name="Normal" xfId="0" builtinId="0"/>
    <cellStyle name="Porcentagem" xfId="2" builtinId="5"/>
    <cellStyle name="Vírgula" xfId="1" builtinId="3"/>
    <cellStyle name="Vírgula 2" xfId="4" xr:uid="{00000000-0005-0000-0000-000004000000}"/>
    <cellStyle name="Vírgula 3" xfId="3" xr:uid="{00000000-0005-0000-0000-000005000000}"/>
  </cellStyles>
  <dxfs count="0"/>
  <tableStyles count="0" defaultTableStyle="TableStyleMedium2" defaultPivotStyle="PivotStyleLight16"/>
  <colors>
    <mruColors>
      <color rgb="FF266BFF"/>
      <color rgb="FF2FC750"/>
      <color rgb="FF262856"/>
      <color rgb="FFE9EFF3"/>
      <color rgb="FF05C7E1"/>
      <color rgb="FF6CA836"/>
      <color rgb="FF84C44C"/>
      <color rgb="FF4B7525"/>
      <color rgb="FF84C448"/>
      <color rgb="FFEEF7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8</xdr:col>
      <xdr:colOff>304800</xdr:colOff>
      <xdr:row>10</xdr:row>
      <xdr:rowOff>0</xdr:rowOff>
    </xdr:from>
    <xdr:to>
      <xdr:col>8</xdr:col>
      <xdr:colOff>624840</xdr:colOff>
      <xdr:row>10</xdr:row>
      <xdr:rowOff>320040</xdr:rowOff>
    </xdr:to>
    <xdr:pic>
      <xdr:nvPicPr>
        <xdr:cNvPr id="9" name="Gráfico 8" descr="Envelope">
          <a:extLst>
            <a:ext uri="{FF2B5EF4-FFF2-40B4-BE49-F238E27FC236}">
              <a16:creationId xmlns:a16="http://schemas.microsoft.com/office/drawing/2014/main" id="{959CD6E7-563A-4897-AEBF-EBE092CF58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7543800" y="3114675"/>
          <a:ext cx="323850" cy="323850"/>
        </a:xfrm>
        <a:prstGeom prst="rect">
          <a:avLst/>
        </a:prstGeom>
      </xdr:spPr>
    </xdr:pic>
    <xdr:clientData/>
  </xdr:twoCellAnchor>
  <xdr:twoCellAnchor editAs="oneCell">
    <xdr:from>
      <xdr:col>9</xdr:col>
      <xdr:colOff>455083</xdr:colOff>
      <xdr:row>1</xdr:row>
      <xdr:rowOff>109209</xdr:rowOff>
    </xdr:from>
    <xdr:to>
      <xdr:col>10</xdr:col>
      <xdr:colOff>629077</xdr:colOff>
      <xdr:row>3</xdr:row>
      <xdr:rowOff>151432</xdr:rowOff>
    </xdr:to>
    <xdr:pic>
      <xdr:nvPicPr>
        <xdr:cNvPr id="4" name="Imagem 3">
          <a:extLst>
            <a:ext uri="{FF2B5EF4-FFF2-40B4-BE49-F238E27FC236}">
              <a16:creationId xmlns:a16="http://schemas.microsoft.com/office/drawing/2014/main" id="{93F7AF57-7C12-43C2-A2A3-6EEBDAE32FA6}"/>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8769" t="16107" r="21688" b="18062"/>
        <a:stretch/>
      </xdr:blipFill>
      <xdr:spPr>
        <a:xfrm>
          <a:off x="9133416" y="204459"/>
          <a:ext cx="840744" cy="5502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63501</xdr:colOff>
      <xdr:row>0</xdr:row>
      <xdr:rowOff>1</xdr:rowOff>
    </xdr:from>
    <xdr:to>
      <xdr:col>1</xdr:col>
      <xdr:colOff>669764</xdr:colOff>
      <xdr:row>2</xdr:row>
      <xdr:rowOff>19686</xdr:rowOff>
    </xdr:to>
    <xdr:pic>
      <xdr:nvPicPr>
        <xdr:cNvPr id="3" name="Imagem 2">
          <a:extLst>
            <a:ext uri="{FF2B5EF4-FFF2-40B4-BE49-F238E27FC236}">
              <a16:creationId xmlns:a16="http://schemas.microsoft.com/office/drawing/2014/main" id="{EDDFFE37-3C0D-4886-BBB9-9FB6DD7C8F1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769" t="16107" r="21688" b="18062"/>
        <a:stretch/>
      </xdr:blipFill>
      <xdr:spPr>
        <a:xfrm>
          <a:off x="215901" y="1"/>
          <a:ext cx="610708" cy="381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0</xdr:row>
      <xdr:rowOff>28575</xdr:rowOff>
    </xdr:from>
    <xdr:to>
      <xdr:col>1</xdr:col>
      <xdr:colOff>670398</xdr:colOff>
      <xdr:row>1</xdr:row>
      <xdr:rowOff>187325</xdr:rowOff>
    </xdr:to>
    <xdr:pic>
      <xdr:nvPicPr>
        <xdr:cNvPr id="3" name="Imagem 2">
          <a:extLst>
            <a:ext uri="{FF2B5EF4-FFF2-40B4-BE49-F238E27FC236}">
              <a16:creationId xmlns:a16="http://schemas.microsoft.com/office/drawing/2014/main" id="{06926CBF-C753-4ACE-A510-9488B5637C7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769" t="16107" r="21688" b="18062"/>
        <a:stretch/>
      </xdr:blipFill>
      <xdr:spPr>
        <a:xfrm>
          <a:off x="171450" y="28575"/>
          <a:ext cx="610708" cy="377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89646</xdr:colOff>
      <xdr:row>0</xdr:row>
      <xdr:rowOff>56029</xdr:rowOff>
    </xdr:from>
    <xdr:to>
      <xdr:col>1</xdr:col>
      <xdr:colOff>705434</xdr:colOff>
      <xdr:row>2</xdr:row>
      <xdr:rowOff>15855</xdr:rowOff>
    </xdr:to>
    <xdr:pic>
      <xdr:nvPicPr>
        <xdr:cNvPr id="3" name="Imagem 2">
          <a:extLst>
            <a:ext uri="{FF2B5EF4-FFF2-40B4-BE49-F238E27FC236}">
              <a16:creationId xmlns:a16="http://schemas.microsoft.com/office/drawing/2014/main" id="{289D503A-2AFC-4D63-9913-E94801FBE31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769" t="16107" r="21688" b="18062"/>
        <a:stretch/>
      </xdr:blipFill>
      <xdr:spPr>
        <a:xfrm>
          <a:off x="212911" y="56029"/>
          <a:ext cx="610708" cy="3746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25400</xdr:colOff>
      <xdr:row>0</xdr:row>
      <xdr:rowOff>12700</xdr:rowOff>
    </xdr:from>
    <xdr:to>
      <xdr:col>1</xdr:col>
      <xdr:colOff>625313</xdr:colOff>
      <xdr:row>1</xdr:row>
      <xdr:rowOff>171450</xdr:rowOff>
    </xdr:to>
    <xdr:pic>
      <xdr:nvPicPr>
        <xdr:cNvPr id="3" name="Imagem 2">
          <a:extLst>
            <a:ext uri="{FF2B5EF4-FFF2-40B4-BE49-F238E27FC236}">
              <a16:creationId xmlns:a16="http://schemas.microsoft.com/office/drawing/2014/main" id="{42A40C52-1719-47B3-95D7-FBF9CA11DFD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769" t="16107" r="21688" b="18062"/>
        <a:stretch/>
      </xdr:blipFill>
      <xdr:spPr>
        <a:xfrm>
          <a:off x="133350" y="12700"/>
          <a:ext cx="607533" cy="3746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Valuation\Clientes\BV\Andamento\Agiplan_Dez14\4.%20Modelo\PPA_Via%20Certa_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pae-fs01\FS01\DADOS\SIG\Financeiro\Tesouraria\Tesouraria\Gest&#227;o%20Tesouraria\Fluxo%20de%20Caixa%20Grupo%20Agiplan\Cash%20Flow%20-%20Multi-Empre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Do"/>
      <sheetName val="Cover &gt;&gt;&gt;"/>
      <sheetName val="Premissas Fixas"/>
      <sheetName val="Timing"/>
      <sheetName val="Outputs&gt;&gt; "/>
      <sheetName val="Outputs"/>
      <sheetName val="Histórico&gt;&gt;"/>
      <sheetName val="DRE_Histórica"/>
      <sheetName val="BP_Histórico"/>
      <sheetName val="Valuation&gt;&gt;"/>
      <sheetName val="1. Receitas"/>
      <sheetName val="2. Despesas"/>
      <sheetName val="3. IR &amp; PL"/>
      <sheetName val="4. BP Projetado"/>
      <sheetName val="5. DRE Projetada"/>
      <sheetName val="6. Valuation"/>
      <sheetName val="7. CAPM"/>
      <sheetName val="8. Capex"/>
      <sheetName val="PPA &gt;&gt;"/>
      <sheetName val="1. Non compete"/>
      <sheetName val="2. Contrato"/>
      <sheetName val="3. CAC"/>
      <sheetName val="4. Workforce"/>
      <sheetName val="5. WARA"/>
      <sheetName val="6. TIR"/>
      <sheetName val="Suporte ---&gt;"/>
      <sheetName val="Balancete"/>
      <sheetName val="Cliente &gt;&gt;"/>
      <sheetName val="Premissas"/>
      <sheetName val="Vendas"/>
      <sheetName val="Capex"/>
      <sheetName val="Despesas"/>
      <sheetName val="bal  jan 2014"/>
      <sheetName val="Emp e Finan"/>
      <sheetName val="BP"/>
      <sheetName val="Fluxo"/>
      <sheetName val="PESSOAL"/>
      <sheetName val="LALUR"/>
      <sheetName val="Workforce"/>
      <sheetName val="Receita &gt;&gt;"/>
      <sheetName val="RESUMO - Novos Contratos"/>
      <sheetName val="Cenário 1 - Base"/>
      <sheetName val="Cenário 2 - Conservador"/>
      <sheetName val="Cenário 3 - Otimista"/>
      <sheetName val="1.0 Apoio - Taxas"/>
      <sheetName val="Cliente &gt;&gt;&gt;"/>
      <sheetName val="1.2 PROJ VENDAS DESP"/>
      <sheetName val="2.2 PROJ VENDAS DESP"/>
      <sheetName val="3.2 PROJ VENDAS DESP"/>
      <sheetName val="ALM"/>
    </sheetNames>
    <sheetDataSet>
      <sheetData sheetId="0"/>
      <sheetData sheetId="1"/>
      <sheetData sheetId="2">
        <row r="12">
          <cell r="E12">
            <v>42004</v>
          </cell>
        </row>
      </sheetData>
      <sheetData sheetId="3">
        <row r="31">
          <cell r="F31" t="str">
            <v>Agiplan</v>
          </cell>
        </row>
        <row r="33">
          <cell r="F33" t="str">
            <v>Estudo de valor da Via Certa</v>
          </cell>
        </row>
        <row r="37">
          <cell r="F37" t="str">
            <v>Data-base: 31 dezembro de 2014</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DIÁRIO"/>
      <sheetName val="Disponibilidades"/>
      <sheetName val="Títulos de Capitalização"/>
      <sheetName val="BDADOS"/>
      <sheetName val="LCCFI"/>
      <sheetName val="CDI"/>
      <sheetName val="INIDICADORES"/>
      <sheetName val="ANÁLISE GRÁFICA"/>
      <sheetName val="Informações"/>
      <sheetName val="Tabela Dinâmica"/>
      <sheetName val="Variação Indicadores"/>
      <sheetName val="Saldos Bancos"/>
      <sheetName val="Feriados"/>
      <sheetName val="ALM"/>
    </sheetNames>
    <sheetDataSet>
      <sheetData sheetId="0">
        <row r="2">
          <cell r="S2" t="str">
            <v>JAN</v>
          </cell>
          <cell r="T2" t="str">
            <v>FEV</v>
          </cell>
          <cell r="U2" t="str">
            <v>MAR</v>
          </cell>
          <cell r="V2" t="str">
            <v>ABR</v>
          </cell>
          <cell r="W2" t="str">
            <v>MAI</v>
          </cell>
          <cell r="X2" t="str">
            <v>JUN</v>
          </cell>
          <cell r="Y2" t="str">
            <v>JUL</v>
          </cell>
          <cell r="Z2" t="str">
            <v>AGO</v>
          </cell>
          <cell r="AA2" t="str">
            <v>SET</v>
          </cell>
          <cell r="AB2" t="str">
            <v>OUT</v>
          </cell>
          <cell r="AC2" t="str">
            <v>NOV</v>
          </cell>
          <cell r="AD2" t="str">
            <v>DEZ</v>
          </cell>
          <cell r="AE2">
            <v>1</v>
          </cell>
          <cell r="AF2">
            <v>2</v>
          </cell>
          <cell r="AG2">
            <v>3</v>
          </cell>
          <cell r="AH2">
            <v>4</v>
          </cell>
          <cell r="AI2">
            <v>5</v>
          </cell>
          <cell r="AJ2">
            <v>6</v>
          </cell>
          <cell r="AK2">
            <v>7</v>
          </cell>
          <cell r="AL2">
            <v>8</v>
          </cell>
          <cell r="AM2">
            <v>9</v>
          </cell>
          <cell r="AN2">
            <v>10</v>
          </cell>
          <cell r="AO2">
            <v>11</v>
          </cell>
          <cell r="AP2">
            <v>12</v>
          </cell>
          <cell r="AQ2">
            <v>13</v>
          </cell>
          <cell r="AR2">
            <v>14</v>
          </cell>
          <cell r="AS2">
            <v>15</v>
          </cell>
          <cell r="AT2">
            <v>16</v>
          </cell>
          <cell r="AU2">
            <v>17</v>
          </cell>
          <cell r="AV2">
            <v>18</v>
          </cell>
          <cell r="AW2">
            <v>19</v>
          </cell>
          <cell r="AX2">
            <v>20</v>
          </cell>
          <cell r="AY2">
            <v>21</v>
          </cell>
          <cell r="AZ2">
            <v>22</v>
          </cell>
          <cell r="BA2">
            <v>23</v>
          </cell>
          <cell r="BB2">
            <v>24</v>
          </cell>
          <cell r="BC2">
            <v>25</v>
          </cell>
          <cell r="BD2">
            <v>26</v>
          </cell>
          <cell r="BE2">
            <v>27</v>
          </cell>
          <cell r="BF2">
            <v>28</v>
          </cell>
          <cell r="BG2">
            <v>29</v>
          </cell>
          <cell r="BH2">
            <v>30</v>
          </cell>
          <cell r="BI2">
            <v>31</v>
          </cell>
          <cell r="BJ2" t="str">
            <v>CONSOLIDADO</v>
          </cell>
        </row>
      </sheetData>
      <sheetData sheetId="1"/>
      <sheetData sheetId="2"/>
      <sheetData sheetId="3"/>
      <sheetData sheetId="4"/>
      <sheetData sheetId="5"/>
      <sheetData sheetId="6"/>
      <sheetData sheetId="7"/>
      <sheetData sheetId="8"/>
      <sheetData sheetId="9"/>
      <sheetData sheetId="10"/>
      <sheetData sheetId="11">
        <row r="800">
          <cell r="A800">
            <v>41916</v>
          </cell>
        </row>
      </sheetData>
      <sheetData sheetId="12"/>
      <sheetData sheetId="13" refreshError="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gibank.com.br/ri" TargetMode="External"/><Relationship Id="rId1" Type="http://schemas.openxmlformats.org/officeDocument/2006/relationships/hyperlink" Target="mailto:ri@agi.com.br"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2FC750"/>
  </sheetPr>
  <dimension ref="B1:L34"/>
  <sheetViews>
    <sheetView tabSelected="1" zoomScale="90" zoomScaleNormal="90" workbookViewId="0">
      <selection activeCell="C12" sqref="C12"/>
    </sheetView>
  </sheetViews>
  <sheetFormatPr defaultColWidth="9.109375" defaultRowHeight="14.4" x14ac:dyDescent="0.3"/>
  <cols>
    <col min="1" max="1" width="1.44140625" style="41" customWidth="1"/>
    <col min="2" max="2" width="2.88671875" style="41" customWidth="1"/>
    <col min="3" max="3" width="64" style="41" customWidth="1"/>
    <col min="4" max="11" width="9.88671875" style="41" customWidth="1"/>
    <col min="12" max="12" width="2.88671875" style="41" customWidth="1"/>
    <col min="13" max="16384" width="9.109375" style="41"/>
  </cols>
  <sheetData>
    <row r="1" spans="2:12" ht="8.25" customHeight="1" x14ac:dyDescent="0.3"/>
    <row r="2" spans="2:12" ht="12" customHeight="1" x14ac:dyDescent="0.3">
      <c r="B2" s="45"/>
      <c r="C2" s="46"/>
      <c r="D2" s="46"/>
      <c r="E2" s="46"/>
      <c r="F2" s="46"/>
      <c r="G2" s="46"/>
      <c r="H2" s="46"/>
      <c r="I2" s="46"/>
      <c r="J2" s="46"/>
      <c r="K2" s="46"/>
      <c r="L2" s="47"/>
    </row>
    <row r="3" spans="2:12" ht="28.5" customHeight="1" x14ac:dyDescent="0.3">
      <c r="B3" s="48"/>
      <c r="C3" s="42" t="s">
        <v>308</v>
      </c>
      <c r="D3" s="43"/>
      <c r="E3" s="43"/>
      <c r="F3" s="43"/>
      <c r="G3" s="43"/>
      <c r="H3" s="43"/>
      <c r="I3" s="43"/>
      <c r="J3" s="43"/>
      <c r="K3" s="43"/>
      <c r="L3" s="49"/>
    </row>
    <row r="4" spans="2:12" ht="27" customHeight="1" x14ac:dyDescent="0.3">
      <c r="B4" s="48"/>
      <c r="C4" s="43"/>
      <c r="D4" s="43"/>
      <c r="E4" s="43"/>
      <c r="F4" s="43"/>
      <c r="G4" s="43"/>
      <c r="H4" s="43"/>
      <c r="I4" s="43"/>
      <c r="J4" s="43"/>
      <c r="K4" s="43"/>
      <c r="L4" s="49"/>
    </row>
    <row r="5" spans="2:12" ht="27" customHeight="1" x14ac:dyDescent="0.3">
      <c r="B5" s="48"/>
      <c r="C5" s="42" t="s">
        <v>309</v>
      </c>
      <c r="D5" s="43"/>
      <c r="E5" s="43"/>
      <c r="F5" s="43"/>
      <c r="G5" s="43"/>
      <c r="H5" s="43"/>
      <c r="I5" s="144" t="s">
        <v>368</v>
      </c>
      <c r="J5" s="144"/>
      <c r="K5" s="144"/>
      <c r="L5" s="49"/>
    </row>
    <row r="6" spans="2:12" ht="27" customHeight="1" x14ac:dyDescent="0.3">
      <c r="B6" s="48"/>
      <c r="C6" s="66"/>
      <c r="D6" s="43"/>
      <c r="E6" s="43"/>
      <c r="F6" s="43"/>
      <c r="G6" s="43"/>
      <c r="H6" s="43"/>
      <c r="I6" s="144"/>
      <c r="J6" s="144"/>
      <c r="K6" s="144"/>
      <c r="L6" s="49"/>
    </row>
    <row r="7" spans="2:12" ht="27" customHeight="1" x14ac:dyDescent="0.3">
      <c r="B7" s="48"/>
      <c r="C7" s="107" t="s">
        <v>302</v>
      </c>
      <c r="D7" s="43"/>
      <c r="E7" s="43"/>
      <c r="F7" s="43"/>
      <c r="G7" s="43"/>
      <c r="H7" s="43"/>
      <c r="I7" s="145" t="s">
        <v>369</v>
      </c>
      <c r="J7" s="145"/>
      <c r="K7" s="145"/>
      <c r="L7" s="49"/>
    </row>
    <row r="8" spans="2:12" ht="27" customHeight="1" x14ac:dyDescent="0.3">
      <c r="B8" s="48"/>
      <c r="C8" s="107" t="s">
        <v>307</v>
      </c>
      <c r="D8" s="43"/>
      <c r="E8" s="43"/>
      <c r="F8" s="43"/>
      <c r="G8" s="43"/>
      <c r="H8" s="43"/>
      <c r="I8" s="145"/>
      <c r="J8" s="145"/>
      <c r="K8" s="145"/>
      <c r="L8" s="49"/>
    </row>
    <row r="9" spans="2:12" ht="27" customHeight="1" x14ac:dyDescent="0.3">
      <c r="B9" s="48"/>
      <c r="C9" s="138" t="s">
        <v>367</v>
      </c>
      <c r="D9" s="43"/>
      <c r="E9" s="43"/>
      <c r="F9" s="43"/>
      <c r="G9" s="43"/>
      <c r="H9" s="43"/>
      <c r="I9" s="43"/>
      <c r="J9" s="43"/>
      <c r="K9" s="43"/>
      <c r="L9" s="49"/>
    </row>
    <row r="10" spans="2:12" ht="27" customHeight="1" x14ac:dyDescent="0.3">
      <c r="B10" s="48"/>
      <c r="C10" s="107" t="s">
        <v>348</v>
      </c>
      <c r="D10" s="43"/>
      <c r="E10" s="43"/>
      <c r="F10" s="43"/>
      <c r="G10" s="43"/>
      <c r="H10" s="43"/>
      <c r="I10" s="44"/>
      <c r="J10" s="43"/>
      <c r="K10" s="54" t="s">
        <v>301</v>
      </c>
      <c r="L10" s="49"/>
    </row>
    <row r="11" spans="2:12" ht="27" customHeight="1" x14ac:dyDescent="0.3">
      <c r="B11" s="48"/>
      <c r="C11" s="53"/>
      <c r="D11" s="43"/>
      <c r="E11" s="43"/>
      <c r="F11" s="43"/>
      <c r="G11" s="43"/>
      <c r="H11" s="43"/>
      <c r="I11" s="43"/>
      <c r="K11" s="105" t="s">
        <v>370</v>
      </c>
      <c r="L11" s="49"/>
    </row>
    <row r="12" spans="2:12" ht="27" customHeight="1" x14ac:dyDescent="0.3">
      <c r="B12" s="48"/>
      <c r="D12" s="43"/>
      <c r="E12" s="43"/>
      <c r="F12" s="43"/>
      <c r="G12" s="43"/>
      <c r="H12" s="43"/>
      <c r="I12" s="43"/>
      <c r="K12" s="105" t="s">
        <v>366</v>
      </c>
      <c r="L12" s="49"/>
    </row>
    <row r="13" spans="2:12" ht="27" customHeight="1" x14ac:dyDescent="0.3">
      <c r="B13" s="48"/>
      <c r="D13" s="43"/>
      <c r="E13" s="43"/>
      <c r="F13" s="43"/>
      <c r="G13" s="43"/>
      <c r="H13" s="43"/>
      <c r="I13" s="103"/>
      <c r="J13" s="104"/>
      <c r="L13" s="106"/>
    </row>
    <row r="14" spans="2:12" ht="12" customHeight="1" x14ac:dyDescent="0.3">
      <c r="B14" s="50"/>
      <c r="C14" s="51"/>
      <c r="D14" s="51"/>
      <c r="E14" s="51"/>
      <c r="F14" s="51"/>
      <c r="G14" s="51"/>
      <c r="H14" s="51"/>
      <c r="I14" s="51"/>
      <c r="J14" s="51"/>
      <c r="K14" s="51"/>
      <c r="L14" s="52"/>
    </row>
    <row r="16" spans="2:12" ht="15" customHeight="1" x14ac:dyDescent="0.3">
      <c r="B16" s="143" t="s">
        <v>282</v>
      </c>
      <c r="C16" s="143"/>
      <c r="D16" s="143"/>
      <c r="E16" s="80"/>
      <c r="F16" s="142" t="s">
        <v>283</v>
      </c>
      <c r="G16" s="142"/>
      <c r="H16" s="142"/>
      <c r="I16" s="142"/>
      <c r="J16" s="142"/>
      <c r="K16" s="142"/>
      <c r="L16" s="142"/>
    </row>
    <row r="17" spans="2:12" x14ac:dyDescent="0.3">
      <c r="B17" s="143"/>
      <c r="C17" s="143"/>
      <c r="D17" s="143"/>
      <c r="E17" s="80"/>
      <c r="F17" s="142"/>
      <c r="G17" s="142"/>
      <c r="H17" s="142"/>
      <c r="I17" s="142"/>
      <c r="J17" s="142"/>
      <c r="K17" s="142"/>
      <c r="L17" s="142"/>
    </row>
    <row r="18" spans="2:12" x14ac:dyDescent="0.3">
      <c r="B18" s="143"/>
      <c r="C18" s="143"/>
      <c r="D18" s="143"/>
      <c r="E18" s="80"/>
      <c r="F18" s="142"/>
      <c r="G18" s="142"/>
      <c r="H18" s="142"/>
      <c r="I18" s="142"/>
      <c r="J18" s="142"/>
      <c r="K18" s="142"/>
      <c r="L18" s="142"/>
    </row>
    <row r="19" spans="2:12" x14ac:dyDescent="0.3">
      <c r="B19" s="143"/>
      <c r="C19" s="143"/>
      <c r="D19" s="143"/>
      <c r="E19" s="80"/>
      <c r="F19" s="142"/>
      <c r="G19" s="142"/>
      <c r="H19" s="142"/>
      <c r="I19" s="142"/>
      <c r="J19" s="142"/>
      <c r="K19" s="142"/>
      <c r="L19" s="142"/>
    </row>
    <row r="20" spans="2:12" x14ac:dyDescent="0.3">
      <c r="B20" s="143"/>
      <c r="C20" s="143"/>
      <c r="D20" s="143"/>
      <c r="E20" s="80"/>
      <c r="F20" s="142"/>
      <c r="G20" s="142"/>
      <c r="H20" s="142"/>
      <c r="I20" s="142"/>
      <c r="J20" s="142"/>
      <c r="K20" s="142"/>
      <c r="L20" s="142"/>
    </row>
    <row r="21" spans="2:12" x14ac:dyDescent="0.3">
      <c r="B21" s="143"/>
      <c r="C21" s="143"/>
      <c r="D21" s="143"/>
      <c r="E21" s="80"/>
      <c r="F21" s="142"/>
      <c r="G21" s="142"/>
      <c r="H21" s="142"/>
      <c r="I21" s="142"/>
      <c r="J21" s="142"/>
      <c r="K21" s="142"/>
      <c r="L21" s="142"/>
    </row>
    <row r="22" spans="2:12" x14ac:dyDescent="0.3">
      <c r="B22" s="143"/>
      <c r="C22" s="143"/>
      <c r="D22" s="143"/>
      <c r="E22" s="80"/>
      <c r="F22" s="142"/>
      <c r="G22" s="142"/>
      <c r="H22" s="142"/>
      <c r="I22" s="142"/>
      <c r="J22" s="142"/>
      <c r="K22" s="142"/>
      <c r="L22" s="142"/>
    </row>
    <row r="23" spans="2:12" ht="15" customHeight="1" x14ac:dyDescent="0.3">
      <c r="B23" s="143"/>
      <c r="C23" s="143"/>
      <c r="D23" s="143"/>
      <c r="E23" s="80"/>
      <c r="F23" s="142"/>
      <c r="G23" s="142"/>
      <c r="H23" s="142"/>
      <c r="I23" s="142"/>
      <c r="J23" s="142"/>
      <c r="K23" s="142"/>
      <c r="L23" s="142"/>
    </row>
    <row r="24" spans="2:12" x14ac:dyDescent="0.3">
      <c r="B24" s="143"/>
      <c r="C24" s="143"/>
      <c r="D24" s="143"/>
      <c r="E24" s="80"/>
      <c r="F24" s="142"/>
      <c r="G24" s="142"/>
      <c r="H24" s="142"/>
      <c r="I24" s="142"/>
      <c r="J24" s="142"/>
      <c r="K24" s="142"/>
      <c r="L24" s="142"/>
    </row>
    <row r="25" spans="2:12" x14ac:dyDescent="0.3">
      <c r="B25" s="143"/>
      <c r="C25" s="143"/>
      <c r="D25" s="143"/>
      <c r="E25" s="80"/>
      <c r="F25" s="142"/>
      <c r="G25" s="142"/>
      <c r="H25" s="142"/>
      <c r="I25" s="142"/>
      <c r="J25" s="142"/>
      <c r="K25" s="142"/>
      <c r="L25" s="142"/>
    </row>
    <row r="26" spans="2:12" x14ac:dyDescent="0.3">
      <c r="B26" s="143"/>
      <c r="C26" s="143"/>
      <c r="D26" s="143"/>
      <c r="E26" s="80"/>
      <c r="F26" s="142"/>
      <c r="G26" s="142"/>
      <c r="H26" s="142"/>
      <c r="I26" s="142"/>
      <c r="J26" s="142"/>
      <c r="K26" s="142"/>
      <c r="L26" s="142"/>
    </row>
    <row r="27" spans="2:12" x14ac:dyDescent="0.3">
      <c r="B27" s="143"/>
      <c r="C27" s="143"/>
      <c r="D27" s="143"/>
      <c r="E27" s="80"/>
      <c r="F27" s="142"/>
      <c r="G27" s="142"/>
      <c r="H27" s="142"/>
      <c r="I27" s="142"/>
      <c r="J27" s="142"/>
      <c r="K27" s="142"/>
      <c r="L27" s="142"/>
    </row>
    <row r="28" spans="2:12" x14ac:dyDescent="0.3">
      <c r="B28" s="143"/>
      <c r="C28" s="143"/>
      <c r="D28" s="143"/>
      <c r="E28" s="80"/>
      <c r="F28" s="142"/>
      <c r="G28" s="142"/>
      <c r="H28" s="142"/>
      <c r="I28" s="142"/>
      <c r="J28" s="142"/>
      <c r="K28" s="142"/>
      <c r="L28" s="142"/>
    </row>
    <row r="29" spans="2:12" ht="14.1" customHeight="1" x14ac:dyDescent="0.3">
      <c r="B29" s="143"/>
      <c r="C29" s="143"/>
      <c r="D29" s="143"/>
      <c r="E29" s="81"/>
      <c r="F29" s="142"/>
      <c r="G29" s="142"/>
      <c r="H29" s="142"/>
      <c r="I29" s="142"/>
      <c r="J29" s="142"/>
      <c r="K29" s="142"/>
      <c r="L29" s="142"/>
    </row>
    <row r="30" spans="2:12" x14ac:dyDescent="0.3">
      <c r="B30" s="143"/>
      <c r="C30" s="143"/>
      <c r="D30" s="143"/>
      <c r="E30" s="81"/>
      <c r="F30" s="142"/>
      <c r="G30" s="142"/>
      <c r="H30" s="142"/>
      <c r="I30" s="142"/>
      <c r="J30" s="142"/>
      <c r="K30" s="142"/>
      <c r="L30" s="142"/>
    </row>
    <row r="31" spans="2:12" x14ac:dyDescent="0.3">
      <c r="B31" s="143"/>
      <c r="C31" s="143"/>
      <c r="D31" s="143"/>
      <c r="E31" s="81"/>
      <c r="F31" s="142"/>
      <c r="G31" s="142"/>
      <c r="H31" s="142"/>
      <c r="I31" s="142"/>
      <c r="J31" s="142"/>
      <c r="K31" s="142"/>
      <c r="L31" s="142"/>
    </row>
    <row r="32" spans="2:12" x14ac:dyDescent="0.3">
      <c r="B32" s="143"/>
      <c r="C32" s="143"/>
      <c r="D32" s="143"/>
      <c r="E32" s="81"/>
      <c r="F32" s="142"/>
      <c r="G32" s="142"/>
      <c r="H32" s="142"/>
      <c r="I32" s="142"/>
      <c r="J32" s="142"/>
      <c r="K32" s="142"/>
      <c r="L32" s="142"/>
    </row>
    <row r="33" spans="2:12" x14ac:dyDescent="0.3">
      <c r="B33" s="143"/>
      <c r="C33" s="143"/>
      <c r="D33" s="143"/>
      <c r="E33" s="81"/>
      <c r="F33" s="142"/>
      <c r="G33" s="142"/>
      <c r="H33" s="142"/>
      <c r="I33" s="142"/>
      <c r="J33" s="142"/>
      <c r="K33" s="142"/>
      <c r="L33" s="142"/>
    </row>
    <row r="34" spans="2:12" x14ac:dyDescent="0.3">
      <c r="B34" s="143"/>
      <c r="C34" s="143"/>
      <c r="D34" s="143"/>
      <c r="E34" s="81"/>
      <c r="F34" s="142"/>
      <c r="G34" s="142"/>
      <c r="H34" s="142"/>
      <c r="I34" s="142"/>
      <c r="J34" s="142"/>
      <c r="K34" s="142"/>
      <c r="L34" s="142"/>
    </row>
  </sheetData>
  <mergeCells count="4">
    <mergeCell ref="F16:L34"/>
    <mergeCell ref="B16:D34"/>
    <mergeCell ref="I5:K6"/>
    <mergeCell ref="I7:K8"/>
  </mergeCells>
  <hyperlinks>
    <hyperlink ref="K11" r:id="rId1" xr:uid="{00000000-0004-0000-0000-000000000000}"/>
    <hyperlink ref="K12" r:id="rId2" display="www.agibank.com.br/ri" xr:uid="{00000000-0004-0000-0000-000001000000}"/>
    <hyperlink ref="C8" location="'DRE | Income Statement'!A1" display="-  DRE | INCOME STATEMENT" xr:uid="{00000000-0004-0000-0000-000004000000}"/>
    <hyperlink ref="C7" location="'BP | Balance Sheet'!A1" display="- BALANÇO PATRIMONIAL BACEN GAAP | BALANCE SHEET BACEN GAAP" xr:uid="{ED30886C-104D-4717-A493-2499AA0E2AC5}"/>
    <hyperlink ref="C10" location="'Carteira | Portfolio'!A1" display="- CARTEIRA DE CRÉDITO | PORTFOLIO" xr:uid="{DA12410D-716C-4021-B681-A6B9144CF304}"/>
    <hyperlink ref="C9" location="'Indicadores | Indicators'!A1" display="- INDICADORES DE PERFORMANCE | PERFORMANCE INDICATORS" xr:uid="{55A6DA95-9D1F-4535-87AF-95AB85B47423}"/>
  </hyperlinks>
  <pageMargins left="0.511811024" right="0.511811024" top="0.78740157499999996" bottom="0.78740157499999996" header="0.31496062000000002" footer="0.31496062000000002"/>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87"/>
  <sheetViews>
    <sheetView showGridLines="0" zoomScale="90" zoomScaleNormal="90" workbookViewId="0">
      <pane xSplit="1" ySplit="4" topLeftCell="B72" activePane="bottomRight" state="frozen"/>
      <selection activeCell="D64" sqref="D64"/>
      <selection pane="topRight" activeCell="D64" sqref="D64"/>
      <selection pane="bottomLeft" activeCell="D64" sqref="D64"/>
      <selection pane="bottomRight" activeCell="D64" sqref="D64"/>
    </sheetView>
  </sheetViews>
  <sheetFormatPr defaultRowHeight="14.4" x14ac:dyDescent="0.3"/>
  <cols>
    <col min="1" max="1" width="15.5546875" customWidth="1"/>
    <col min="2" max="4" width="17.88671875" customWidth="1"/>
    <col min="5" max="5" width="0.88671875" customWidth="1"/>
    <col min="6" max="7" width="17.88671875" customWidth="1"/>
    <col min="8" max="8" width="0.88671875" customWidth="1"/>
    <col min="9" max="10" width="17.88671875" customWidth="1"/>
    <col min="11" max="11" width="1.44140625" customWidth="1"/>
    <col min="12" max="12" width="16.109375" bestFit="1" customWidth="1"/>
  </cols>
  <sheetData>
    <row r="1" spans="1:12" x14ac:dyDescent="0.3">
      <c r="A1" s="1" t="s">
        <v>113</v>
      </c>
    </row>
    <row r="2" spans="1:12" x14ac:dyDescent="0.3">
      <c r="A2" s="1"/>
    </row>
    <row r="3" spans="1:12" ht="15" customHeight="1" x14ac:dyDescent="0.3">
      <c r="A3" s="25">
        <v>42825</v>
      </c>
      <c r="F3" s="152" t="s">
        <v>114</v>
      </c>
      <c r="G3" s="152"/>
      <c r="I3" s="152" t="s">
        <v>115</v>
      </c>
      <c r="J3" s="152"/>
    </row>
    <row r="4" spans="1:12" x14ac:dyDescent="0.3">
      <c r="A4" s="26"/>
      <c r="B4" s="27" t="s">
        <v>114</v>
      </c>
      <c r="C4" s="27" t="s">
        <v>115</v>
      </c>
      <c r="D4" s="27" t="s">
        <v>116</v>
      </c>
      <c r="F4" s="27" t="s">
        <v>117</v>
      </c>
      <c r="G4" s="27" t="s">
        <v>118</v>
      </c>
      <c r="I4" s="27" t="s">
        <v>117</v>
      </c>
      <c r="J4" s="27" t="s">
        <v>118</v>
      </c>
    </row>
    <row r="5" spans="1:12" x14ac:dyDescent="0.3">
      <c r="A5" s="28" t="s">
        <v>129</v>
      </c>
      <c r="B5" s="39">
        <v>-245762645.94999999</v>
      </c>
      <c r="C5" s="39">
        <v>-11331690.720000003</v>
      </c>
      <c r="D5" s="29">
        <v>1</v>
      </c>
      <c r="F5" s="30">
        <f>B5*D5</f>
        <v>-245762645.94999999</v>
      </c>
      <c r="G5" s="30">
        <f>B5-F5</f>
        <v>0</v>
      </c>
      <c r="H5" s="30"/>
      <c r="I5" s="30">
        <f>D5*C5</f>
        <v>-11331690.720000003</v>
      </c>
      <c r="J5" s="30">
        <f>C5-I5</f>
        <v>0</v>
      </c>
    </row>
    <row r="6" spans="1:12" x14ac:dyDescent="0.3">
      <c r="A6" s="28" t="s">
        <v>119</v>
      </c>
      <c r="B6" s="39">
        <v>-239957394.45999977</v>
      </c>
      <c r="C6" s="39">
        <v>-10730094.330000084</v>
      </c>
      <c r="D6" s="29">
        <v>1</v>
      </c>
      <c r="F6" s="30">
        <f t="shared" ref="F6:F14" si="0">B6*D6</f>
        <v>-239957394.45999977</v>
      </c>
      <c r="G6" s="30">
        <f t="shared" ref="G6:G14" si="1">B6-F6</f>
        <v>0</v>
      </c>
      <c r="H6" s="30"/>
      <c r="I6" s="30">
        <f t="shared" ref="I6:I14" si="2">D6*C6</f>
        <v>-10730094.330000084</v>
      </c>
      <c r="J6" s="30">
        <f t="shared" ref="J6:J14" si="3">C6-I6</f>
        <v>0</v>
      </c>
      <c r="L6" s="31"/>
    </row>
    <row r="7" spans="1:12" x14ac:dyDescent="0.3">
      <c r="A7" s="28" t="s">
        <v>120</v>
      </c>
      <c r="B7" s="39">
        <v>0</v>
      </c>
      <c r="C7" s="39">
        <v>0</v>
      </c>
      <c r="D7" s="32">
        <f>99%</f>
        <v>0.99</v>
      </c>
      <c r="F7" s="30">
        <f t="shared" si="0"/>
        <v>0</v>
      </c>
      <c r="G7" s="30">
        <f t="shared" si="1"/>
        <v>0</v>
      </c>
      <c r="H7" s="30"/>
      <c r="I7" s="30">
        <f t="shared" si="2"/>
        <v>0</v>
      </c>
      <c r="J7" s="30">
        <f t="shared" si="3"/>
        <v>0</v>
      </c>
    </row>
    <row r="8" spans="1:12" x14ac:dyDescent="0.3">
      <c r="A8" s="28" t="s">
        <v>121</v>
      </c>
      <c r="B8" s="39">
        <v>-1693856.3099999998</v>
      </c>
      <c r="C8" s="39">
        <v>-173643.66999999995</v>
      </c>
      <c r="D8" s="29">
        <v>1</v>
      </c>
      <c r="F8" s="30">
        <f t="shared" si="0"/>
        <v>-1693856.3099999998</v>
      </c>
      <c r="G8" s="30">
        <f t="shared" si="1"/>
        <v>0</v>
      </c>
      <c r="H8" s="30"/>
      <c r="I8" s="30">
        <f t="shared" si="2"/>
        <v>-173643.66999999995</v>
      </c>
      <c r="J8" s="30">
        <f t="shared" si="3"/>
        <v>0</v>
      </c>
    </row>
    <row r="9" spans="1:12" x14ac:dyDescent="0.3">
      <c r="A9" s="28" t="s">
        <v>122</v>
      </c>
      <c r="B9" s="39">
        <v>-2828412.6599999992</v>
      </c>
      <c r="C9" s="39">
        <v>-1755756.659999999</v>
      </c>
      <c r="D9" s="32">
        <f>99%</f>
        <v>0.99</v>
      </c>
      <c r="F9" s="30">
        <f t="shared" si="0"/>
        <v>-2800128.5333999991</v>
      </c>
      <c r="G9" s="30">
        <f t="shared" si="1"/>
        <v>-28284.126600000076</v>
      </c>
      <c r="H9" s="30"/>
      <c r="I9" s="30">
        <f t="shared" si="2"/>
        <v>-1738199.093399999</v>
      </c>
      <c r="J9" s="30">
        <f t="shared" si="3"/>
        <v>-17557.56660000002</v>
      </c>
    </row>
    <row r="10" spans="1:12" x14ac:dyDescent="0.3">
      <c r="A10" s="28" t="s">
        <v>123</v>
      </c>
      <c r="B10" s="39">
        <v>-13245903.659999998</v>
      </c>
      <c r="C10" s="39">
        <v>-480126.72000000038</v>
      </c>
      <c r="D10" s="29">
        <v>1</v>
      </c>
      <c r="F10" s="30">
        <f t="shared" si="0"/>
        <v>-13245903.659999998</v>
      </c>
      <c r="G10" s="30">
        <f t="shared" si="1"/>
        <v>0</v>
      </c>
      <c r="H10" s="30"/>
      <c r="I10" s="30">
        <f t="shared" si="2"/>
        <v>-480126.72000000038</v>
      </c>
      <c r="J10" s="30">
        <f t="shared" si="3"/>
        <v>0</v>
      </c>
    </row>
    <row r="11" spans="1:12" x14ac:dyDescent="0.3">
      <c r="A11" s="28" t="s">
        <v>124</v>
      </c>
      <c r="B11" s="39">
        <v>-1271536.590000001</v>
      </c>
      <c r="C11" s="39">
        <v>-849459.65</v>
      </c>
      <c r="D11" s="32">
        <f t="shared" ref="D11" si="4">99.5%</f>
        <v>0.995</v>
      </c>
      <c r="F11" s="30">
        <f t="shared" si="0"/>
        <v>-1265178.907050001</v>
      </c>
      <c r="G11" s="30">
        <f t="shared" si="1"/>
        <v>-6357.6829500000458</v>
      </c>
      <c r="H11" s="30"/>
      <c r="I11" s="30">
        <f t="shared" si="2"/>
        <v>-845212.35175000003</v>
      </c>
      <c r="J11" s="30">
        <f t="shared" si="3"/>
        <v>-4247.2982499999925</v>
      </c>
    </row>
    <row r="12" spans="1:12" x14ac:dyDescent="0.3">
      <c r="A12" s="28" t="s">
        <v>130</v>
      </c>
      <c r="B12" s="39">
        <v>-16591343.690000001</v>
      </c>
      <c r="C12" s="39">
        <v>-3322158.84</v>
      </c>
      <c r="D12" s="32">
        <v>1</v>
      </c>
      <c r="F12" s="30">
        <f t="shared" si="0"/>
        <v>-16591343.690000001</v>
      </c>
      <c r="G12" s="30">
        <f t="shared" si="1"/>
        <v>0</v>
      </c>
      <c r="H12" s="30"/>
      <c r="I12" s="30">
        <f t="shared" si="2"/>
        <v>-3322158.84</v>
      </c>
      <c r="J12" s="30">
        <f t="shared" si="3"/>
        <v>0</v>
      </c>
    </row>
    <row r="13" spans="1:12" x14ac:dyDescent="0.3">
      <c r="A13" s="28" t="s">
        <v>125</v>
      </c>
      <c r="B13" s="39">
        <v>-9400206.8500000127</v>
      </c>
      <c r="C13" s="39">
        <v>-884566.84000000113</v>
      </c>
      <c r="D13" s="33">
        <f t="shared" ref="D13" si="5">99.51%</f>
        <v>0.9951000000000001</v>
      </c>
      <c r="F13" s="30">
        <f t="shared" si="0"/>
        <v>-9354145.8364350144</v>
      </c>
      <c r="G13" s="30">
        <f t="shared" si="1"/>
        <v>-46061.013564998284</v>
      </c>
      <c r="H13" s="30"/>
      <c r="I13" s="30">
        <f t="shared" si="2"/>
        <v>-880232.46248400118</v>
      </c>
      <c r="J13" s="30">
        <f t="shared" si="3"/>
        <v>-4334.3775159999495</v>
      </c>
    </row>
    <row r="14" spans="1:12" x14ac:dyDescent="0.3">
      <c r="A14" s="28" t="s">
        <v>126</v>
      </c>
      <c r="B14" s="39">
        <v>-1564942.8299999977</v>
      </c>
      <c r="C14" s="39">
        <v>-441059.82000000129</v>
      </c>
      <c r="D14" s="32">
        <f t="shared" ref="D14" si="6">99.4%</f>
        <v>0.99400000000000011</v>
      </c>
      <c r="F14" s="30">
        <f t="shared" si="0"/>
        <v>-1555553.173019998</v>
      </c>
      <c r="G14" s="30">
        <f t="shared" si="1"/>
        <v>-9389.6569799997378</v>
      </c>
      <c r="H14" s="30"/>
      <c r="I14" s="30">
        <f t="shared" si="2"/>
        <v>-438413.46108000132</v>
      </c>
      <c r="J14" s="30">
        <f t="shared" si="3"/>
        <v>-2646.3589199999697</v>
      </c>
    </row>
    <row r="15" spans="1:12" ht="15" thickBot="1" x14ac:dyDescent="0.35">
      <c r="A15" s="34" t="s">
        <v>127</v>
      </c>
      <c r="B15" s="40">
        <f>SUM(B5:B14)</f>
        <v>-532316242.99999976</v>
      </c>
      <c r="C15" s="40">
        <f>SUM(C5:C14)</f>
        <v>-29968557.250000086</v>
      </c>
      <c r="D15" s="36"/>
      <c r="E15" s="36"/>
      <c r="F15" s="35">
        <f>SUM(F5:F14)</f>
        <v>-532226150.51990479</v>
      </c>
      <c r="G15" s="35">
        <f>SUM(G5:G14)</f>
        <v>-90092.480094998144</v>
      </c>
      <c r="H15" s="35">
        <f>SUM(H5:H14)</f>
        <v>0</v>
      </c>
      <c r="I15" s="35">
        <f>SUM(I5:I14)</f>
        <v>-29939771.648714088</v>
      </c>
      <c r="J15" s="35">
        <f>SUM(J5:J14)</f>
        <v>-28785.601285999932</v>
      </c>
      <c r="K15" s="37"/>
    </row>
    <row r="16" spans="1:12" x14ac:dyDescent="0.3">
      <c r="B16" s="24"/>
      <c r="C16" s="24"/>
      <c r="G16" s="38">
        <f>SUM(F15:G15)-B15</f>
        <v>0</v>
      </c>
      <c r="J16" s="38">
        <f>SUM(I15:J15)-C15</f>
        <v>0</v>
      </c>
    </row>
    <row r="17" spans="1:12" x14ac:dyDescent="0.3">
      <c r="A17" t="s">
        <v>128</v>
      </c>
      <c r="B17" s="24"/>
      <c r="C17" s="24">
        <v>-11500000</v>
      </c>
      <c r="G17" s="38"/>
      <c r="J17" s="38"/>
    </row>
    <row r="18" spans="1:12" x14ac:dyDescent="0.3">
      <c r="B18" s="31"/>
      <c r="C18" s="31"/>
      <c r="F18" s="31"/>
      <c r="G18" s="31"/>
      <c r="I18" s="31"/>
      <c r="J18" s="31"/>
    </row>
    <row r="19" spans="1:12" x14ac:dyDescent="0.3">
      <c r="A19" s="25">
        <v>42916</v>
      </c>
      <c r="F19" s="152" t="s">
        <v>114</v>
      </c>
      <c r="G19" s="152"/>
      <c r="I19" s="152" t="s">
        <v>115</v>
      </c>
      <c r="J19" s="152"/>
    </row>
    <row r="20" spans="1:12" x14ac:dyDescent="0.3">
      <c r="A20" s="26"/>
      <c r="B20" s="27" t="s">
        <v>114</v>
      </c>
      <c r="C20" s="27" t="s">
        <v>115</v>
      </c>
      <c r="D20" s="27" t="s">
        <v>116</v>
      </c>
      <c r="F20" s="27" t="s">
        <v>117</v>
      </c>
      <c r="G20" s="27" t="s">
        <v>118</v>
      </c>
      <c r="I20" s="27" t="s">
        <v>117</v>
      </c>
      <c r="J20" s="27" t="s">
        <v>118</v>
      </c>
    </row>
    <row r="21" spans="1:12" x14ac:dyDescent="0.3">
      <c r="A21" s="28" t="s">
        <v>129</v>
      </c>
      <c r="B21" s="39">
        <v>-265425706.26999998</v>
      </c>
      <c r="C21" s="39">
        <v>-30922227.620000001</v>
      </c>
      <c r="D21" s="29">
        <v>1</v>
      </c>
      <c r="F21" s="30">
        <f>B21*D21</f>
        <v>-265425706.26999998</v>
      </c>
      <c r="G21" s="30">
        <f>B21-F21</f>
        <v>0</v>
      </c>
      <c r="H21" s="30"/>
      <c r="I21" s="30">
        <f>D21*C21</f>
        <v>-30922227.620000001</v>
      </c>
      <c r="J21" s="30">
        <f>C21-I21</f>
        <v>0</v>
      </c>
    </row>
    <row r="22" spans="1:12" x14ac:dyDescent="0.3">
      <c r="A22" s="28" t="s">
        <v>119</v>
      </c>
      <c r="B22" s="39">
        <v>-259289844.1899997</v>
      </c>
      <c r="C22" s="39">
        <v>-29990020.640000451</v>
      </c>
      <c r="D22" s="29">
        <v>1</v>
      </c>
      <c r="F22" s="30">
        <f t="shared" ref="F22:F30" si="7">B22*D22</f>
        <v>-259289844.1899997</v>
      </c>
      <c r="G22" s="30">
        <f t="shared" ref="G22:G30" si="8">B22-F22</f>
        <v>0</v>
      </c>
      <c r="H22" s="30"/>
      <c r="I22" s="30">
        <f t="shared" ref="I22:I30" si="9">D22*C22</f>
        <v>-29990020.640000451</v>
      </c>
      <c r="J22" s="30">
        <f t="shared" ref="J22:J30" si="10">C22-I22</f>
        <v>0</v>
      </c>
      <c r="L22" s="31"/>
    </row>
    <row r="23" spans="1:12" x14ac:dyDescent="0.3">
      <c r="A23" s="28" t="s">
        <v>120</v>
      </c>
      <c r="B23" s="39">
        <v>-808659.68999999901</v>
      </c>
      <c r="C23" s="39">
        <v>-508659.68999999954</v>
      </c>
      <c r="D23" s="32">
        <f>99%</f>
        <v>0.99</v>
      </c>
      <c r="F23" s="30">
        <f t="shared" si="7"/>
        <v>-800573.09309999901</v>
      </c>
      <c r="G23" s="30">
        <f t="shared" si="8"/>
        <v>-8086.5969000000041</v>
      </c>
      <c r="H23" s="30"/>
      <c r="I23" s="30">
        <f t="shared" si="9"/>
        <v>-503573.09309999953</v>
      </c>
      <c r="J23" s="30">
        <f t="shared" si="10"/>
        <v>-5086.5969000000041</v>
      </c>
    </row>
    <row r="24" spans="1:12" x14ac:dyDescent="0.3">
      <c r="A24" s="28" t="s">
        <v>121</v>
      </c>
      <c r="B24" s="39">
        <v>-1980711.3200000015</v>
      </c>
      <c r="C24" s="39">
        <v>-460498.67999999906</v>
      </c>
      <c r="D24" s="29">
        <v>1</v>
      </c>
      <c r="F24" s="30">
        <f t="shared" si="7"/>
        <v>-1980711.3200000015</v>
      </c>
      <c r="G24" s="30">
        <f t="shared" si="8"/>
        <v>0</v>
      </c>
      <c r="H24" s="30"/>
      <c r="I24" s="30">
        <f t="shared" si="9"/>
        <v>-460498.67999999906</v>
      </c>
      <c r="J24" s="30">
        <f t="shared" si="10"/>
        <v>0</v>
      </c>
    </row>
    <row r="25" spans="1:12" x14ac:dyDescent="0.3">
      <c r="A25" s="28" t="s">
        <v>122</v>
      </c>
      <c r="B25" s="39">
        <v>-3090053.1000000006</v>
      </c>
      <c r="C25" s="39">
        <v>-2017397.0999999985</v>
      </c>
      <c r="D25" s="32">
        <f>99%</f>
        <v>0.99</v>
      </c>
      <c r="F25" s="30">
        <f t="shared" si="7"/>
        <v>-3059152.5690000006</v>
      </c>
      <c r="G25" s="30">
        <f t="shared" si="8"/>
        <v>-30900.530999999959</v>
      </c>
      <c r="H25" s="30"/>
      <c r="I25" s="30">
        <f t="shared" si="9"/>
        <v>-1997223.1289999986</v>
      </c>
      <c r="J25" s="30">
        <f t="shared" si="10"/>
        <v>-20173.970999999903</v>
      </c>
    </row>
    <row r="26" spans="1:12" x14ac:dyDescent="0.3">
      <c r="A26" s="28" t="s">
        <v>123</v>
      </c>
      <c r="B26" s="39">
        <v>-13300480.670000002</v>
      </c>
      <c r="C26" s="39">
        <v>-534703.73000000045</v>
      </c>
      <c r="D26" s="29">
        <v>1</v>
      </c>
      <c r="F26" s="30">
        <f t="shared" si="7"/>
        <v>-13300480.670000002</v>
      </c>
      <c r="G26" s="30">
        <f t="shared" si="8"/>
        <v>0</v>
      </c>
      <c r="H26" s="30"/>
      <c r="I26" s="30">
        <f t="shared" si="9"/>
        <v>-534703.73000000045</v>
      </c>
      <c r="J26" s="30">
        <f t="shared" si="10"/>
        <v>0</v>
      </c>
    </row>
    <row r="27" spans="1:12" x14ac:dyDescent="0.3">
      <c r="A27" s="28" t="s">
        <v>124</v>
      </c>
      <c r="B27" s="39">
        <v>-4116366.9900000007</v>
      </c>
      <c r="C27" s="39">
        <v>-3694290.0500000012</v>
      </c>
      <c r="D27" s="32">
        <f t="shared" ref="D27" si="11">99.5%</f>
        <v>0.995</v>
      </c>
      <c r="F27" s="30">
        <f t="shared" si="7"/>
        <v>-4095785.1550500006</v>
      </c>
      <c r="G27" s="30">
        <f t="shared" si="8"/>
        <v>-20581.834950000048</v>
      </c>
      <c r="H27" s="30"/>
      <c r="I27" s="30">
        <f t="shared" si="9"/>
        <v>-3675818.599750001</v>
      </c>
      <c r="J27" s="30">
        <f t="shared" si="10"/>
        <v>-18471.450250000227</v>
      </c>
    </row>
    <row r="28" spans="1:12" x14ac:dyDescent="0.3">
      <c r="A28" s="28" t="s">
        <v>130</v>
      </c>
      <c r="B28" s="39">
        <v>-19699053.839999996</v>
      </c>
      <c r="C28" s="39">
        <v>-6429868.9900000002</v>
      </c>
      <c r="D28" s="32">
        <v>1</v>
      </c>
      <c r="F28" s="30">
        <f t="shared" si="7"/>
        <v>-19699053.839999996</v>
      </c>
      <c r="G28" s="30">
        <f t="shared" si="8"/>
        <v>0</v>
      </c>
      <c r="H28" s="30"/>
      <c r="I28" s="30">
        <f t="shared" si="9"/>
        <v>-6429868.9900000002</v>
      </c>
      <c r="J28" s="30">
        <f t="shared" si="10"/>
        <v>0</v>
      </c>
    </row>
    <row r="29" spans="1:12" x14ac:dyDescent="0.3">
      <c r="A29" s="28" t="s">
        <v>125</v>
      </c>
      <c r="B29" s="39">
        <v>-9099084.5299999677</v>
      </c>
      <c r="C29" s="39">
        <v>-583444.51999997313</v>
      </c>
      <c r="D29" s="33">
        <f t="shared" ref="D29" si="12">99.51%</f>
        <v>0.9951000000000001</v>
      </c>
      <c r="F29" s="30">
        <f t="shared" si="7"/>
        <v>-9054499.0158029683</v>
      </c>
      <c r="G29" s="30">
        <f t="shared" si="8"/>
        <v>-44585.514196999371</v>
      </c>
      <c r="H29" s="30"/>
      <c r="I29" s="30">
        <f t="shared" si="9"/>
        <v>-580585.64185197337</v>
      </c>
      <c r="J29" s="30">
        <f t="shared" si="10"/>
        <v>-2858.878147999756</v>
      </c>
    </row>
    <row r="30" spans="1:12" x14ac:dyDescent="0.3">
      <c r="A30" s="28" t="s">
        <v>126</v>
      </c>
      <c r="B30" s="39">
        <v>-1615566.9900000019</v>
      </c>
      <c r="C30" s="39">
        <v>-491683.98000000091</v>
      </c>
      <c r="D30" s="32">
        <f t="shared" ref="D30" si="13">99.4%</f>
        <v>0.99400000000000011</v>
      </c>
      <c r="F30" s="30">
        <f t="shared" si="7"/>
        <v>-1605873.5880600021</v>
      </c>
      <c r="G30" s="30">
        <f t="shared" si="8"/>
        <v>-9693.4019399997778</v>
      </c>
      <c r="H30" s="30"/>
      <c r="I30" s="30">
        <f t="shared" si="9"/>
        <v>-488733.87612000096</v>
      </c>
      <c r="J30" s="30">
        <f t="shared" si="10"/>
        <v>-2950.1038799999515</v>
      </c>
    </row>
    <row r="31" spans="1:12" ht="15" thickBot="1" x14ac:dyDescent="0.35">
      <c r="A31" s="34" t="s">
        <v>127</v>
      </c>
      <c r="B31" s="35">
        <f>SUM(B21:B30)</f>
        <v>-578425527.58999968</v>
      </c>
      <c r="C31" s="35">
        <f>SUM(C21:C30)</f>
        <v>-75632795.000000417</v>
      </c>
      <c r="D31" s="36"/>
      <c r="E31" s="36"/>
      <c r="F31" s="35">
        <f>SUM(F21:F30)</f>
        <v>-578311679.71101272</v>
      </c>
      <c r="G31" s="35">
        <f>SUM(G21:G30)</f>
        <v>-113847.87898699916</v>
      </c>
      <c r="H31" s="35"/>
      <c r="I31" s="35">
        <f>SUM(I21:I30)</f>
        <v>-75583253.999822423</v>
      </c>
      <c r="J31" s="35">
        <f>SUM(J21:J30)</f>
        <v>-49541.000177999842</v>
      </c>
      <c r="K31" s="37"/>
    </row>
    <row r="32" spans="1:12" x14ac:dyDescent="0.3">
      <c r="J32" s="31">
        <f>J31-J15</f>
        <v>-20755.39889199991</v>
      </c>
    </row>
    <row r="34" spans="1:11" x14ac:dyDescent="0.3">
      <c r="A34" s="25">
        <v>43008</v>
      </c>
      <c r="F34" s="152" t="s">
        <v>114</v>
      </c>
      <c r="G34" s="152"/>
      <c r="I34" s="152" t="s">
        <v>115</v>
      </c>
      <c r="J34" s="152"/>
    </row>
    <row r="35" spans="1:11" x14ac:dyDescent="0.3">
      <c r="A35" s="26"/>
      <c r="B35" s="27" t="s">
        <v>114</v>
      </c>
      <c r="C35" s="27" t="s">
        <v>115</v>
      </c>
      <c r="D35" s="27" t="s">
        <v>116</v>
      </c>
      <c r="F35" s="27" t="s">
        <v>117</v>
      </c>
      <c r="G35" s="27" t="s">
        <v>118</v>
      </c>
      <c r="I35" s="27" t="s">
        <v>117</v>
      </c>
      <c r="J35" s="27" t="s">
        <v>118</v>
      </c>
    </row>
    <row r="36" spans="1:11" x14ac:dyDescent="0.3">
      <c r="A36" s="28" t="s">
        <v>129</v>
      </c>
      <c r="B36" s="39">
        <v>-299628449.47999996</v>
      </c>
      <c r="C36" s="39">
        <v>-65120881.249999985</v>
      </c>
      <c r="D36" s="29">
        <v>1</v>
      </c>
      <c r="F36" s="30">
        <f>B36*D36</f>
        <v>-299628449.47999996</v>
      </c>
      <c r="G36" s="30">
        <f>B36-F36</f>
        <v>0</v>
      </c>
      <c r="H36" s="30"/>
      <c r="I36" s="30">
        <f>D36*C36</f>
        <v>-65120881.249999985</v>
      </c>
      <c r="J36" s="30">
        <f>C36-I36</f>
        <v>0</v>
      </c>
    </row>
    <row r="37" spans="1:11" x14ac:dyDescent="0.3">
      <c r="A37" s="28" t="s">
        <v>119</v>
      </c>
      <c r="B37" s="39">
        <v>-292322619.84000039</v>
      </c>
      <c r="C37" s="39">
        <v>-64016054.160000697</v>
      </c>
      <c r="D37" s="29">
        <v>1</v>
      </c>
      <c r="F37" s="30">
        <f t="shared" ref="F37:F45" si="14">B37*D37</f>
        <v>-292322619.84000039</v>
      </c>
      <c r="G37" s="30">
        <f t="shared" ref="G37:G45" si="15">B37-F37</f>
        <v>0</v>
      </c>
      <c r="H37" s="30"/>
      <c r="I37" s="30">
        <f t="shared" ref="I37:I45" si="16">D37*C37</f>
        <v>-64016054.160000697</v>
      </c>
      <c r="J37" s="30">
        <f t="shared" ref="J37:J45" si="17">C37-I37</f>
        <v>0</v>
      </c>
    </row>
    <row r="38" spans="1:11" x14ac:dyDescent="0.3">
      <c r="A38" s="28" t="s">
        <v>120</v>
      </c>
      <c r="B38" s="39">
        <v>-942323.17999999947</v>
      </c>
      <c r="C38" s="39">
        <v>-642323.1799999997</v>
      </c>
      <c r="D38" s="32">
        <f>99%</f>
        <v>0.99</v>
      </c>
      <c r="F38" s="30">
        <f t="shared" si="14"/>
        <v>-932899.94819999952</v>
      </c>
      <c r="G38" s="30">
        <f t="shared" si="15"/>
        <v>-9423.2317999999505</v>
      </c>
      <c r="H38" s="30"/>
      <c r="I38" s="30">
        <f t="shared" si="16"/>
        <v>-635899.94819999975</v>
      </c>
      <c r="J38" s="30">
        <f t="shared" si="17"/>
        <v>-6423.2317999999505</v>
      </c>
    </row>
    <row r="39" spans="1:11" x14ac:dyDescent="0.3">
      <c r="A39" s="28" t="s">
        <v>121</v>
      </c>
      <c r="B39" s="39">
        <v>-2104480.2999999989</v>
      </c>
      <c r="C39" s="39">
        <v>-584267.6599999998</v>
      </c>
      <c r="D39" s="29">
        <v>1</v>
      </c>
      <c r="F39" s="30">
        <f t="shared" si="14"/>
        <v>-2104480.2999999989</v>
      </c>
      <c r="G39" s="30">
        <f t="shared" si="15"/>
        <v>0</v>
      </c>
      <c r="H39" s="30"/>
      <c r="I39" s="30">
        <f t="shared" si="16"/>
        <v>-584267.6599999998</v>
      </c>
      <c r="J39" s="30">
        <f t="shared" si="17"/>
        <v>0</v>
      </c>
    </row>
    <row r="40" spans="1:11" x14ac:dyDescent="0.3">
      <c r="A40" s="28" t="s">
        <v>122</v>
      </c>
      <c r="B40" s="39">
        <v>-4056072.0699999989</v>
      </c>
      <c r="C40" s="39">
        <v>-2983416.0699999994</v>
      </c>
      <c r="D40" s="32">
        <f>99%</f>
        <v>0.99</v>
      </c>
      <c r="F40" s="30">
        <f t="shared" si="14"/>
        <v>-4015511.349299999</v>
      </c>
      <c r="G40" s="30">
        <f t="shared" si="15"/>
        <v>-40560.720699999947</v>
      </c>
      <c r="H40" s="30"/>
      <c r="I40" s="30">
        <f t="shared" si="16"/>
        <v>-2953581.9092999995</v>
      </c>
      <c r="J40" s="30">
        <f t="shared" si="17"/>
        <v>-29834.160699999891</v>
      </c>
    </row>
    <row r="41" spans="1:11" x14ac:dyDescent="0.3">
      <c r="A41" s="28" t="s">
        <v>123</v>
      </c>
      <c r="B41" s="39">
        <v>-13328254.290000003</v>
      </c>
      <c r="C41" s="39">
        <v>-562477.35</v>
      </c>
      <c r="D41" s="29">
        <v>1</v>
      </c>
      <c r="F41" s="30">
        <f t="shared" si="14"/>
        <v>-13328254.290000003</v>
      </c>
      <c r="G41" s="30">
        <f t="shared" si="15"/>
        <v>0</v>
      </c>
      <c r="H41" s="30"/>
      <c r="I41" s="30">
        <f t="shared" si="16"/>
        <v>-562477.35</v>
      </c>
      <c r="J41" s="30">
        <f t="shared" si="17"/>
        <v>0</v>
      </c>
    </row>
    <row r="42" spans="1:11" x14ac:dyDescent="0.3">
      <c r="A42" s="28" t="s">
        <v>124</v>
      </c>
      <c r="B42" s="39">
        <v>-3946398.0200000019</v>
      </c>
      <c r="C42" s="39">
        <v>-3524321.0800000043</v>
      </c>
      <c r="D42" s="32">
        <f t="shared" ref="D42" si="18">99.5%</f>
        <v>0.995</v>
      </c>
      <c r="F42" s="30">
        <f t="shared" si="14"/>
        <v>-3926666.0299000018</v>
      </c>
      <c r="G42" s="30">
        <f t="shared" si="15"/>
        <v>-19731.990100000054</v>
      </c>
      <c r="H42" s="30"/>
      <c r="I42" s="30">
        <f t="shared" si="16"/>
        <v>-3506699.474600004</v>
      </c>
      <c r="J42" s="30">
        <f t="shared" si="17"/>
        <v>-17621.605400000233</v>
      </c>
    </row>
    <row r="43" spans="1:11" x14ac:dyDescent="0.3">
      <c r="A43" s="28" t="s">
        <v>130</v>
      </c>
      <c r="B43" s="39">
        <v>-24352977.789999999</v>
      </c>
      <c r="C43" s="39">
        <v>-11083792.939999998</v>
      </c>
      <c r="D43" s="32">
        <v>1</v>
      </c>
      <c r="F43" s="30">
        <f t="shared" si="14"/>
        <v>-24352977.789999999</v>
      </c>
      <c r="G43" s="30">
        <f t="shared" si="15"/>
        <v>0</v>
      </c>
      <c r="H43" s="30"/>
      <c r="I43" s="30">
        <f t="shared" si="16"/>
        <v>-11083792.939999998</v>
      </c>
      <c r="J43" s="30">
        <f t="shared" si="17"/>
        <v>0</v>
      </c>
    </row>
    <row r="44" spans="1:11" x14ac:dyDescent="0.3">
      <c r="A44" s="28" t="s">
        <v>125</v>
      </c>
      <c r="B44" s="39">
        <v>-13081830.520000009</v>
      </c>
      <c r="C44" s="39">
        <v>-4566190.5100000557</v>
      </c>
      <c r="D44" s="33">
        <f t="shared" ref="D44" si="19">99.51%</f>
        <v>0.9951000000000001</v>
      </c>
      <c r="F44" s="30">
        <f t="shared" si="14"/>
        <v>-13017729.550452011</v>
      </c>
      <c r="G44" s="30">
        <f t="shared" si="15"/>
        <v>-64100.96954799816</v>
      </c>
      <c r="H44" s="30"/>
      <c r="I44" s="30">
        <f t="shared" si="16"/>
        <v>-4543816.1765010562</v>
      </c>
      <c r="J44" s="30">
        <f t="shared" si="17"/>
        <v>-22374.333498999476</v>
      </c>
    </row>
    <row r="45" spans="1:11" x14ac:dyDescent="0.3">
      <c r="A45" s="28" t="s">
        <v>126</v>
      </c>
      <c r="B45" s="39">
        <v>-1418492.9200000009</v>
      </c>
      <c r="C45" s="39">
        <v>-294609.909999998</v>
      </c>
      <c r="D45" s="32">
        <f t="shared" ref="D45" si="20">99.4%</f>
        <v>0.99400000000000011</v>
      </c>
      <c r="F45" s="30">
        <f t="shared" si="14"/>
        <v>-1409981.9624800009</v>
      </c>
      <c r="G45" s="30">
        <f t="shared" si="15"/>
        <v>-8510.9575199999381</v>
      </c>
      <c r="H45" s="30"/>
      <c r="I45" s="30">
        <f t="shared" si="16"/>
        <v>-292842.25053999806</v>
      </c>
      <c r="J45" s="30">
        <f t="shared" si="17"/>
        <v>-1767.6594599999371</v>
      </c>
    </row>
    <row r="46" spans="1:11" ht="15" thickBot="1" x14ac:dyDescent="0.35">
      <c r="A46" s="34" t="s">
        <v>127</v>
      </c>
      <c r="B46" s="35">
        <f>SUM(B36:B45)</f>
        <v>-655181898.41000021</v>
      </c>
      <c r="C46" s="35">
        <f>SUM(C36:C45)</f>
        <v>-153378334.11000073</v>
      </c>
      <c r="D46" s="36"/>
      <c r="E46" s="36"/>
      <c r="F46" s="35">
        <f>SUM(F36:F45)</f>
        <v>-655039570.5403322</v>
      </c>
      <c r="G46" s="35">
        <f>SUM(G36:G45)</f>
        <v>-142327.86966799805</v>
      </c>
      <c r="H46" s="35"/>
      <c r="I46" s="35">
        <f>SUM(I36:I45)</f>
        <v>-153300313.11914173</v>
      </c>
      <c r="J46" s="35">
        <f>SUM(J36:J45)</f>
        <v>-78020.990858999488</v>
      </c>
      <c r="K46" s="37"/>
    </row>
    <row r="49" spans="1:11" x14ac:dyDescent="0.3">
      <c r="A49" s="25">
        <v>43100</v>
      </c>
      <c r="F49" s="152" t="s">
        <v>114</v>
      </c>
      <c r="G49" s="152"/>
      <c r="I49" s="152" t="s">
        <v>115</v>
      </c>
      <c r="J49" s="152"/>
    </row>
    <row r="50" spans="1:11" x14ac:dyDescent="0.3">
      <c r="A50" s="26"/>
      <c r="B50" s="27" t="s">
        <v>114</v>
      </c>
      <c r="C50" s="27" t="s">
        <v>115</v>
      </c>
      <c r="D50" s="27" t="s">
        <v>116</v>
      </c>
      <c r="F50" s="27" t="s">
        <v>117</v>
      </c>
      <c r="G50" s="27" t="s">
        <v>118</v>
      </c>
      <c r="I50" s="27" t="s">
        <v>117</v>
      </c>
      <c r="J50" s="27" t="s">
        <v>118</v>
      </c>
    </row>
    <row r="51" spans="1:11" x14ac:dyDescent="0.3">
      <c r="A51" s="28" t="s">
        <v>129</v>
      </c>
      <c r="B51" s="39">
        <v>-326568013.86000007</v>
      </c>
      <c r="C51" s="39">
        <v>-92054658.899999976</v>
      </c>
      <c r="D51" s="29">
        <v>1</v>
      </c>
      <c r="F51" s="30">
        <f>B51*D51</f>
        <v>-326568013.86000007</v>
      </c>
      <c r="G51" s="30">
        <f>B51-F51</f>
        <v>0</v>
      </c>
      <c r="H51" s="30"/>
      <c r="I51" s="30">
        <f>D51*C51</f>
        <v>-92054658.899999976</v>
      </c>
      <c r="J51" s="30">
        <f>C51-I51</f>
        <v>0</v>
      </c>
    </row>
    <row r="52" spans="1:11" x14ac:dyDescent="0.3">
      <c r="A52" s="28" t="s">
        <v>119</v>
      </c>
      <c r="B52" s="39">
        <v>-321231245.32999903</v>
      </c>
      <c r="C52" s="39">
        <v>-92921898.749999851</v>
      </c>
      <c r="D52" s="29">
        <v>1</v>
      </c>
      <c r="F52" s="30">
        <f t="shared" ref="F52:F60" si="21">B52*D52</f>
        <v>-321231245.32999903</v>
      </c>
      <c r="G52" s="30">
        <f t="shared" ref="G52:G60" si="22">B52-F52</f>
        <v>0</v>
      </c>
      <c r="H52" s="30"/>
      <c r="I52" s="30">
        <f t="shared" ref="I52:I60" si="23">D52*C52</f>
        <v>-92921898.749999851</v>
      </c>
      <c r="J52" s="30">
        <f t="shared" ref="J52:J60" si="24">C52-I52</f>
        <v>0</v>
      </c>
    </row>
    <row r="53" spans="1:11" x14ac:dyDescent="0.3">
      <c r="A53" s="28" t="s">
        <v>120</v>
      </c>
      <c r="B53" s="39">
        <v>-339484.09999999939</v>
      </c>
      <c r="C53" s="39">
        <v>-39484.099999999358</v>
      </c>
      <c r="D53" s="32">
        <f>99%</f>
        <v>0.99</v>
      </c>
      <c r="F53" s="30">
        <f t="shared" si="21"/>
        <v>-336089.25899999938</v>
      </c>
      <c r="G53" s="30">
        <f t="shared" si="22"/>
        <v>-3394.8410000000149</v>
      </c>
      <c r="H53" s="30"/>
      <c r="I53" s="30">
        <f t="shared" si="23"/>
        <v>-39089.258999999365</v>
      </c>
      <c r="J53" s="30">
        <f t="shared" si="24"/>
        <v>-394.84099999999307</v>
      </c>
    </row>
    <row r="54" spans="1:11" x14ac:dyDescent="0.3">
      <c r="A54" s="28" t="s">
        <v>121</v>
      </c>
      <c r="B54" s="39">
        <v>-2224980.7499999991</v>
      </c>
      <c r="C54" s="39">
        <v>-704768.10999999917</v>
      </c>
      <c r="D54" s="29">
        <v>1</v>
      </c>
      <c r="F54" s="30">
        <f t="shared" si="21"/>
        <v>-2224980.7499999991</v>
      </c>
      <c r="G54" s="30">
        <f t="shared" si="22"/>
        <v>0</v>
      </c>
      <c r="H54" s="30"/>
      <c r="I54" s="30">
        <f t="shared" si="23"/>
        <v>-704768.10999999917</v>
      </c>
      <c r="J54" s="30">
        <f t="shared" si="24"/>
        <v>0</v>
      </c>
    </row>
    <row r="55" spans="1:11" x14ac:dyDescent="0.3">
      <c r="A55" s="28" t="s">
        <v>122</v>
      </c>
      <c r="B55" s="39">
        <v>-1742761.5300000017</v>
      </c>
      <c r="C55" s="39">
        <v>-4670105.5300000021</v>
      </c>
      <c r="D55" s="32">
        <f>99%</f>
        <v>0.99</v>
      </c>
      <c r="F55" s="30">
        <f t="shared" si="21"/>
        <v>-1725333.9147000017</v>
      </c>
      <c r="G55" s="30">
        <f t="shared" si="22"/>
        <v>-17427.615299999947</v>
      </c>
      <c r="H55" s="30"/>
      <c r="I55" s="30">
        <f t="shared" si="23"/>
        <v>-4623404.474700002</v>
      </c>
      <c r="J55" s="30">
        <f t="shared" si="24"/>
        <v>-46701.055300000124</v>
      </c>
    </row>
    <row r="56" spans="1:11" x14ac:dyDescent="0.3">
      <c r="A56" s="28" t="s">
        <v>123</v>
      </c>
      <c r="B56" s="39">
        <v>-13371236.550000006</v>
      </c>
      <c r="C56" s="39">
        <v>-605459.61000000068</v>
      </c>
      <c r="D56" s="29">
        <v>1</v>
      </c>
      <c r="F56" s="30">
        <f t="shared" si="21"/>
        <v>-13371236.550000006</v>
      </c>
      <c r="G56" s="30">
        <f t="shared" si="22"/>
        <v>0</v>
      </c>
      <c r="H56" s="30"/>
      <c r="I56" s="30">
        <f t="shared" si="23"/>
        <v>-605459.61000000068</v>
      </c>
      <c r="J56" s="30">
        <f t="shared" si="24"/>
        <v>0</v>
      </c>
    </row>
    <row r="57" spans="1:11" x14ac:dyDescent="0.3">
      <c r="A57" s="28" t="s">
        <v>124</v>
      </c>
      <c r="B57" s="39">
        <v>-3458886.9999999912</v>
      </c>
      <c r="C57" s="39">
        <v>-3036810.0599999973</v>
      </c>
      <c r="D57" s="32">
        <f t="shared" ref="D57" si="25">99.5%</f>
        <v>0.995</v>
      </c>
      <c r="F57" s="30">
        <f t="shared" si="21"/>
        <v>-3441592.5649999911</v>
      </c>
      <c r="G57" s="30">
        <f t="shared" si="22"/>
        <v>-17294.435000000056</v>
      </c>
      <c r="H57" s="30"/>
      <c r="I57" s="30">
        <f t="shared" si="23"/>
        <v>-3021626.0096999975</v>
      </c>
      <c r="J57" s="30">
        <f t="shared" si="24"/>
        <v>-15184.05029999977</v>
      </c>
    </row>
    <row r="58" spans="1:11" x14ac:dyDescent="0.3">
      <c r="A58" s="28" t="s">
        <v>130</v>
      </c>
      <c r="B58" s="39">
        <v>-19835853.109999999</v>
      </c>
      <c r="C58" s="39">
        <v>-19872869.050000001</v>
      </c>
      <c r="D58" s="32">
        <v>1</v>
      </c>
      <c r="F58" s="30">
        <f t="shared" si="21"/>
        <v>-19835853.109999999</v>
      </c>
      <c r="G58" s="30">
        <f t="shared" si="22"/>
        <v>0</v>
      </c>
      <c r="H58" s="30"/>
      <c r="I58" s="30">
        <f t="shared" si="23"/>
        <v>-19872869.050000001</v>
      </c>
      <c r="J58" s="30">
        <f t="shared" si="24"/>
        <v>0</v>
      </c>
    </row>
    <row r="59" spans="1:11" x14ac:dyDescent="0.3">
      <c r="A59" s="28" t="s">
        <v>125</v>
      </c>
      <c r="B59" s="39">
        <v>-11684056.150000146</v>
      </c>
      <c r="C59" s="39">
        <v>-12734477.62000013</v>
      </c>
      <c r="D59" s="33">
        <f t="shared" ref="D59" si="26">99.51%</f>
        <v>0.9951000000000001</v>
      </c>
      <c r="F59" s="30">
        <f t="shared" si="21"/>
        <v>-11626804.274865147</v>
      </c>
      <c r="G59" s="30">
        <f t="shared" si="22"/>
        <v>-57251.875134998932</v>
      </c>
      <c r="H59" s="30"/>
      <c r="I59" s="30">
        <f t="shared" si="23"/>
        <v>-12672078.679662131</v>
      </c>
      <c r="J59" s="30">
        <f t="shared" si="24"/>
        <v>-62398.940337998793</v>
      </c>
    </row>
    <row r="60" spans="1:11" x14ac:dyDescent="0.3">
      <c r="A60" s="28" t="s">
        <v>126</v>
      </c>
      <c r="B60" s="39">
        <v>-1677265.0799999987</v>
      </c>
      <c r="C60" s="39">
        <v>-553382.07000000263</v>
      </c>
      <c r="D60" s="32">
        <f t="shared" ref="D60" si="27">99.4%</f>
        <v>0.99400000000000011</v>
      </c>
      <c r="F60" s="30">
        <f t="shared" si="21"/>
        <v>-1667201.4895199989</v>
      </c>
      <c r="G60" s="30">
        <f t="shared" si="22"/>
        <v>-10063.590479999781</v>
      </c>
      <c r="H60" s="30"/>
      <c r="I60" s="30">
        <f t="shared" si="23"/>
        <v>-550061.77758000267</v>
      </c>
      <c r="J60" s="30">
        <f t="shared" si="24"/>
        <v>-3320.2924199999543</v>
      </c>
    </row>
    <row r="61" spans="1:11" ht="15" thickBot="1" x14ac:dyDescent="0.35">
      <c r="A61" s="34" t="s">
        <v>127</v>
      </c>
      <c r="B61" s="35">
        <f>SUM(B51:B60)</f>
        <v>-702133783.4599992</v>
      </c>
      <c r="C61" s="35">
        <f>SUM(C51:C60)</f>
        <v>-227193913.79999995</v>
      </c>
      <c r="D61" s="36"/>
      <c r="E61" s="36"/>
      <c r="F61" s="35">
        <f>SUM(F51:F60)</f>
        <v>-702028351.10308409</v>
      </c>
      <c r="G61" s="35">
        <f>SUM(G51:G60)</f>
        <v>-105432.35691499873</v>
      </c>
      <c r="H61" s="35"/>
      <c r="I61" s="35">
        <f>SUM(I51:I60)</f>
        <v>-227065914.62064198</v>
      </c>
      <c r="J61" s="35">
        <f>SUM(J51:J60)</f>
        <v>-127999.17935799863</v>
      </c>
      <c r="K61" s="37"/>
    </row>
    <row r="64" spans="1:11" x14ac:dyDescent="0.3">
      <c r="A64" s="25">
        <v>43190</v>
      </c>
      <c r="F64" s="152" t="s">
        <v>114</v>
      </c>
      <c r="G64" s="152"/>
      <c r="I64" s="152" t="s">
        <v>115</v>
      </c>
      <c r="J64" s="152"/>
    </row>
    <row r="65" spans="1:10" x14ac:dyDescent="0.3">
      <c r="A65" s="26"/>
      <c r="B65" s="27" t="s">
        <v>114</v>
      </c>
      <c r="C65" s="27" t="s">
        <v>115</v>
      </c>
      <c r="D65" s="27" t="s">
        <v>116</v>
      </c>
      <c r="F65" s="27" t="s">
        <v>117</v>
      </c>
      <c r="G65" s="27" t="s">
        <v>118</v>
      </c>
      <c r="I65" s="27" t="s">
        <v>117</v>
      </c>
      <c r="J65" s="27" t="s">
        <v>118</v>
      </c>
    </row>
    <row r="66" spans="1:10" x14ac:dyDescent="0.3">
      <c r="A66" s="28" t="s">
        <v>119</v>
      </c>
      <c r="B66" s="30">
        <v>-389262971.54999989</v>
      </c>
      <c r="C66" s="30">
        <f>-46287547.7899999-5300000</f>
        <v>-51587547.789999902</v>
      </c>
      <c r="D66" s="29">
        <v>1</v>
      </c>
      <c r="F66" s="30">
        <f>B66*D66</f>
        <v>-389262971.54999989</v>
      </c>
      <c r="G66" s="30">
        <f>B66-F66</f>
        <v>0</v>
      </c>
      <c r="H66" s="30"/>
      <c r="I66" s="30">
        <f>D66*C66</f>
        <v>-51587547.789999902</v>
      </c>
      <c r="J66" s="30">
        <f>C66-I66</f>
        <v>0</v>
      </c>
    </row>
    <row r="67" spans="1:10" x14ac:dyDescent="0.3">
      <c r="A67" s="28" t="s">
        <v>120</v>
      </c>
      <c r="B67" s="30">
        <v>-995394.04000000027</v>
      </c>
      <c r="C67" s="30">
        <v>-655909.94000000029</v>
      </c>
      <c r="D67" s="32">
        <f>99%</f>
        <v>0.99</v>
      </c>
      <c r="F67" s="30">
        <f t="shared" ref="F67:F73" si="28">B67*D67</f>
        <v>-985440.09960000031</v>
      </c>
      <c r="G67" s="30">
        <f t="shared" ref="G67:G73" si="29">B67-F67</f>
        <v>-9953.9403999999631</v>
      </c>
      <c r="H67" s="30"/>
      <c r="I67" s="30">
        <f t="shared" ref="I67:I73" si="30">D67*C67</f>
        <v>-649350.84060000023</v>
      </c>
      <c r="J67" s="30">
        <f t="shared" ref="J67:J73" si="31">C67-I67</f>
        <v>-6559.0994000000646</v>
      </c>
    </row>
    <row r="68" spans="1:10" x14ac:dyDescent="0.3">
      <c r="A68" s="28" t="s">
        <v>121</v>
      </c>
      <c r="B68" s="30">
        <v>-2409851.0599999996</v>
      </c>
      <c r="C68" s="30">
        <v>-184870.30999999947</v>
      </c>
      <c r="D68" s="29">
        <v>1</v>
      </c>
      <c r="F68" s="30">
        <f t="shared" si="28"/>
        <v>-2409851.0599999996</v>
      </c>
      <c r="G68" s="30">
        <f t="shared" si="29"/>
        <v>0</v>
      </c>
      <c r="H68" s="30"/>
      <c r="I68" s="30">
        <f t="shared" si="30"/>
        <v>-184870.30999999947</v>
      </c>
      <c r="J68" s="30">
        <f t="shared" si="31"/>
        <v>0</v>
      </c>
    </row>
    <row r="69" spans="1:10" x14ac:dyDescent="0.3">
      <c r="A69" s="28" t="s">
        <v>122</v>
      </c>
      <c r="B69" s="30">
        <v>-3891873.9999999991</v>
      </c>
      <c r="C69" s="30">
        <v>-2149112.4699999993</v>
      </c>
      <c r="D69" s="32">
        <f>99%</f>
        <v>0.99</v>
      </c>
      <c r="F69" s="30">
        <f t="shared" si="28"/>
        <v>-3852955.2599999988</v>
      </c>
      <c r="G69" s="30">
        <f t="shared" si="29"/>
        <v>-38918.740000000224</v>
      </c>
      <c r="H69" s="30"/>
      <c r="I69" s="30">
        <f t="shared" si="30"/>
        <v>-2127621.3452999992</v>
      </c>
      <c r="J69" s="30">
        <f t="shared" si="31"/>
        <v>-21491.124700000044</v>
      </c>
    </row>
    <row r="70" spans="1:10" x14ac:dyDescent="0.3">
      <c r="A70" s="28" t="s">
        <v>123</v>
      </c>
      <c r="B70" s="30">
        <v>-13404537.48</v>
      </c>
      <c r="C70" s="30">
        <v>-33300.929999999964</v>
      </c>
      <c r="D70" s="29">
        <v>1</v>
      </c>
      <c r="F70" s="30">
        <f t="shared" si="28"/>
        <v>-13404537.48</v>
      </c>
      <c r="G70" s="30">
        <f t="shared" si="29"/>
        <v>0</v>
      </c>
      <c r="H70" s="30"/>
      <c r="I70" s="30">
        <f t="shared" si="30"/>
        <v>-33300.929999999964</v>
      </c>
      <c r="J70" s="30">
        <f t="shared" si="31"/>
        <v>0</v>
      </c>
    </row>
    <row r="71" spans="1:10" x14ac:dyDescent="0.3">
      <c r="A71" s="28" t="s">
        <v>124</v>
      </c>
      <c r="B71" s="30">
        <v>-4215416.3099999987</v>
      </c>
      <c r="C71" s="30">
        <v>-756529.30999999924</v>
      </c>
      <c r="D71" s="32">
        <f t="shared" ref="D71" si="32">99.5%</f>
        <v>0.995</v>
      </c>
      <c r="F71" s="30">
        <f t="shared" si="28"/>
        <v>-4194339.2284499984</v>
      </c>
      <c r="G71" s="30">
        <f t="shared" si="29"/>
        <v>-21077.081550000235</v>
      </c>
      <c r="H71" s="30"/>
      <c r="I71" s="30">
        <f t="shared" si="30"/>
        <v>-752746.66344999929</v>
      </c>
      <c r="J71" s="30">
        <f t="shared" si="31"/>
        <v>-3782.6465499999467</v>
      </c>
    </row>
    <row r="72" spans="1:10" x14ac:dyDescent="0.3">
      <c r="A72" s="28" t="s">
        <v>125</v>
      </c>
      <c r="B72" s="30">
        <v>-15121571.139999997</v>
      </c>
      <c r="C72" s="30">
        <v>-4037514.9899999965</v>
      </c>
      <c r="D72" s="33">
        <f t="shared" ref="D72" si="33">99.51%</f>
        <v>0.9951000000000001</v>
      </c>
      <c r="F72" s="30">
        <f t="shared" si="28"/>
        <v>-15047475.441413999</v>
      </c>
      <c r="G72" s="30">
        <f t="shared" si="29"/>
        <v>-74095.698585998267</v>
      </c>
      <c r="H72" s="30"/>
      <c r="I72" s="30">
        <f t="shared" si="30"/>
        <v>-4017731.1665489967</v>
      </c>
      <c r="J72" s="30">
        <f t="shared" si="31"/>
        <v>-19783.8234509998</v>
      </c>
    </row>
    <row r="73" spans="1:10" x14ac:dyDescent="0.3">
      <c r="A73" s="28" t="s">
        <v>126</v>
      </c>
      <c r="B73" s="30">
        <v>-2640624.8799999966</v>
      </c>
      <c r="C73" s="30">
        <v>-963359.79999999655</v>
      </c>
      <c r="D73" s="32">
        <f t="shared" ref="D73" si="34">99.4%</f>
        <v>0.99400000000000011</v>
      </c>
      <c r="F73" s="30">
        <f t="shared" si="28"/>
        <v>-2624781.130719997</v>
      </c>
      <c r="G73" s="30">
        <f t="shared" si="29"/>
        <v>-15843.74927999964</v>
      </c>
      <c r="H73" s="30"/>
      <c r="I73" s="30">
        <f t="shared" si="30"/>
        <v>-957579.64119999669</v>
      </c>
      <c r="J73" s="30">
        <f t="shared" si="31"/>
        <v>-5780.1587999998592</v>
      </c>
    </row>
    <row r="74" spans="1:10" ht="15" thickBot="1" x14ac:dyDescent="0.35">
      <c r="A74" s="34" t="s">
        <v>127</v>
      </c>
      <c r="B74" s="35">
        <f>SUM(B66:B73)</f>
        <v>-431942240.45999992</v>
      </c>
      <c r="C74" s="35">
        <f>SUM(C66:C73)</f>
        <v>-60368145.539999895</v>
      </c>
      <c r="D74" s="36"/>
      <c r="E74" s="36"/>
      <c r="F74" s="35">
        <f>SUM(F66:F73)</f>
        <v>-431782351.25018394</v>
      </c>
      <c r="G74" s="35">
        <f>SUM(G66:G73)</f>
        <v>-159889.20981599833</v>
      </c>
      <c r="H74" s="35"/>
      <c r="I74" s="35">
        <f>SUM(I66:I73)</f>
        <v>-60310748.687098898</v>
      </c>
      <c r="J74" s="35">
        <f>SUM(J66:J73)</f>
        <v>-57396.852900999715</v>
      </c>
    </row>
    <row r="77" spans="1:10" x14ac:dyDescent="0.3">
      <c r="A77" s="25">
        <v>43281</v>
      </c>
      <c r="F77" s="152" t="s">
        <v>114</v>
      </c>
      <c r="G77" s="152"/>
      <c r="I77" s="152" t="s">
        <v>115</v>
      </c>
      <c r="J77" s="152"/>
    </row>
    <row r="78" spans="1:10" x14ac:dyDescent="0.3">
      <c r="A78" s="26"/>
      <c r="B78" s="27" t="s">
        <v>114</v>
      </c>
      <c r="C78" s="27" t="s">
        <v>115</v>
      </c>
      <c r="D78" s="27" t="s">
        <v>116</v>
      </c>
      <c r="F78" s="27" t="s">
        <v>117</v>
      </c>
      <c r="G78" s="27" t="s">
        <v>118</v>
      </c>
      <c r="I78" s="27" t="s">
        <v>117</v>
      </c>
      <c r="J78" s="27" t="s">
        <v>118</v>
      </c>
    </row>
    <row r="79" spans="1:10" x14ac:dyDescent="0.3">
      <c r="A79" s="28" t="s">
        <v>119</v>
      </c>
      <c r="B79" s="39">
        <v>-431521542.14999932</v>
      </c>
      <c r="C79" s="39">
        <v>-88560229.879998654</v>
      </c>
      <c r="D79" s="29">
        <v>1</v>
      </c>
      <c r="F79" s="30">
        <f>B79*D79</f>
        <v>-431521542.14999932</v>
      </c>
      <c r="G79" s="30">
        <f>B79-F79</f>
        <v>0</v>
      </c>
      <c r="H79" s="30"/>
      <c r="I79" s="30">
        <f>D79*C79</f>
        <v>-88560229.879998654</v>
      </c>
      <c r="J79" s="30">
        <f>C79-I79</f>
        <v>0</v>
      </c>
    </row>
    <row r="80" spans="1:10" x14ac:dyDescent="0.3">
      <c r="A80" s="28" t="s">
        <v>120</v>
      </c>
      <c r="B80" s="39">
        <v>-1237795.1400000018</v>
      </c>
      <c r="C80" s="39">
        <v>-898311.04000000225</v>
      </c>
      <c r="D80" s="32">
        <f>99%</f>
        <v>0.99</v>
      </c>
      <c r="F80" s="30">
        <f t="shared" ref="F80:F86" si="35">B80*D80</f>
        <v>-1225417.1886000016</v>
      </c>
      <c r="G80" s="30">
        <f t="shared" ref="G80:G86" si="36">B80-F80</f>
        <v>-12377.951400000136</v>
      </c>
      <c r="H80" s="30"/>
      <c r="I80" s="30">
        <f t="shared" ref="I80:I86" si="37">D80*C80</f>
        <v>-889327.92960000224</v>
      </c>
      <c r="J80" s="30">
        <f t="shared" ref="J80:J86" si="38">C80-I80</f>
        <v>-8983.110400000005</v>
      </c>
    </row>
    <row r="81" spans="1:11" x14ac:dyDescent="0.3">
      <c r="A81" s="28" t="s">
        <v>121</v>
      </c>
      <c r="B81" s="39">
        <v>-2114352.0299999984</v>
      </c>
      <c r="C81" s="39">
        <v>110628.71999999984</v>
      </c>
      <c r="D81" s="29">
        <v>1</v>
      </c>
      <c r="F81" s="30">
        <f t="shared" si="35"/>
        <v>-2114352.0299999984</v>
      </c>
      <c r="G81" s="30">
        <f t="shared" si="36"/>
        <v>0</v>
      </c>
      <c r="H81" s="30"/>
      <c r="I81" s="30">
        <f t="shared" si="37"/>
        <v>110628.71999999984</v>
      </c>
      <c r="J81" s="30">
        <f t="shared" si="38"/>
        <v>0</v>
      </c>
    </row>
    <row r="82" spans="1:11" x14ac:dyDescent="0.3">
      <c r="A82" s="28" t="s">
        <v>122</v>
      </c>
      <c r="B82" s="39">
        <v>-6202221.6599999983</v>
      </c>
      <c r="C82" s="39">
        <v>-4459460.129999999</v>
      </c>
      <c r="D82" s="32">
        <f>99%</f>
        <v>0.99</v>
      </c>
      <c r="F82" s="30">
        <f t="shared" si="35"/>
        <v>-6140199.4433999984</v>
      </c>
      <c r="G82" s="30">
        <f t="shared" si="36"/>
        <v>-62022.216599999927</v>
      </c>
      <c r="H82" s="30"/>
      <c r="I82" s="30">
        <f t="shared" si="37"/>
        <v>-4414865.5286999987</v>
      </c>
      <c r="J82" s="30">
        <f t="shared" si="38"/>
        <v>-44594.601300000213</v>
      </c>
    </row>
    <row r="83" spans="1:11" x14ac:dyDescent="0.3">
      <c r="A83" s="28" t="s">
        <v>123</v>
      </c>
      <c r="B83" s="39">
        <v>-13405578.109999999</v>
      </c>
      <c r="C83" s="39">
        <v>-34341.560000000361</v>
      </c>
      <c r="D83" s="29">
        <v>1</v>
      </c>
      <c r="F83" s="30">
        <f t="shared" si="35"/>
        <v>-13405578.109999999</v>
      </c>
      <c r="G83" s="30">
        <f t="shared" si="36"/>
        <v>0</v>
      </c>
      <c r="H83" s="30"/>
      <c r="I83" s="30">
        <f t="shared" si="37"/>
        <v>-34341.560000000361</v>
      </c>
      <c r="J83" s="30">
        <f t="shared" si="38"/>
        <v>0</v>
      </c>
    </row>
    <row r="84" spans="1:11" x14ac:dyDescent="0.3">
      <c r="A84" s="28" t="s">
        <v>124</v>
      </c>
      <c r="B84" s="39">
        <v>-8057467.6099999938</v>
      </c>
      <c r="C84" s="39">
        <v>-1598580.6100000006</v>
      </c>
      <c r="D84" s="32">
        <f t="shared" ref="D84" si="39">99.5%</f>
        <v>0.995</v>
      </c>
      <c r="F84" s="30">
        <f t="shared" si="35"/>
        <v>-8017180.2719499934</v>
      </c>
      <c r="G84" s="30">
        <f t="shared" si="36"/>
        <v>-40287.33805000037</v>
      </c>
      <c r="H84" s="30"/>
      <c r="I84" s="30">
        <f t="shared" si="37"/>
        <v>-1590587.7069500005</v>
      </c>
      <c r="J84" s="30">
        <f t="shared" si="38"/>
        <v>-7992.9030500000808</v>
      </c>
    </row>
    <row r="85" spans="1:11" x14ac:dyDescent="0.3">
      <c r="A85" s="28" t="s">
        <v>125</v>
      </c>
      <c r="B85" s="39">
        <v>-17131443.530000042</v>
      </c>
      <c r="C85" s="39">
        <v>-6047387.3800000008</v>
      </c>
      <c r="D85" s="33">
        <f t="shared" ref="D85" si="40">99.51%</f>
        <v>0.9951000000000001</v>
      </c>
      <c r="F85" s="30">
        <f t="shared" si="35"/>
        <v>-17047499.456703044</v>
      </c>
      <c r="G85" s="30">
        <f t="shared" si="36"/>
        <v>-83944.073296997696</v>
      </c>
      <c r="H85" s="30"/>
      <c r="I85" s="30">
        <f t="shared" si="37"/>
        <v>-6017755.1818380011</v>
      </c>
      <c r="J85" s="30">
        <f t="shared" si="38"/>
        <v>-29632.198161999695</v>
      </c>
    </row>
    <row r="86" spans="1:11" x14ac:dyDescent="0.3">
      <c r="A86" s="28" t="s">
        <v>126</v>
      </c>
      <c r="B86" s="39">
        <v>-4249259.3300000029</v>
      </c>
      <c r="C86" s="39">
        <v>-2571994.2499999991</v>
      </c>
      <c r="D86" s="32">
        <f t="shared" ref="D86" si="41">99.4%</f>
        <v>0.99400000000000011</v>
      </c>
      <c r="F86" s="30">
        <f t="shared" si="35"/>
        <v>-4223763.7740200032</v>
      </c>
      <c r="G86" s="30">
        <f t="shared" si="36"/>
        <v>-25495.555979999714</v>
      </c>
      <c r="H86" s="30"/>
      <c r="I86" s="30">
        <f t="shared" si="37"/>
        <v>-2556562.2844999991</v>
      </c>
      <c r="J86" s="30">
        <f t="shared" si="38"/>
        <v>-15431.965499999933</v>
      </c>
    </row>
    <row r="87" spans="1:11" ht="15" thickBot="1" x14ac:dyDescent="0.35">
      <c r="A87" s="34" t="s">
        <v>127</v>
      </c>
      <c r="B87" s="35">
        <f>SUM(B79:B86)</f>
        <v>-483919659.55999935</v>
      </c>
      <c r="C87" s="35">
        <f>SUM(C79:C86)</f>
        <v>-104059676.12999865</v>
      </c>
      <c r="D87" s="36"/>
      <c r="E87" s="36"/>
      <c r="F87" s="35">
        <f>SUM(F79:F86)</f>
        <v>-483695532.42467242</v>
      </c>
      <c r="G87" s="35">
        <f>SUM(G79:G86)</f>
        <v>-224127.13532699784</v>
      </c>
      <c r="H87" s="35"/>
      <c r="I87" s="35">
        <f>SUM(I79:I86)</f>
        <v>-103953041.35158665</v>
      </c>
      <c r="J87" s="35">
        <f>SUM(J79:J86)</f>
        <v>-106634.77841199993</v>
      </c>
      <c r="K87" s="37"/>
    </row>
  </sheetData>
  <mergeCells count="12">
    <mergeCell ref="F3:G3"/>
    <mergeCell ref="I3:J3"/>
    <mergeCell ref="F19:G19"/>
    <mergeCell ref="I19:J19"/>
    <mergeCell ref="F77:G77"/>
    <mergeCell ref="I77:J77"/>
    <mergeCell ref="F34:G34"/>
    <mergeCell ref="I34:J34"/>
    <mergeCell ref="F49:G49"/>
    <mergeCell ref="I49:J49"/>
    <mergeCell ref="F64:G64"/>
    <mergeCell ref="I64:J64"/>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66BFF"/>
  </sheetPr>
  <dimension ref="B1:AY84"/>
  <sheetViews>
    <sheetView showGridLines="0" zoomScale="85" zoomScaleNormal="85" workbookViewId="0">
      <pane xSplit="3" ySplit="3" topLeftCell="N13" activePane="bottomRight" state="frozen"/>
      <selection activeCell="AH59" sqref="AH59"/>
      <selection pane="topRight" activeCell="AH59" sqref="AH59"/>
      <selection pane="bottomLeft" activeCell="AH59" sqref="AH59"/>
      <selection pane="bottomRight" activeCell="AD17" sqref="AD17"/>
    </sheetView>
  </sheetViews>
  <sheetFormatPr defaultColWidth="9.109375" defaultRowHeight="14.4" outlineLevelCol="1" x14ac:dyDescent="0.3"/>
  <cols>
    <col min="1" max="1" width="2.109375" style="56" customWidth="1"/>
    <col min="2" max="2" width="66.88671875" style="56" bestFit="1" customWidth="1"/>
    <col min="3" max="3" width="63.88671875" style="56" hidden="1" customWidth="1"/>
    <col min="4" max="6" width="13.5546875" style="56" hidden="1" customWidth="1" outlineLevel="1"/>
    <col min="7" max="7" width="13.5546875" style="56" customWidth="1" collapsed="1"/>
    <col min="8" max="8" width="13.5546875" style="56" hidden="1" customWidth="1" outlineLevel="1"/>
    <col min="9" max="9" width="8.44140625" style="64" hidden="1" customWidth="1" outlineLevel="1"/>
    <col min="10" max="10" width="13.5546875" style="56" hidden="1" customWidth="1" outlineLevel="1"/>
    <col min="11" max="11" width="8.44140625" style="64" hidden="1" customWidth="1" outlineLevel="1"/>
    <col min="12" max="12" width="13.5546875" style="56" hidden="1" customWidth="1" outlineLevel="1"/>
    <col min="13" max="13" width="8.44140625" style="64" hidden="1" customWidth="1" outlineLevel="1"/>
    <col min="14" max="14" width="13.5546875" style="56" customWidth="1" collapsed="1"/>
    <col min="15" max="15" width="8.109375" style="64" hidden="1" customWidth="1"/>
    <col min="16" max="16" width="13.5546875" style="56" hidden="1" customWidth="1" outlineLevel="1"/>
    <col min="17" max="17" width="8.109375" style="64" hidden="1" customWidth="1" outlineLevel="1"/>
    <col min="18" max="18" width="13.5546875" style="56" hidden="1" customWidth="1" outlineLevel="1"/>
    <col min="19" max="19" width="8.109375" style="64" hidden="1" customWidth="1" outlineLevel="1"/>
    <col min="20" max="20" width="13.5546875" style="56" hidden="1" customWidth="1" outlineLevel="1"/>
    <col min="21" max="21" width="8.109375" style="64" hidden="1" customWidth="1" outlineLevel="1"/>
    <col min="22" max="22" width="13.5546875" style="56" customWidth="1" collapsed="1"/>
    <col min="23" max="23" width="8.109375" style="64" hidden="1" customWidth="1"/>
    <col min="24" max="24" width="13.5546875" style="56" hidden="1" customWidth="1" outlineLevel="1"/>
    <col min="25" max="25" width="8.109375" style="64" hidden="1" customWidth="1" outlineLevel="1"/>
    <col min="26" max="26" width="13.5546875" style="56" hidden="1" customWidth="1" outlineLevel="1"/>
    <col min="27" max="27" width="8.109375" style="64" hidden="1" customWidth="1" outlineLevel="1"/>
    <col min="28" max="28" width="13.5546875" style="56" hidden="1" customWidth="1" outlineLevel="1"/>
    <col min="29" max="29" width="8.109375" style="64" hidden="1" customWidth="1" outlineLevel="1"/>
    <col min="30" max="30" width="13.5546875" style="56" customWidth="1" collapsed="1"/>
    <col min="31" max="31" width="8.109375" style="64" hidden="1" customWidth="1" outlineLevel="1"/>
    <col min="32" max="32" width="13.5546875" style="56" hidden="1" customWidth="1" outlineLevel="1"/>
    <col min="33" max="33" width="8.109375" style="64" hidden="1" customWidth="1" outlineLevel="1"/>
    <col min="34" max="34" width="13.5546875" style="56" hidden="1" customWidth="1" outlineLevel="1"/>
    <col min="35" max="35" width="8.109375" style="64" hidden="1" customWidth="1" outlineLevel="1"/>
    <col min="36" max="36" width="13.5546875" style="56" hidden="1" customWidth="1" outlineLevel="1"/>
    <col min="37" max="37" width="8.109375" style="64" hidden="1" customWidth="1" outlineLevel="1"/>
    <col min="38" max="38" width="13.5546875" style="56" customWidth="1" collapsed="1"/>
    <col min="39" max="39" width="8.109375" style="64" hidden="1" customWidth="1" outlineLevel="1"/>
    <col min="40" max="40" width="13.5546875" style="56" hidden="1" customWidth="1" outlineLevel="1"/>
    <col min="41" max="41" width="8.109375" style="64" hidden="1" customWidth="1" outlineLevel="1"/>
    <col min="42" max="42" width="13.5546875" style="56" hidden="1" customWidth="1" outlineLevel="1"/>
    <col min="43" max="43" width="8.88671875" style="64" hidden="1" customWidth="1" outlineLevel="1"/>
    <col min="44" max="44" width="13.5546875" style="56" hidden="1" customWidth="1" outlineLevel="1"/>
    <col min="45" max="45" width="8.88671875" style="64" hidden="1" customWidth="1" outlineLevel="1"/>
    <col min="46" max="46" width="13.5546875" style="56" customWidth="1" collapsed="1"/>
    <col min="47" max="47" width="9.88671875" style="64" bestFit="1" customWidth="1"/>
    <col min="48" max="48" width="14.5546875" style="56" bestFit="1" customWidth="1"/>
    <col min="49" max="49" width="8.5546875" style="64" bestFit="1" customWidth="1"/>
    <col min="50" max="16384" width="9.109375" style="56"/>
  </cols>
  <sheetData>
    <row r="1" spans="2:51" x14ac:dyDescent="0.3">
      <c r="B1" s="146" t="s">
        <v>135</v>
      </c>
      <c r="C1" s="63" t="s">
        <v>135</v>
      </c>
      <c r="G1" s="97"/>
      <c r="H1" s="97"/>
      <c r="I1" s="98"/>
      <c r="J1" s="97"/>
      <c r="K1" s="98"/>
      <c r="L1" s="97"/>
      <c r="M1" s="98"/>
      <c r="N1" s="97"/>
      <c r="O1" s="98"/>
      <c r="P1" s="97"/>
      <c r="Q1" s="98"/>
      <c r="R1" s="97"/>
      <c r="S1" s="98"/>
      <c r="T1" s="97"/>
      <c r="U1" s="98"/>
      <c r="V1" s="97"/>
    </row>
    <row r="2" spans="2:51" ht="15" thickBot="1" x14ac:dyDescent="0.35">
      <c r="B2" s="146"/>
      <c r="C2" s="55"/>
      <c r="D2" s="119" t="s">
        <v>271</v>
      </c>
      <c r="E2" s="119" t="s">
        <v>271</v>
      </c>
      <c r="F2" s="119" t="s">
        <v>271</v>
      </c>
      <c r="G2" s="99" t="s">
        <v>271</v>
      </c>
      <c r="H2" s="99" t="s">
        <v>271</v>
      </c>
      <c r="I2" s="98"/>
      <c r="J2" s="99" t="s">
        <v>271</v>
      </c>
      <c r="K2" s="98"/>
      <c r="L2" s="99" t="s">
        <v>271</v>
      </c>
      <c r="M2" s="98"/>
      <c r="N2" s="99" t="s">
        <v>271</v>
      </c>
      <c r="O2" s="98"/>
      <c r="P2" s="99" t="s">
        <v>271</v>
      </c>
      <c r="Q2" s="98"/>
      <c r="R2" s="99" t="s">
        <v>271</v>
      </c>
      <c r="S2" s="98"/>
      <c r="T2" s="99" t="s">
        <v>271</v>
      </c>
      <c r="U2" s="98"/>
      <c r="V2" s="99" t="s">
        <v>271</v>
      </c>
      <c r="X2" s="78" t="s">
        <v>269</v>
      </c>
      <c r="Y2" s="79"/>
      <c r="Z2" s="78" t="s">
        <v>269</v>
      </c>
      <c r="AA2" s="79"/>
      <c r="AB2" s="78" t="s">
        <v>269</v>
      </c>
      <c r="AC2" s="79"/>
      <c r="AD2" s="100" t="s">
        <v>269</v>
      </c>
      <c r="AE2" s="101"/>
      <c r="AF2" s="100" t="s">
        <v>269</v>
      </c>
      <c r="AG2" s="101"/>
      <c r="AH2" s="100" t="s">
        <v>269</v>
      </c>
      <c r="AI2" s="101"/>
      <c r="AJ2" s="100" t="s">
        <v>269</v>
      </c>
      <c r="AK2" s="101"/>
      <c r="AL2" s="100" t="s">
        <v>269</v>
      </c>
      <c r="AM2" s="101"/>
      <c r="AN2" s="100" t="s">
        <v>269</v>
      </c>
      <c r="AO2" s="101"/>
      <c r="AP2" s="100" t="s">
        <v>269</v>
      </c>
      <c r="AQ2" s="101"/>
      <c r="AR2" s="100" t="s">
        <v>269</v>
      </c>
      <c r="AS2" s="101"/>
      <c r="AT2" s="100" t="s">
        <v>269</v>
      </c>
      <c r="AU2" s="101"/>
      <c r="AV2" s="100" t="s">
        <v>269</v>
      </c>
      <c r="AW2" s="101"/>
    </row>
    <row r="3" spans="2:51" s="60" customFormat="1" ht="24" customHeight="1" thickBot="1" x14ac:dyDescent="0.35">
      <c r="B3" s="83" t="s">
        <v>170</v>
      </c>
      <c r="C3" s="83" t="s">
        <v>199</v>
      </c>
      <c r="D3" s="84" t="s">
        <v>28</v>
      </c>
      <c r="E3" s="84" t="s">
        <v>29</v>
      </c>
      <c r="F3" s="84" t="s">
        <v>30</v>
      </c>
      <c r="G3" s="84" t="s">
        <v>31</v>
      </c>
      <c r="H3" s="84" t="s">
        <v>32</v>
      </c>
      <c r="I3" s="84" t="s">
        <v>281</v>
      </c>
      <c r="J3" s="84" t="s">
        <v>33</v>
      </c>
      <c r="K3" s="84" t="s">
        <v>281</v>
      </c>
      <c r="L3" s="84" t="s">
        <v>34</v>
      </c>
      <c r="M3" s="84" t="s">
        <v>281</v>
      </c>
      <c r="N3" s="84" t="s">
        <v>35</v>
      </c>
      <c r="O3" s="84" t="s">
        <v>281</v>
      </c>
      <c r="P3" s="84" t="s">
        <v>36</v>
      </c>
      <c r="Q3" s="84" t="s">
        <v>281</v>
      </c>
      <c r="R3" s="84" t="s">
        <v>37</v>
      </c>
      <c r="S3" s="84" t="s">
        <v>281</v>
      </c>
      <c r="T3" s="84" t="s">
        <v>38</v>
      </c>
      <c r="U3" s="84" t="s">
        <v>281</v>
      </c>
      <c r="V3" s="84" t="s">
        <v>39</v>
      </c>
      <c r="W3" s="84" t="s">
        <v>281</v>
      </c>
      <c r="X3" s="84" t="s">
        <v>248</v>
      </c>
      <c r="Y3" s="84" t="s">
        <v>281</v>
      </c>
      <c r="Z3" s="84" t="s">
        <v>249</v>
      </c>
      <c r="AA3" s="84" t="s">
        <v>281</v>
      </c>
      <c r="AB3" s="84" t="s">
        <v>251</v>
      </c>
      <c r="AC3" s="84" t="s">
        <v>281</v>
      </c>
      <c r="AD3" s="84" t="s">
        <v>253</v>
      </c>
      <c r="AE3" s="84" t="s">
        <v>281</v>
      </c>
      <c r="AF3" s="84" t="s">
        <v>247</v>
      </c>
      <c r="AG3" s="84" t="s">
        <v>281</v>
      </c>
      <c r="AH3" s="84" t="s">
        <v>284</v>
      </c>
      <c r="AI3" s="84" t="s">
        <v>281</v>
      </c>
      <c r="AJ3" s="84" t="s">
        <v>288</v>
      </c>
      <c r="AK3" s="84" t="s">
        <v>281</v>
      </c>
      <c r="AL3" s="84" t="s">
        <v>296</v>
      </c>
      <c r="AM3" s="84" t="s">
        <v>281</v>
      </c>
      <c r="AN3" s="84" t="s">
        <v>297</v>
      </c>
      <c r="AO3" s="84" t="s">
        <v>281</v>
      </c>
      <c r="AP3" s="84" t="s">
        <v>300</v>
      </c>
      <c r="AQ3" s="84" t="s">
        <v>281</v>
      </c>
      <c r="AR3" s="84" t="s">
        <v>305</v>
      </c>
      <c r="AS3" s="84" t="s">
        <v>281</v>
      </c>
      <c r="AT3" s="84" t="s">
        <v>349</v>
      </c>
      <c r="AU3" s="84" t="s">
        <v>281</v>
      </c>
      <c r="AV3" s="84" t="s">
        <v>368</v>
      </c>
      <c r="AW3" s="84" t="s">
        <v>281</v>
      </c>
    </row>
    <row r="4" spans="2:51" ht="9" customHeight="1" thickBot="1" x14ac:dyDescent="0.35">
      <c r="B4" s="55"/>
      <c r="C4" s="55"/>
    </row>
    <row r="5" spans="2:51" s="55" customFormat="1" ht="15" thickBot="1" x14ac:dyDescent="0.35">
      <c r="B5" s="85" t="s">
        <v>100</v>
      </c>
      <c r="C5" s="85" t="s">
        <v>200</v>
      </c>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row>
    <row r="6" spans="2:51" ht="15" thickBot="1" x14ac:dyDescent="0.35">
      <c r="B6" s="83" t="s">
        <v>42</v>
      </c>
      <c r="C6" s="83" t="s">
        <v>201</v>
      </c>
      <c r="D6" s="83">
        <f>SUM(D7:D20)</f>
        <v>558607</v>
      </c>
      <c r="E6" s="83">
        <f>SUM(E7:E20)</f>
        <v>599916</v>
      </c>
      <c r="F6" s="83">
        <f>SUM(F7:F20)</f>
        <v>739965</v>
      </c>
      <c r="G6" s="92">
        <f>SUM(G7:G20)</f>
        <v>890608</v>
      </c>
      <c r="H6" s="92">
        <f>SUM(H7:H20)</f>
        <v>771312.07005554996</v>
      </c>
      <c r="I6" s="93">
        <f t="shared" ref="I6:I31" si="0">IFERROR(H6/D6-1,"-")</f>
        <v>0.38077766668793966</v>
      </c>
      <c r="J6" s="92">
        <f>SUM(J7:J20)</f>
        <v>863650</v>
      </c>
      <c r="K6" s="93">
        <f t="shared" ref="K6:K31" si="1">IFERROR(J6/E6-1,"-")</f>
        <v>0.43961821321651695</v>
      </c>
      <c r="L6" s="92">
        <f>SUM(L7:L20)</f>
        <v>999382.09939530003</v>
      </c>
      <c r="M6" s="93">
        <f t="shared" ref="M6:M31" si="2">IFERROR(L6/F6-1,"-")</f>
        <v>0.3505802293288196</v>
      </c>
      <c r="N6" s="92">
        <f>SUM(N7:N20)</f>
        <v>1459310</v>
      </c>
      <c r="O6" s="93">
        <f t="shared" ref="O6:O37" si="3">IFERROR(N6/G6-1,"-")</f>
        <v>0.63855478504572161</v>
      </c>
      <c r="P6" s="92">
        <f>SUM(P7:P20)</f>
        <v>1519623</v>
      </c>
      <c r="Q6" s="93">
        <f t="shared" ref="Q6:Q31" si="4">IFERROR(P6/H6-1,"-")</f>
        <v>0.97017920371783717</v>
      </c>
      <c r="R6" s="92">
        <f>SUM(R7:R20)</f>
        <v>1688465</v>
      </c>
      <c r="S6" s="93">
        <f t="shared" ref="S6:S31" si="5">IFERROR(R6/J6-1,"-")</f>
        <v>0.95503386788629663</v>
      </c>
      <c r="T6" s="92">
        <f>SUM(T7:T20)</f>
        <v>1831352</v>
      </c>
      <c r="U6" s="93">
        <f t="shared" ref="U6:U31" si="6">IFERROR(T6/L6-1,"-")</f>
        <v>0.83248429315284245</v>
      </c>
      <c r="V6" s="92">
        <f>SUM(V7:V20)</f>
        <v>1985881</v>
      </c>
      <c r="W6" s="93">
        <f t="shared" ref="W6:W37" si="7">IFERROR(V6/N6-1,"-")</f>
        <v>0.3608356003864841</v>
      </c>
      <c r="X6" s="92">
        <f>SUM(X7:X20)</f>
        <v>2000637</v>
      </c>
      <c r="Y6" s="93">
        <f t="shared" ref="Y6:Y31" si="8">IFERROR(X6/P6-1,"-")</f>
        <v>0.31653508797905805</v>
      </c>
      <c r="Z6" s="92">
        <f>SUM(Z7:Z20)</f>
        <v>2112948</v>
      </c>
      <c r="AA6" s="93">
        <f t="shared" ref="AA6:AA31" si="9">IFERROR(Z6/R6-1,"-")</f>
        <v>0.2514017169440883</v>
      </c>
      <c r="AB6" s="92">
        <f>SUM(AB7:AB20)</f>
        <v>1989239</v>
      </c>
      <c r="AC6" s="93">
        <f t="shared" ref="AC6:AC31" si="10">IFERROR(AB6/T6-1,"-")</f>
        <v>8.6213354942141107E-2</v>
      </c>
      <c r="AD6" s="92">
        <f>SUM(AD7:AD20)</f>
        <v>2141911</v>
      </c>
      <c r="AE6" s="93">
        <f t="shared" ref="AE6:AE37" si="11">IFERROR(AD6/V6-1,"-")</f>
        <v>7.8569662532649298E-2</v>
      </c>
      <c r="AF6" s="92">
        <f>SUM(AF7:AF20)</f>
        <v>2052472</v>
      </c>
      <c r="AG6" s="93">
        <f t="shared" ref="AG6:AG37" si="12">IFERROR(AF6/X6-1,"-")</f>
        <v>2.590924790454241E-2</v>
      </c>
      <c r="AH6" s="92">
        <f>SUM(AH7:AH20)</f>
        <v>2011945</v>
      </c>
      <c r="AI6" s="93">
        <f t="shared" ref="AI6:AI37" si="13">IFERROR(AH6/Z6-1,"-")</f>
        <v>-4.7801933601773428E-2</v>
      </c>
      <c r="AJ6" s="92">
        <f>SUM(AJ7:AJ20)</f>
        <v>1875944</v>
      </c>
      <c r="AK6" s="93">
        <f t="shared" ref="AK6:AK37" si="14">IFERROR(AJ6/AB6-1,"-")</f>
        <v>-5.6953940677817005E-2</v>
      </c>
      <c r="AL6" s="92">
        <f>SUM(AL7:AL20)</f>
        <v>2586375</v>
      </c>
      <c r="AM6" s="93">
        <f t="shared" ref="AM6:AM37" si="15">IFERROR(AL6/AD6-1,"-")</f>
        <v>0.20750815510074871</v>
      </c>
      <c r="AN6" s="92">
        <f>SUM(AN7:AN20)</f>
        <v>2538551</v>
      </c>
      <c r="AO6" s="93">
        <f t="shared" ref="AO6:AO37" si="16">IFERROR(AN6/AF6-1,"-")</f>
        <v>0.23682612966218297</v>
      </c>
      <c r="AP6" s="92">
        <f>SUM(AP7:AP20)</f>
        <v>2660967</v>
      </c>
      <c r="AQ6" s="93">
        <f>IFERROR(AP6/AH6-1,"-")</f>
        <v>0.32258436488074982</v>
      </c>
      <c r="AR6" s="92">
        <f>SUM(AR7:AR20)</f>
        <v>4228462</v>
      </c>
      <c r="AS6" s="93">
        <f>IFERROR(AR6/AJ6-1,"-")</f>
        <v>1.254044896862593</v>
      </c>
      <c r="AT6" s="92">
        <f>SUM(AT7:AT20)</f>
        <v>3987314</v>
      </c>
      <c r="AU6" s="93">
        <f>IFERROR(AT6/AL6-1,"-")</f>
        <v>0.54166120535498519</v>
      </c>
      <c r="AV6" s="92">
        <f>SUM(AV7:AV20)</f>
        <v>4174225</v>
      </c>
      <c r="AW6" s="93">
        <f>IFERROR(AV6/AN6-1,"-")</f>
        <v>0.64433371636023851</v>
      </c>
      <c r="AY6" s="135"/>
    </row>
    <row r="7" spans="2:51" ht="15" thickBot="1" x14ac:dyDescent="0.35">
      <c r="B7" s="91" t="s">
        <v>43</v>
      </c>
      <c r="C7" s="67" t="s">
        <v>202</v>
      </c>
      <c r="D7" s="87">
        <v>11386</v>
      </c>
      <c r="E7" s="87">
        <v>6408</v>
      </c>
      <c r="F7" s="87">
        <v>2771</v>
      </c>
      <c r="G7" s="87">
        <v>1256</v>
      </c>
      <c r="H7" s="88">
        <v>874</v>
      </c>
      <c r="I7" s="90">
        <f t="shared" si="0"/>
        <v>-0.92323906551905854</v>
      </c>
      <c r="J7" s="88">
        <v>537</v>
      </c>
      <c r="K7" s="90">
        <f t="shared" si="1"/>
        <v>-0.91619850187265917</v>
      </c>
      <c r="L7" s="88">
        <v>883</v>
      </c>
      <c r="M7" s="90">
        <f t="shared" si="2"/>
        <v>-0.68134247564056305</v>
      </c>
      <c r="N7" s="88">
        <v>2335</v>
      </c>
      <c r="O7" s="90">
        <f t="shared" si="3"/>
        <v>0.859076433121019</v>
      </c>
      <c r="P7" s="87">
        <v>2088</v>
      </c>
      <c r="Q7" s="90">
        <f t="shared" si="4"/>
        <v>1.389016018306636</v>
      </c>
      <c r="R7" s="87">
        <v>1466</v>
      </c>
      <c r="S7" s="90">
        <f t="shared" si="5"/>
        <v>1.7299813780260709</v>
      </c>
      <c r="T7" s="87">
        <v>1871</v>
      </c>
      <c r="U7" s="90">
        <f t="shared" si="6"/>
        <v>1.1189127972819932</v>
      </c>
      <c r="V7" s="87">
        <v>9124</v>
      </c>
      <c r="W7" s="90">
        <f t="shared" si="7"/>
        <v>2.9074946466809424</v>
      </c>
      <c r="X7" s="87">
        <v>1544</v>
      </c>
      <c r="Y7" s="90">
        <f t="shared" si="8"/>
        <v>-0.26053639846743293</v>
      </c>
      <c r="Z7" s="87">
        <v>1401</v>
      </c>
      <c r="AA7" s="90">
        <f t="shared" si="9"/>
        <v>-4.4338335607094104E-2</v>
      </c>
      <c r="AB7" s="87">
        <v>10602</v>
      </c>
      <c r="AC7" s="90">
        <f t="shared" si="10"/>
        <v>4.6664885088188131</v>
      </c>
      <c r="AD7" s="87">
        <v>21596</v>
      </c>
      <c r="AE7" s="90">
        <f t="shared" si="11"/>
        <v>1.3669443226654976</v>
      </c>
      <c r="AF7" s="87">
        <v>29276</v>
      </c>
      <c r="AG7" s="90">
        <f t="shared" si="12"/>
        <v>17.961139896373059</v>
      </c>
      <c r="AH7" s="87">
        <v>55085</v>
      </c>
      <c r="AI7" s="90">
        <f t="shared" si="13"/>
        <v>38.31834403997145</v>
      </c>
      <c r="AJ7" s="87">
        <v>87986</v>
      </c>
      <c r="AK7" s="90">
        <f t="shared" si="14"/>
        <v>7.2990001886436513</v>
      </c>
      <c r="AL7" s="87">
        <v>121132</v>
      </c>
      <c r="AM7" s="90">
        <f t="shared" si="15"/>
        <v>4.6090016669753657</v>
      </c>
      <c r="AN7" s="87">
        <v>63485</v>
      </c>
      <c r="AO7" s="90">
        <f t="shared" si="16"/>
        <v>1.1684997950539691</v>
      </c>
      <c r="AP7" s="87">
        <v>172398</v>
      </c>
      <c r="AQ7" s="90">
        <f t="shared" ref="AQ7:AS20" si="17">IFERROR($AP7/$AH7-1,"-")</f>
        <v>2.1296723245892712</v>
      </c>
      <c r="AR7" s="87">
        <v>195675</v>
      </c>
      <c r="AS7" s="90">
        <f t="shared" si="17"/>
        <v>2.1296723245892712</v>
      </c>
      <c r="AT7" s="87">
        <v>197086</v>
      </c>
      <c r="AU7" s="90">
        <f t="shared" ref="AU7:AU37" si="18">IFERROR(AT7/AL7-1,"-")</f>
        <v>0.62703497011524623</v>
      </c>
      <c r="AV7" s="87">
        <v>278988</v>
      </c>
      <c r="AW7" s="90">
        <f t="shared" ref="AW7:AW37" si="19">IFERROR(AV7/AN7-1,"-")</f>
        <v>3.3945498936756717</v>
      </c>
      <c r="AY7" s="140"/>
    </row>
    <row r="8" spans="2:51" ht="15" thickBot="1" x14ac:dyDescent="0.35">
      <c r="B8" s="91" t="s">
        <v>44</v>
      </c>
      <c r="C8" s="67" t="s">
        <v>203</v>
      </c>
      <c r="D8" s="87">
        <v>54227</v>
      </c>
      <c r="E8" s="87">
        <v>17696</v>
      </c>
      <c r="F8" s="87">
        <v>52711</v>
      </c>
      <c r="G8" s="87">
        <v>211765</v>
      </c>
      <c r="H8" s="88">
        <v>39035</v>
      </c>
      <c r="I8" s="90">
        <f t="shared" si="0"/>
        <v>-0.28015564202334631</v>
      </c>
      <c r="J8" s="88">
        <v>29746</v>
      </c>
      <c r="K8" s="90">
        <f t="shared" si="1"/>
        <v>0.68094484629294749</v>
      </c>
      <c r="L8" s="88">
        <v>66550</v>
      </c>
      <c r="M8" s="90">
        <f t="shared" si="2"/>
        <v>0.26254481986682099</v>
      </c>
      <c r="N8" s="88">
        <v>391278</v>
      </c>
      <c r="O8" s="90">
        <f t="shared" si="3"/>
        <v>0.84769910041791618</v>
      </c>
      <c r="P8" s="87">
        <v>246882</v>
      </c>
      <c r="Q8" s="90">
        <f t="shared" si="4"/>
        <v>5.3246317407454846</v>
      </c>
      <c r="R8" s="87">
        <v>297162</v>
      </c>
      <c r="S8" s="90">
        <f t="shared" si="5"/>
        <v>8.9899818462986616</v>
      </c>
      <c r="T8" s="87">
        <v>374108</v>
      </c>
      <c r="U8" s="90">
        <f t="shared" si="6"/>
        <v>4.6214575507137488</v>
      </c>
      <c r="V8" s="87">
        <v>548541</v>
      </c>
      <c r="W8" s="90">
        <f t="shared" si="7"/>
        <v>0.40192139604066668</v>
      </c>
      <c r="X8" s="87">
        <v>599059</v>
      </c>
      <c r="Y8" s="90">
        <f t="shared" si="8"/>
        <v>1.4264992992603753</v>
      </c>
      <c r="Z8" s="87">
        <v>733920</v>
      </c>
      <c r="AA8" s="90">
        <f t="shared" si="9"/>
        <v>1.4697639671290408</v>
      </c>
      <c r="AB8" s="87">
        <v>669889</v>
      </c>
      <c r="AC8" s="90">
        <f t="shared" si="10"/>
        <v>0.79062997850887973</v>
      </c>
      <c r="AD8" s="87">
        <v>756077</v>
      </c>
      <c r="AE8" s="90">
        <f t="shared" si="11"/>
        <v>0.37834181948113277</v>
      </c>
      <c r="AF8" s="87">
        <v>602589</v>
      </c>
      <c r="AG8" s="90">
        <f t="shared" si="12"/>
        <v>5.8925748548974699E-3</v>
      </c>
      <c r="AH8" s="87">
        <v>773315</v>
      </c>
      <c r="AI8" s="90">
        <f t="shared" si="13"/>
        <v>5.3677512535426297E-2</v>
      </c>
      <c r="AJ8" s="87">
        <v>175878</v>
      </c>
      <c r="AK8" s="90">
        <f t="shared" si="14"/>
        <v>-0.73745202563409751</v>
      </c>
      <c r="AL8" s="87">
        <v>404906</v>
      </c>
      <c r="AM8" s="90">
        <f t="shared" si="15"/>
        <v>-0.46446459818246022</v>
      </c>
      <c r="AN8" s="87">
        <v>181882</v>
      </c>
      <c r="AO8" s="90">
        <f t="shared" si="16"/>
        <v>-0.69816574813015175</v>
      </c>
      <c r="AP8" s="87">
        <v>148137</v>
      </c>
      <c r="AQ8" s="90">
        <f t="shared" si="17"/>
        <v>-0.80843899316578627</v>
      </c>
      <c r="AR8" s="87">
        <v>302131</v>
      </c>
      <c r="AS8" s="90">
        <f t="shared" si="17"/>
        <v>-0.80843899316578627</v>
      </c>
      <c r="AT8" s="87">
        <v>194251</v>
      </c>
      <c r="AU8" s="90">
        <f t="shared" si="18"/>
        <v>-0.52025655337288157</v>
      </c>
      <c r="AV8" s="87">
        <v>340758</v>
      </c>
      <c r="AW8" s="90">
        <f t="shared" si="19"/>
        <v>0.8735113974994777</v>
      </c>
    </row>
    <row r="9" spans="2:51" ht="15" thickBot="1" x14ac:dyDescent="0.35">
      <c r="B9" s="91" t="s">
        <v>45</v>
      </c>
      <c r="C9" s="67" t="s">
        <v>204</v>
      </c>
      <c r="D9" s="87">
        <v>143790</v>
      </c>
      <c r="E9" s="87">
        <v>142377</v>
      </c>
      <c r="F9" s="87">
        <v>150363</v>
      </c>
      <c r="G9" s="87">
        <v>139230</v>
      </c>
      <c r="H9" s="88">
        <v>115410</v>
      </c>
      <c r="I9" s="90">
        <f t="shared" si="0"/>
        <v>-0.1973711662841644</v>
      </c>
      <c r="J9" s="88">
        <v>121351</v>
      </c>
      <c r="K9" s="90">
        <f t="shared" si="1"/>
        <v>-0.14767834692401161</v>
      </c>
      <c r="L9" s="88">
        <v>82647</v>
      </c>
      <c r="M9" s="90">
        <f t="shared" si="2"/>
        <v>-0.45035015263063383</v>
      </c>
      <c r="N9" s="88">
        <v>100227</v>
      </c>
      <c r="O9" s="90">
        <f t="shared" si="3"/>
        <v>-0.28013359189829778</v>
      </c>
      <c r="P9" s="87">
        <v>123163</v>
      </c>
      <c r="Q9" s="90">
        <f t="shared" si="4"/>
        <v>6.7177887531409741E-2</v>
      </c>
      <c r="R9" s="87">
        <v>93476</v>
      </c>
      <c r="S9" s="90">
        <f t="shared" si="5"/>
        <v>-0.22970556484907423</v>
      </c>
      <c r="T9" s="87">
        <v>88413</v>
      </c>
      <c r="U9" s="90">
        <f t="shared" si="6"/>
        <v>6.9766597698646127E-2</v>
      </c>
      <c r="V9" s="87">
        <v>115827</v>
      </c>
      <c r="W9" s="90">
        <f t="shared" si="7"/>
        <v>0.15564668203178789</v>
      </c>
      <c r="X9" s="87">
        <v>77780</v>
      </c>
      <c r="Y9" s="90">
        <f t="shared" si="8"/>
        <v>-0.36847916988056473</v>
      </c>
      <c r="Z9" s="87">
        <v>87760</v>
      </c>
      <c r="AA9" s="90">
        <f t="shared" si="9"/>
        <v>-6.1149385938636613E-2</v>
      </c>
      <c r="AB9" s="87">
        <v>94709</v>
      </c>
      <c r="AC9" s="90">
        <f t="shared" si="10"/>
        <v>7.1211247214776119E-2</v>
      </c>
      <c r="AD9" s="87">
        <v>161514</v>
      </c>
      <c r="AE9" s="90">
        <f t="shared" si="11"/>
        <v>0.39444171048201193</v>
      </c>
      <c r="AF9" s="87">
        <v>148905</v>
      </c>
      <c r="AG9" s="90">
        <f t="shared" si="12"/>
        <v>0.91443815890974545</v>
      </c>
      <c r="AH9" s="87">
        <v>45451</v>
      </c>
      <c r="AI9" s="90">
        <f t="shared" si="13"/>
        <v>-0.48209890610756612</v>
      </c>
      <c r="AJ9" s="87">
        <v>313909</v>
      </c>
      <c r="AK9" s="90">
        <f t="shared" si="14"/>
        <v>2.3144579712593312</v>
      </c>
      <c r="AL9" s="87">
        <v>611494</v>
      </c>
      <c r="AM9" s="90">
        <f t="shared" si="15"/>
        <v>2.7860123580618397</v>
      </c>
      <c r="AN9" s="87">
        <v>673963</v>
      </c>
      <c r="AO9" s="90">
        <f t="shared" si="16"/>
        <v>3.5261273966623019</v>
      </c>
      <c r="AP9" s="87">
        <v>409343</v>
      </c>
      <c r="AQ9" s="90">
        <f t="shared" si="17"/>
        <v>8.006248487382015</v>
      </c>
      <c r="AR9" s="87">
        <v>1247939</v>
      </c>
      <c r="AS9" s="90">
        <f t="shared" si="17"/>
        <v>8.006248487382015</v>
      </c>
      <c r="AT9" s="87">
        <v>663925</v>
      </c>
      <c r="AU9" s="90">
        <f t="shared" si="18"/>
        <v>8.5742460269438547E-2</v>
      </c>
      <c r="AV9" s="87">
        <v>216019</v>
      </c>
      <c r="AW9" s="90">
        <f t="shared" si="19"/>
        <v>-0.6794794372984867</v>
      </c>
    </row>
    <row r="10" spans="2:51" ht="15" thickBot="1" x14ac:dyDescent="0.35">
      <c r="B10" s="91" t="s">
        <v>101</v>
      </c>
      <c r="C10" s="67" t="s">
        <v>205</v>
      </c>
      <c r="D10" s="87">
        <v>0</v>
      </c>
      <c r="E10" s="87">
        <v>0</v>
      </c>
      <c r="F10" s="87">
        <v>193</v>
      </c>
      <c r="G10" s="87">
        <v>121</v>
      </c>
      <c r="H10" s="88">
        <v>669</v>
      </c>
      <c r="I10" s="90" t="str">
        <f t="shared" si="0"/>
        <v>-</v>
      </c>
      <c r="J10" s="88">
        <v>465</v>
      </c>
      <c r="K10" s="90" t="str">
        <f t="shared" si="1"/>
        <v>-</v>
      </c>
      <c r="L10" s="88">
        <v>388</v>
      </c>
      <c r="M10" s="90">
        <f t="shared" si="2"/>
        <v>1.0103626943005182</v>
      </c>
      <c r="N10" s="88">
        <v>114</v>
      </c>
      <c r="O10" s="90">
        <f t="shared" si="3"/>
        <v>-5.7851239669421517E-2</v>
      </c>
      <c r="P10" s="87">
        <v>988</v>
      </c>
      <c r="Q10" s="90">
        <f t="shared" si="4"/>
        <v>0.47683109118086686</v>
      </c>
      <c r="R10" s="87">
        <v>993</v>
      </c>
      <c r="S10" s="90">
        <f t="shared" si="5"/>
        <v>1.1354838709677417</v>
      </c>
      <c r="T10" s="87">
        <v>3868</v>
      </c>
      <c r="U10" s="90">
        <f t="shared" si="6"/>
        <v>8.9690721649484537</v>
      </c>
      <c r="V10" s="87">
        <v>354</v>
      </c>
      <c r="W10" s="90">
        <f t="shared" si="7"/>
        <v>2.1052631578947367</v>
      </c>
      <c r="X10" s="87">
        <v>3766</v>
      </c>
      <c r="Y10" s="90">
        <f t="shared" si="8"/>
        <v>2.8117408906882591</v>
      </c>
      <c r="Z10" s="87">
        <v>3472</v>
      </c>
      <c r="AA10" s="90">
        <f t="shared" si="9"/>
        <v>2.4964753272910372</v>
      </c>
      <c r="AB10" s="87">
        <v>593</v>
      </c>
      <c r="AC10" s="90">
        <f t="shared" si="10"/>
        <v>-0.84669079627714583</v>
      </c>
      <c r="AD10" s="87">
        <v>2150</v>
      </c>
      <c r="AE10" s="90">
        <f t="shared" si="11"/>
        <v>5.0734463276836159</v>
      </c>
      <c r="AF10" s="87">
        <v>2914</v>
      </c>
      <c r="AG10" s="90">
        <f t="shared" si="12"/>
        <v>-0.22623473181094</v>
      </c>
      <c r="AH10" s="87">
        <v>550</v>
      </c>
      <c r="AI10" s="90">
        <f t="shared" si="13"/>
        <v>-0.84158986175115214</v>
      </c>
      <c r="AJ10" s="87">
        <v>725</v>
      </c>
      <c r="AK10" s="90">
        <f t="shared" si="14"/>
        <v>0.22259696458684664</v>
      </c>
      <c r="AL10" s="87">
        <v>3237</v>
      </c>
      <c r="AM10" s="90">
        <f t="shared" si="15"/>
        <v>0.50558139534883728</v>
      </c>
      <c r="AN10" s="87">
        <v>3599</v>
      </c>
      <c r="AO10" s="90">
        <f t="shared" si="16"/>
        <v>0.23507206588881258</v>
      </c>
      <c r="AP10" s="87">
        <v>4628</v>
      </c>
      <c r="AQ10" s="90">
        <f t="shared" si="17"/>
        <v>7.4145454545454541</v>
      </c>
      <c r="AR10" s="87">
        <v>13471</v>
      </c>
      <c r="AS10" s="90">
        <f t="shared" si="17"/>
        <v>7.4145454545454541</v>
      </c>
      <c r="AT10" s="87">
        <v>17001</v>
      </c>
      <c r="AU10" s="90">
        <f t="shared" si="18"/>
        <v>4.2520852641334566</v>
      </c>
      <c r="AV10" s="87">
        <v>113128</v>
      </c>
      <c r="AW10" s="90">
        <f t="shared" si="19"/>
        <v>30.433175882189499</v>
      </c>
    </row>
    <row r="11" spans="2:51" ht="15" thickBot="1" x14ac:dyDescent="0.35">
      <c r="B11" s="91" t="s">
        <v>47</v>
      </c>
      <c r="C11" s="67" t="s">
        <v>175</v>
      </c>
      <c r="D11" s="87">
        <v>354522</v>
      </c>
      <c r="E11" s="87">
        <v>432829</v>
      </c>
      <c r="F11" s="87">
        <v>497585</v>
      </c>
      <c r="G11" s="87">
        <v>542931</v>
      </c>
      <c r="H11" s="88">
        <v>631563.36991999997</v>
      </c>
      <c r="I11" s="90">
        <f t="shared" si="0"/>
        <v>0.7814504316234252</v>
      </c>
      <c r="J11" s="88">
        <v>737718</v>
      </c>
      <c r="K11" s="90">
        <f t="shared" si="1"/>
        <v>0.70440982466516799</v>
      </c>
      <c r="L11" s="88">
        <v>835630.97606000002</v>
      </c>
      <c r="M11" s="90">
        <f t="shared" si="2"/>
        <v>0.67937332528110783</v>
      </c>
      <c r="N11" s="88">
        <v>988669</v>
      </c>
      <c r="O11" s="90">
        <f t="shared" si="3"/>
        <v>0.82098461867161765</v>
      </c>
      <c r="P11" s="87">
        <v>1241985</v>
      </c>
      <c r="Q11" s="90">
        <f t="shared" si="4"/>
        <v>0.96652475294335405</v>
      </c>
      <c r="R11" s="87">
        <v>1463344</v>
      </c>
      <c r="S11" s="90">
        <f t="shared" si="5"/>
        <v>0.98360891289083363</v>
      </c>
      <c r="T11" s="87">
        <v>1572837</v>
      </c>
      <c r="U11" s="90">
        <f t="shared" si="6"/>
        <v>0.8822148113942907</v>
      </c>
      <c r="V11" s="87">
        <v>1479416</v>
      </c>
      <c r="W11" s="90">
        <f t="shared" si="7"/>
        <v>0.49637138415384729</v>
      </c>
      <c r="X11" s="87">
        <v>1588253</v>
      </c>
      <c r="Y11" s="90">
        <f t="shared" si="8"/>
        <v>0.27880207893009978</v>
      </c>
      <c r="Z11" s="87">
        <v>1624721</v>
      </c>
      <c r="AA11" s="90">
        <f t="shared" si="9"/>
        <v>0.11027960616232413</v>
      </c>
      <c r="AB11" s="87">
        <v>1481576</v>
      </c>
      <c r="AC11" s="90">
        <f t="shared" si="10"/>
        <v>-5.802317722688366E-2</v>
      </c>
      <c r="AD11" s="87">
        <v>1375794</v>
      </c>
      <c r="AE11" s="90">
        <f t="shared" si="11"/>
        <v>-7.0042503258042399E-2</v>
      </c>
      <c r="AF11" s="87">
        <v>1395887</v>
      </c>
      <c r="AG11" s="90">
        <f t="shared" si="12"/>
        <v>-0.12111798309211441</v>
      </c>
      <c r="AH11" s="87">
        <v>1260561</v>
      </c>
      <c r="AI11" s="90">
        <f t="shared" si="13"/>
        <v>-0.22413694412763796</v>
      </c>
      <c r="AJ11" s="87">
        <v>1394061</v>
      </c>
      <c r="AK11" s="90">
        <f t="shared" si="14"/>
        <v>-5.9068856406961245E-2</v>
      </c>
      <c r="AL11" s="87">
        <v>1464217</v>
      </c>
      <c r="AM11" s="90">
        <f t="shared" si="15"/>
        <v>6.4270523057957885E-2</v>
      </c>
      <c r="AN11" s="87">
        <v>1691118</v>
      </c>
      <c r="AO11" s="90">
        <f t="shared" si="16"/>
        <v>0.21150064439313487</v>
      </c>
      <c r="AP11" s="87">
        <v>2014683</v>
      </c>
      <c r="AQ11" s="90">
        <f t="shared" si="17"/>
        <v>0.5982431631630678</v>
      </c>
      <c r="AR11" s="87">
        <v>2527435</v>
      </c>
      <c r="AS11" s="90">
        <f t="shared" si="17"/>
        <v>0.5982431631630678</v>
      </c>
      <c r="AT11" s="87">
        <v>2909095</v>
      </c>
      <c r="AU11" s="90">
        <f t="shared" si="18"/>
        <v>0.98679225825133843</v>
      </c>
      <c r="AV11" s="87">
        <v>3312179</v>
      </c>
      <c r="AW11" s="90">
        <f t="shared" si="19"/>
        <v>0.95857355903018004</v>
      </c>
    </row>
    <row r="12" spans="2:51" ht="15" thickBot="1" x14ac:dyDescent="0.35">
      <c r="B12" s="91" t="s">
        <v>99</v>
      </c>
      <c r="C12" s="67" t="s">
        <v>182</v>
      </c>
      <c r="D12" s="87">
        <v>-65988</v>
      </c>
      <c r="E12" s="87">
        <v>-70394</v>
      </c>
      <c r="F12" s="87">
        <v>-85001</v>
      </c>
      <c r="G12" s="87">
        <v>-106240</v>
      </c>
      <c r="H12" s="88">
        <v>-127851.29986445</v>
      </c>
      <c r="I12" s="90">
        <f t="shared" si="0"/>
        <v>0.93749317852412561</v>
      </c>
      <c r="J12" s="88">
        <v>-144487</v>
      </c>
      <c r="K12" s="90">
        <f t="shared" si="1"/>
        <v>1.0525470920817117</v>
      </c>
      <c r="L12" s="87">
        <v>-154918.87666469999</v>
      </c>
      <c r="M12" s="90">
        <f t="shared" si="2"/>
        <v>0.82255357777790827</v>
      </c>
      <c r="N12" s="87">
        <v>-185467</v>
      </c>
      <c r="O12" s="90">
        <f t="shared" si="3"/>
        <v>0.74573606927710845</v>
      </c>
      <c r="P12" s="87">
        <v>-238943</v>
      </c>
      <c r="Q12" s="90">
        <f t="shared" si="4"/>
        <v>0.86891334114968877</v>
      </c>
      <c r="R12" s="87">
        <v>-315986</v>
      </c>
      <c r="S12" s="90">
        <f t="shared" si="5"/>
        <v>1.1869510751832344</v>
      </c>
      <c r="T12" s="87">
        <v>-395029</v>
      </c>
      <c r="U12" s="90">
        <f t="shared" si="6"/>
        <v>1.5499087555029489</v>
      </c>
      <c r="V12" s="87">
        <v>-370716</v>
      </c>
      <c r="W12" s="90">
        <f t="shared" si="7"/>
        <v>0.99882458874085422</v>
      </c>
      <c r="X12" s="87">
        <v>-496586</v>
      </c>
      <c r="Y12" s="90">
        <f t="shared" si="8"/>
        <v>1.0782613426633132</v>
      </c>
      <c r="Z12" s="87">
        <v>-566137</v>
      </c>
      <c r="AA12" s="90">
        <f t="shared" si="9"/>
        <v>0.79165216180463682</v>
      </c>
      <c r="AB12" s="87">
        <v>-487235</v>
      </c>
      <c r="AC12" s="90">
        <f t="shared" si="10"/>
        <v>0.23341577453807183</v>
      </c>
      <c r="AD12" s="87">
        <v>-404542</v>
      </c>
      <c r="AE12" s="90">
        <f t="shared" si="11"/>
        <v>9.1245050119228788E-2</v>
      </c>
      <c r="AF12" s="87">
        <v>-368724</v>
      </c>
      <c r="AG12" s="90">
        <f t="shared" si="12"/>
        <v>-0.25748208769477998</v>
      </c>
      <c r="AH12" s="87">
        <v>-214545</v>
      </c>
      <c r="AI12" s="90">
        <f t="shared" si="13"/>
        <v>-0.62103695748555565</v>
      </c>
      <c r="AJ12" s="87">
        <v>-238545</v>
      </c>
      <c r="AK12" s="90">
        <f t="shared" si="14"/>
        <v>-0.51041078740238288</v>
      </c>
      <c r="AL12" s="87">
        <v>-169689</v>
      </c>
      <c r="AM12" s="90">
        <f t="shared" si="15"/>
        <v>-0.58054046304215634</v>
      </c>
      <c r="AN12" s="87">
        <v>-178279</v>
      </c>
      <c r="AO12" s="90">
        <f t="shared" si="16"/>
        <v>-0.51649743439537432</v>
      </c>
      <c r="AP12" s="87">
        <v>-200436</v>
      </c>
      <c r="AQ12" s="90">
        <f t="shared" si="17"/>
        <v>-6.5762427462770057E-2</v>
      </c>
      <c r="AR12" s="87">
        <v>-229000</v>
      </c>
      <c r="AS12" s="90">
        <f t="shared" si="17"/>
        <v>-6.5762427462770057E-2</v>
      </c>
      <c r="AT12" s="87">
        <v>-179205</v>
      </c>
      <c r="AU12" s="90">
        <f t="shared" si="18"/>
        <v>5.6079062284532188E-2</v>
      </c>
      <c r="AV12" s="87">
        <v>-264654</v>
      </c>
      <c r="AW12" s="90">
        <f t="shared" si="19"/>
        <v>0.48449340640232452</v>
      </c>
    </row>
    <row r="13" spans="2:51" ht="15" thickBot="1" x14ac:dyDescent="0.35">
      <c r="B13" s="91" t="s">
        <v>98</v>
      </c>
      <c r="C13" s="67" t="s">
        <v>206</v>
      </c>
      <c r="D13" s="87">
        <v>0</v>
      </c>
      <c r="E13" s="87">
        <v>0</v>
      </c>
      <c r="F13" s="87">
        <v>15</v>
      </c>
      <c r="G13" s="87">
        <v>53</v>
      </c>
      <c r="H13" s="88">
        <v>18</v>
      </c>
      <c r="I13" s="90" t="str">
        <f t="shared" si="0"/>
        <v>-</v>
      </c>
      <c r="J13" s="88">
        <v>0</v>
      </c>
      <c r="K13" s="90" t="str">
        <f t="shared" si="1"/>
        <v>-</v>
      </c>
      <c r="L13" s="87">
        <v>0</v>
      </c>
      <c r="M13" s="90">
        <f t="shared" si="2"/>
        <v>-1</v>
      </c>
      <c r="N13" s="87">
        <v>3</v>
      </c>
      <c r="O13" s="90">
        <f t="shared" si="3"/>
        <v>-0.94339622641509435</v>
      </c>
      <c r="P13" s="87">
        <v>21</v>
      </c>
      <c r="Q13" s="90">
        <f t="shared" si="4"/>
        <v>0.16666666666666674</v>
      </c>
      <c r="R13" s="87">
        <v>0</v>
      </c>
      <c r="S13" s="90" t="str">
        <f t="shared" si="5"/>
        <v>-</v>
      </c>
      <c r="T13" s="87">
        <v>0</v>
      </c>
      <c r="U13" s="90" t="str">
        <f t="shared" si="6"/>
        <v>-</v>
      </c>
      <c r="V13" s="87">
        <v>2</v>
      </c>
      <c r="W13" s="90">
        <f t="shared" si="7"/>
        <v>-0.33333333333333337</v>
      </c>
      <c r="X13" s="87">
        <v>6</v>
      </c>
      <c r="Y13" s="90">
        <f t="shared" si="8"/>
        <v>-0.7142857142857143</v>
      </c>
      <c r="Z13" s="87">
        <v>1</v>
      </c>
      <c r="AA13" s="90" t="str">
        <f t="shared" si="9"/>
        <v>-</v>
      </c>
      <c r="AB13" s="87">
        <v>1</v>
      </c>
      <c r="AC13" s="90" t="str">
        <f t="shared" si="10"/>
        <v>-</v>
      </c>
      <c r="AD13" s="87">
        <v>0</v>
      </c>
      <c r="AE13" s="90">
        <f t="shared" si="11"/>
        <v>-1</v>
      </c>
      <c r="AF13" s="87">
        <v>0</v>
      </c>
      <c r="AG13" s="90">
        <f t="shared" si="12"/>
        <v>-1</v>
      </c>
      <c r="AH13" s="87" t="s">
        <v>156</v>
      </c>
      <c r="AI13" s="90" t="str">
        <f t="shared" si="13"/>
        <v>-</v>
      </c>
      <c r="AJ13" s="87" t="s">
        <v>156</v>
      </c>
      <c r="AK13" s="90" t="str">
        <f t="shared" si="14"/>
        <v>-</v>
      </c>
      <c r="AL13" s="87">
        <v>0</v>
      </c>
      <c r="AM13" s="90" t="str">
        <f t="shared" si="15"/>
        <v>-</v>
      </c>
      <c r="AN13" s="87"/>
      <c r="AO13" s="90" t="str">
        <f t="shared" si="16"/>
        <v>-</v>
      </c>
      <c r="AP13" s="87">
        <v>1341</v>
      </c>
      <c r="AQ13" s="90" t="str">
        <f t="shared" si="17"/>
        <v>-</v>
      </c>
      <c r="AR13" s="87">
        <v>1725</v>
      </c>
      <c r="AS13" s="90" t="str">
        <f t="shared" si="17"/>
        <v>-</v>
      </c>
      <c r="AT13" s="87" t="s">
        <v>156</v>
      </c>
      <c r="AU13" s="90" t="str">
        <f t="shared" si="18"/>
        <v>-</v>
      </c>
      <c r="AV13" s="87" t="s">
        <v>156</v>
      </c>
      <c r="AW13" s="90" t="str">
        <f t="shared" si="19"/>
        <v>-</v>
      </c>
    </row>
    <row r="14" spans="2:51" ht="15" thickBot="1" x14ac:dyDescent="0.35">
      <c r="B14" s="91" t="s">
        <v>110</v>
      </c>
      <c r="C14" s="67" t="s">
        <v>207</v>
      </c>
      <c r="D14" s="87">
        <v>7345</v>
      </c>
      <c r="E14" s="87">
        <v>15644</v>
      </c>
      <c r="F14" s="87">
        <v>25227</v>
      </c>
      <c r="G14" s="87">
        <v>3199</v>
      </c>
      <c r="H14" s="88">
        <v>8649</v>
      </c>
      <c r="I14" s="90">
        <f t="shared" si="0"/>
        <v>0.17753573859768546</v>
      </c>
      <c r="J14" s="88">
        <v>18115</v>
      </c>
      <c r="K14" s="90">
        <f t="shared" si="1"/>
        <v>0.15795193045256961</v>
      </c>
      <c r="L14" s="87">
        <v>38872</v>
      </c>
      <c r="M14" s="90">
        <f t="shared" si="2"/>
        <v>0.54088873032861606</v>
      </c>
      <c r="N14" s="87">
        <v>4357</v>
      </c>
      <c r="O14" s="90">
        <f t="shared" si="3"/>
        <v>0.36198812128790236</v>
      </c>
      <c r="P14" s="87">
        <v>5653</v>
      </c>
      <c r="Q14" s="90">
        <f t="shared" si="4"/>
        <v>-0.34639842756388017</v>
      </c>
      <c r="R14" s="87">
        <v>4694</v>
      </c>
      <c r="S14" s="90">
        <f t="shared" si="5"/>
        <v>-0.74087772564173338</v>
      </c>
      <c r="T14" s="87">
        <v>6488</v>
      </c>
      <c r="U14" s="90">
        <f t="shared" si="6"/>
        <v>-0.83309322905947725</v>
      </c>
      <c r="V14" s="87">
        <v>19574</v>
      </c>
      <c r="W14" s="90">
        <f t="shared" si="7"/>
        <v>3.4925407390406242</v>
      </c>
      <c r="X14" s="87">
        <v>22511</v>
      </c>
      <c r="Y14" s="90">
        <f t="shared" si="8"/>
        <v>2.982133380505926</v>
      </c>
      <c r="Z14" s="87">
        <v>23728</v>
      </c>
      <c r="AA14" s="90">
        <f t="shared" si="9"/>
        <v>4.0549637835534726</v>
      </c>
      <c r="AB14" s="87">
        <v>24399</v>
      </c>
      <c r="AC14" s="90">
        <f t="shared" si="10"/>
        <v>2.7606350184956843</v>
      </c>
      <c r="AD14" s="87">
        <v>24638</v>
      </c>
      <c r="AE14" s="90">
        <f t="shared" si="11"/>
        <v>0.25871053438234393</v>
      </c>
      <c r="AF14" s="87">
        <v>25219</v>
      </c>
      <c r="AG14" s="90">
        <f t="shared" si="12"/>
        <v>0.12029674381413535</v>
      </c>
      <c r="AH14" s="87">
        <v>16553</v>
      </c>
      <c r="AI14" s="90">
        <f t="shared" si="13"/>
        <v>-0.30238536749831424</v>
      </c>
      <c r="AJ14" s="87">
        <v>24310</v>
      </c>
      <c r="AK14" s="90">
        <f t="shared" si="14"/>
        <v>-3.6476904791179487E-3</v>
      </c>
      <c r="AL14" s="87">
        <v>14386</v>
      </c>
      <c r="AM14" s="90">
        <f t="shared" si="15"/>
        <v>-0.41610520334442735</v>
      </c>
      <c r="AN14" s="87">
        <v>18944</v>
      </c>
      <c r="AO14" s="90">
        <f t="shared" si="16"/>
        <v>-0.24882033387525282</v>
      </c>
      <c r="AP14" s="87">
        <v>12970</v>
      </c>
      <c r="AQ14" s="90">
        <f t="shared" si="17"/>
        <v>-0.21645623149882198</v>
      </c>
      <c r="AR14" s="87">
        <v>19414</v>
      </c>
      <c r="AS14" s="90">
        <f t="shared" si="17"/>
        <v>-0.21645623149882198</v>
      </c>
      <c r="AT14" s="87">
        <v>30469</v>
      </c>
      <c r="AU14" s="90">
        <f t="shared" si="18"/>
        <v>1.117961907409982</v>
      </c>
      <c r="AV14" s="87">
        <v>11908</v>
      </c>
      <c r="AW14" s="90">
        <f t="shared" si="19"/>
        <v>-0.37141047297297303</v>
      </c>
    </row>
    <row r="15" spans="2:51" ht="15" thickBot="1" x14ac:dyDescent="0.35">
      <c r="B15" s="91" t="s">
        <v>50</v>
      </c>
      <c r="C15" s="67" t="s">
        <v>208</v>
      </c>
      <c r="D15" s="87">
        <v>0</v>
      </c>
      <c r="E15" s="87">
        <v>0</v>
      </c>
      <c r="F15" s="87">
        <v>0</v>
      </c>
      <c r="G15" s="87">
        <v>0</v>
      </c>
      <c r="H15" s="88">
        <v>0</v>
      </c>
      <c r="I15" s="90" t="str">
        <f t="shared" si="0"/>
        <v>-</v>
      </c>
      <c r="J15" s="88">
        <v>0</v>
      </c>
      <c r="K15" s="90" t="str">
        <f t="shared" si="1"/>
        <v>-</v>
      </c>
      <c r="L15" s="87">
        <v>0</v>
      </c>
      <c r="M15" s="90" t="str">
        <f t="shared" si="2"/>
        <v>-</v>
      </c>
      <c r="N15" s="87">
        <v>0</v>
      </c>
      <c r="O15" s="90" t="str">
        <f t="shared" si="3"/>
        <v>-</v>
      </c>
      <c r="P15" s="87">
        <v>10</v>
      </c>
      <c r="Q15" s="90" t="str">
        <f t="shared" si="4"/>
        <v>-</v>
      </c>
      <c r="R15" s="87">
        <v>26</v>
      </c>
      <c r="S15" s="90" t="str">
        <f t="shared" si="5"/>
        <v>-</v>
      </c>
      <c r="T15" s="87">
        <v>151</v>
      </c>
      <c r="U15" s="90" t="str">
        <f t="shared" si="6"/>
        <v>-</v>
      </c>
      <c r="V15" s="87">
        <v>152</v>
      </c>
      <c r="W15" s="90" t="str">
        <f t="shared" si="7"/>
        <v>-</v>
      </c>
      <c r="X15" s="87">
        <v>108</v>
      </c>
      <c r="Y15" s="90">
        <f t="shared" si="8"/>
        <v>9.8000000000000007</v>
      </c>
      <c r="Z15" s="87">
        <v>98</v>
      </c>
      <c r="AA15" s="90">
        <f t="shared" si="9"/>
        <v>2.7692307692307692</v>
      </c>
      <c r="AB15" s="87">
        <v>167</v>
      </c>
      <c r="AC15" s="90">
        <f t="shared" si="10"/>
        <v>0.10596026490066235</v>
      </c>
      <c r="AD15" s="87">
        <v>5079</v>
      </c>
      <c r="AE15" s="90">
        <f t="shared" si="11"/>
        <v>32.414473684210527</v>
      </c>
      <c r="AF15" s="87">
        <v>10635</v>
      </c>
      <c r="AG15" s="90">
        <f t="shared" si="12"/>
        <v>97.472222222222229</v>
      </c>
      <c r="AH15" s="87">
        <v>3971</v>
      </c>
      <c r="AI15" s="90">
        <f t="shared" si="13"/>
        <v>39.520408163265309</v>
      </c>
      <c r="AJ15" s="87">
        <v>296</v>
      </c>
      <c r="AK15" s="90">
        <f t="shared" si="14"/>
        <v>0.77245508982035926</v>
      </c>
      <c r="AL15" s="87">
        <v>265</v>
      </c>
      <c r="AM15" s="90">
        <f t="shared" si="15"/>
        <v>-0.94782437487694426</v>
      </c>
      <c r="AN15" s="87">
        <v>1552</v>
      </c>
      <c r="AO15" s="90">
        <f t="shared" si="16"/>
        <v>-0.85406676069581566</v>
      </c>
      <c r="AP15" s="87">
        <v>1628</v>
      </c>
      <c r="AQ15" s="90">
        <f t="shared" si="17"/>
        <v>-0.59002770083102485</v>
      </c>
      <c r="AR15" s="87">
        <v>5434</v>
      </c>
      <c r="AS15" s="90">
        <f t="shared" si="17"/>
        <v>-0.59002770083102485</v>
      </c>
      <c r="AT15" s="87">
        <v>10469</v>
      </c>
      <c r="AU15" s="90">
        <f t="shared" si="18"/>
        <v>38.505660377358488</v>
      </c>
      <c r="AV15" s="87">
        <v>15159</v>
      </c>
      <c r="AW15" s="90">
        <f t="shared" si="19"/>
        <v>8.7673969072164954</v>
      </c>
    </row>
    <row r="16" spans="2:51" ht="15" thickBot="1" x14ac:dyDescent="0.35">
      <c r="B16" s="91" t="s">
        <v>51</v>
      </c>
      <c r="C16" s="67" t="s">
        <v>209</v>
      </c>
      <c r="D16" s="87">
        <v>15423</v>
      </c>
      <c r="E16" s="87">
        <v>14493</v>
      </c>
      <c r="F16" s="87">
        <v>52687</v>
      </c>
      <c r="G16" s="87">
        <v>55039</v>
      </c>
      <c r="H16" s="88">
        <v>63746</v>
      </c>
      <c r="I16" s="90">
        <f t="shared" si="0"/>
        <v>3.1331777215846461</v>
      </c>
      <c r="J16" s="88">
        <v>61344</v>
      </c>
      <c r="K16" s="90">
        <f t="shared" si="1"/>
        <v>3.2326640447112398</v>
      </c>
      <c r="L16" s="87">
        <v>70243</v>
      </c>
      <c r="M16" s="90">
        <f t="shared" si="2"/>
        <v>0.33321312657771363</v>
      </c>
      <c r="N16" s="87">
        <v>78279</v>
      </c>
      <c r="O16" s="90">
        <f t="shared" si="3"/>
        <v>0.42224604371445706</v>
      </c>
      <c r="P16" s="87">
        <v>75213</v>
      </c>
      <c r="Q16" s="90">
        <f t="shared" si="4"/>
        <v>0.1798857967558749</v>
      </c>
      <c r="R16" s="87">
        <v>73568</v>
      </c>
      <c r="S16" s="90">
        <f t="shared" si="5"/>
        <v>0.19926969222743862</v>
      </c>
      <c r="T16" s="87">
        <v>78098</v>
      </c>
      <c r="U16" s="90">
        <f t="shared" si="6"/>
        <v>0.11182608943239902</v>
      </c>
      <c r="V16" s="87">
        <v>75989</v>
      </c>
      <c r="W16" s="90">
        <f t="shared" si="7"/>
        <v>-2.9254333857100856E-2</v>
      </c>
      <c r="X16" s="87">
        <v>80394</v>
      </c>
      <c r="Y16" s="90">
        <f t="shared" si="8"/>
        <v>6.8884368393761664E-2</v>
      </c>
      <c r="Z16" s="87">
        <v>75822</v>
      </c>
      <c r="AA16" s="90">
        <f t="shared" si="9"/>
        <v>3.0638321009134328E-2</v>
      </c>
      <c r="AB16" s="87">
        <v>61854</v>
      </c>
      <c r="AC16" s="90">
        <f t="shared" si="10"/>
        <v>-0.20799508310071957</v>
      </c>
      <c r="AD16" s="87">
        <v>63263</v>
      </c>
      <c r="AE16" s="90">
        <f t="shared" si="11"/>
        <v>-0.1674716077326982</v>
      </c>
      <c r="AF16" s="87">
        <v>62833</v>
      </c>
      <c r="AG16" s="90">
        <f t="shared" si="12"/>
        <v>-0.21843669925616338</v>
      </c>
      <c r="AH16" s="87"/>
      <c r="AI16" s="90">
        <f t="shared" si="13"/>
        <v>-1</v>
      </c>
      <c r="AJ16" s="87">
        <v>50878</v>
      </c>
      <c r="AK16" s="90">
        <f t="shared" si="14"/>
        <v>-0.1774501244866945</v>
      </c>
      <c r="AL16" s="87">
        <v>59468</v>
      </c>
      <c r="AM16" s="90">
        <f t="shared" si="15"/>
        <v>-5.9987670518312441E-2</v>
      </c>
      <c r="AN16" s="87">
        <v>0</v>
      </c>
      <c r="AO16" s="90">
        <f t="shared" si="16"/>
        <v>-1</v>
      </c>
      <c r="AP16" s="87">
        <v>0</v>
      </c>
      <c r="AQ16" s="90" t="str">
        <f t="shared" si="17"/>
        <v>-</v>
      </c>
      <c r="AR16" s="87">
        <v>0</v>
      </c>
      <c r="AS16" s="90" t="str">
        <f t="shared" si="17"/>
        <v>-</v>
      </c>
      <c r="AT16" s="87">
        <v>0</v>
      </c>
      <c r="AU16" s="90">
        <f t="shared" si="18"/>
        <v>-1</v>
      </c>
      <c r="AV16" s="87">
        <v>0</v>
      </c>
      <c r="AW16" s="90" t="str">
        <f t="shared" si="19"/>
        <v>-</v>
      </c>
    </row>
    <row r="17" spans="2:49" ht="15" thickBot="1" x14ac:dyDescent="0.35">
      <c r="B17" s="91" t="s">
        <v>52</v>
      </c>
      <c r="C17" s="67" t="s">
        <v>210</v>
      </c>
      <c r="D17" s="87">
        <v>16386</v>
      </c>
      <c r="E17" s="87">
        <v>16792</v>
      </c>
      <c r="F17" s="87">
        <v>18480</v>
      </c>
      <c r="G17" s="87">
        <v>17317</v>
      </c>
      <c r="H17" s="88">
        <v>13111</v>
      </c>
      <c r="I17" s="90">
        <f t="shared" si="0"/>
        <v>-0.19986573904552662</v>
      </c>
      <c r="J17" s="88">
        <v>15040</v>
      </c>
      <c r="K17" s="90">
        <f t="shared" si="1"/>
        <v>-0.10433539780848022</v>
      </c>
      <c r="L17" s="87">
        <v>18880</v>
      </c>
      <c r="M17" s="90">
        <f t="shared" si="2"/>
        <v>2.1645021645021689E-2</v>
      </c>
      <c r="N17" s="87">
        <v>17696</v>
      </c>
      <c r="O17" s="90">
        <f t="shared" si="3"/>
        <v>2.1886007969047716E-2</v>
      </c>
      <c r="P17" s="87">
        <v>22308</v>
      </c>
      <c r="Q17" s="90">
        <f t="shared" si="4"/>
        <v>0.70147204637327443</v>
      </c>
      <c r="R17" s="87">
        <v>23001</v>
      </c>
      <c r="S17" s="90">
        <f t="shared" si="5"/>
        <v>0.52932180851063837</v>
      </c>
      <c r="T17" s="87">
        <v>29346</v>
      </c>
      <c r="U17" s="90">
        <f t="shared" si="6"/>
        <v>0.55434322033898309</v>
      </c>
      <c r="V17" s="87">
        <v>15503</v>
      </c>
      <c r="W17" s="90">
        <f t="shared" si="7"/>
        <v>-0.12392631103074137</v>
      </c>
      <c r="X17" s="87">
        <v>39190</v>
      </c>
      <c r="Y17" s="90">
        <f t="shared" si="8"/>
        <v>0.75676887215348754</v>
      </c>
      <c r="Z17" s="87">
        <v>41082</v>
      </c>
      <c r="AA17" s="90">
        <f t="shared" si="9"/>
        <v>0.78609625668449201</v>
      </c>
      <c r="AB17" s="87">
        <v>40523</v>
      </c>
      <c r="AC17" s="90">
        <f t="shared" si="10"/>
        <v>0.38086962448033801</v>
      </c>
      <c r="AD17" s="87">
        <v>39744</v>
      </c>
      <c r="AE17" s="90">
        <f t="shared" si="11"/>
        <v>1.5636328452557571</v>
      </c>
      <c r="AF17" s="87">
        <v>40647</v>
      </c>
      <c r="AG17" s="90">
        <f t="shared" si="12"/>
        <v>3.7177851492727676E-2</v>
      </c>
      <c r="AH17" s="87">
        <v>38748</v>
      </c>
      <c r="AI17" s="90">
        <f t="shared" si="13"/>
        <v>-5.6813202862567524E-2</v>
      </c>
      <c r="AJ17" s="87">
        <v>30023</v>
      </c>
      <c r="AK17" s="90">
        <f t="shared" si="14"/>
        <v>-0.25911210917256866</v>
      </c>
      <c r="AL17" s="87">
        <v>34902</v>
      </c>
      <c r="AM17" s="90">
        <f t="shared" si="15"/>
        <v>-0.12182971014492749</v>
      </c>
      <c r="AN17" s="87">
        <v>39833</v>
      </c>
      <c r="AO17" s="90">
        <f t="shared" si="16"/>
        <v>-2.0026078185351959E-2</v>
      </c>
      <c r="AP17" s="87">
        <v>47394</v>
      </c>
      <c r="AQ17" s="90">
        <f t="shared" si="17"/>
        <v>0.22313409724372879</v>
      </c>
      <c r="AR17" s="87">
        <v>66353</v>
      </c>
      <c r="AS17" s="90">
        <f t="shared" si="17"/>
        <v>0.22313409724372879</v>
      </c>
      <c r="AT17" s="87">
        <v>54600</v>
      </c>
      <c r="AU17" s="90">
        <f t="shared" si="18"/>
        <v>0.56438026474127567</v>
      </c>
      <c r="AV17" s="87">
        <v>55954</v>
      </c>
      <c r="AW17" s="90">
        <f t="shared" si="19"/>
        <v>0.4047146838048854</v>
      </c>
    </row>
    <row r="18" spans="2:49" ht="15" thickBot="1" x14ac:dyDescent="0.35">
      <c r="B18" s="91" t="s">
        <v>53</v>
      </c>
      <c r="C18" s="67" t="s">
        <v>211</v>
      </c>
      <c r="D18" s="87">
        <v>21237</v>
      </c>
      <c r="E18" s="87">
        <v>23617</v>
      </c>
      <c r="F18" s="87">
        <v>24407</v>
      </c>
      <c r="G18" s="87">
        <v>25638</v>
      </c>
      <c r="H18" s="88">
        <v>26030</v>
      </c>
      <c r="I18" s="90">
        <f t="shared" si="0"/>
        <v>0.22569101097141786</v>
      </c>
      <c r="J18" s="88">
        <v>23690</v>
      </c>
      <c r="K18" s="90">
        <f t="shared" si="1"/>
        <v>3.0909937756700145E-3</v>
      </c>
      <c r="L18" s="88">
        <v>40330</v>
      </c>
      <c r="M18" s="90">
        <f t="shared" si="2"/>
        <v>0.6523948047691237</v>
      </c>
      <c r="N18" s="88">
        <v>60177</v>
      </c>
      <c r="O18" s="90">
        <f t="shared" si="3"/>
        <v>1.347179967236134</v>
      </c>
      <c r="P18" s="87">
        <v>37704</v>
      </c>
      <c r="Q18" s="90">
        <f t="shared" si="4"/>
        <v>0.44848252016903567</v>
      </c>
      <c r="R18" s="87">
        <v>42151</v>
      </c>
      <c r="S18" s="90">
        <f t="shared" si="5"/>
        <v>0.77927395525538201</v>
      </c>
      <c r="T18" s="87">
        <v>65799</v>
      </c>
      <c r="U18" s="90">
        <f t="shared" si="6"/>
        <v>0.63151500123977189</v>
      </c>
      <c r="V18" s="87">
        <v>88016</v>
      </c>
      <c r="W18" s="90">
        <f t="shared" si="7"/>
        <v>0.46261860843843983</v>
      </c>
      <c r="X18" s="87">
        <v>81743</v>
      </c>
      <c r="Y18" s="90">
        <f t="shared" si="8"/>
        <v>1.168019308296202</v>
      </c>
      <c r="Z18" s="87">
        <v>84864</v>
      </c>
      <c r="AA18" s="90">
        <f t="shared" si="9"/>
        <v>1.0133330170102726</v>
      </c>
      <c r="AB18" s="87">
        <v>91127</v>
      </c>
      <c r="AC18" s="90">
        <f t="shared" si="10"/>
        <v>0.38492986215595981</v>
      </c>
      <c r="AD18" s="87">
        <v>96448</v>
      </c>
      <c r="AE18" s="90">
        <f t="shared" si="11"/>
        <v>9.580076349754596E-2</v>
      </c>
      <c r="AF18" s="87">
        <v>102807</v>
      </c>
      <c r="AG18" s="90">
        <f t="shared" si="12"/>
        <v>0.2576856733909938</v>
      </c>
      <c r="AH18" s="87">
        <v>28866</v>
      </c>
      <c r="AI18" s="90">
        <f t="shared" si="13"/>
        <v>-0.65985576923076916</v>
      </c>
      <c r="AJ18" s="87">
        <v>32583</v>
      </c>
      <c r="AK18" s="90">
        <f t="shared" si="14"/>
        <v>-0.64244406158438228</v>
      </c>
      <c r="AL18" s="87">
        <v>37665</v>
      </c>
      <c r="AM18" s="90">
        <f t="shared" si="15"/>
        <v>-0.60947868281353679</v>
      </c>
      <c r="AN18" s="87">
        <v>36691</v>
      </c>
      <c r="AO18" s="90">
        <f t="shared" si="16"/>
        <v>-0.6431079595747371</v>
      </c>
      <c r="AP18" s="87">
        <v>38526</v>
      </c>
      <c r="AQ18" s="90">
        <f t="shared" si="17"/>
        <v>0.33464976096445653</v>
      </c>
      <c r="AR18" s="87">
        <v>46061</v>
      </c>
      <c r="AS18" s="90">
        <f t="shared" si="17"/>
        <v>0.33464976096445653</v>
      </c>
      <c r="AT18" s="87">
        <v>54438</v>
      </c>
      <c r="AU18" s="90">
        <f t="shared" si="18"/>
        <v>0.44532058940661101</v>
      </c>
      <c r="AV18" s="87">
        <v>58344</v>
      </c>
      <c r="AW18" s="90">
        <f t="shared" si="19"/>
        <v>0.5901447221389442</v>
      </c>
    </row>
    <row r="19" spans="2:49" ht="15" thickBot="1" x14ac:dyDescent="0.35">
      <c r="B19" s="91" t="s">
        <v>99</v>
      </c>
      <c r="C19" s="67" t="s">
        <v>182</v>
      </c>
      <c r="D19" s="87">
        <v>0</v>
      </c>
      <c r="E19" s="87">
        <v>0</v>
      </c>
      <c r="F19" s="87">
        <v>-3</v>
      </c>
      <c r="G19" s="87">
        <v>-339</v>
      </c>
      <c r="H19" s="88">
        <v>-421</v>
      </c>
      <c r="I19" s="90" t="str">
        <f t="shared" si="0"/>
        <v>-</v>
      </c>
      <c r="J19" s="88">
        <v>-342</v>
      </c>
      <c r="K19" s="90" t="str">
        <f t="shared" si="1"/>
        <v>-</v>
      </c>
      <c r="L19" s="88">
        <v>-591</v>
      </c>
      <c r="M19" s="90">
        <f t="shared" si="2"/>
        <v>196</v>
      </c>
      <c r="N19" s="88">
        <v>-927</v>
      </c>
      <c r="O19" s="90">
        <f t="shared" si="3"/>
        <v>1.7345132743362832</v>
      </c>
      <c r="P19" s="87">
        <v>-909</v>
      </c>
      <c r="Q19" s="90">
        <f t="shared" si="4"/>
        <v>1.1591448931116388</v>
      </c>
      <c r="R19" s="87">
        <v>-790</v>
      </c>
      <c r="S19" s="90">
        <f t="shared" si="5"/>
        <v>1.3099415204678362</v>
      </c>
      <c r="T19" s="87">
        <v>-1467</v>
      </c>
      <c r="U19" s="90">
        <f t="shared" si="6"/>
        <v>1.4822335025380711</v>
      </c>
      <c r="V19" s="87">
        <v>-2730</v>
      </c>
      <c r="W19" s="90">
        <f t="shared" si="7"/>
        <v>1.9449838187702264</v>
      </c>
      <c r="X19" s="87">
        <v>-3022</v>
      </c>
      <c r="Y19" s="90">
        <f t="shared" si="8"/>
        <v>2.3245324532453244</v>
      </c>
      <c r="Z19" s="87">
        <v>-3188</v>
      </c>
      <c r="AA19" s="90">
        <f t="shared" si="9"/>
        <v>3.0354430379746837</v>
      </c>
      <c r="AB19" s="87">
        <v>-3348</v>
      </c>
      <c r="AC19" s="90">
        <f t="shared" si="10"/>
        <v>1.2822085889570554</v>
      </c>
      <c r="AD19" s="87">
        <v>-3591</v>
      </c>
      <c r="AE19" s="90">
        <f t="shared" si="11"/>
        <v>0.31538461538461537</v>
      </c>
      <c r="AF19" s="87">
        <v>-5064</v>
      </c>
      <c r="AG19" s="90">
        <f t="shared" si="12"/>
        <v>0.67571144937127725</v>
      </c>
      <c r="AH19" s="87">
        <v>-792</v>
      </c>
      <c r="AI19" s="90">
        <f t="shared" si="13"/>
        <v>-0.75156838143036386</v>
      </c>
      <c r="AJ19" s="87">
        <v>-866</v>
      </c>
      <c r="AK19" s="90">
        <f t="shared" si="14"/>
        <v>-0.74133811230585422</v>
      </c>
      <c r="AL19" s="87">
        <v>-961</v>
      </c>
      <c r="AM19" s="90">
        <f t="shared" si="15"/>
        <v>-0.73238652186020614</v>
      </c>
      <c r="AN19" s="87">
        <v>-1750</v>
      </c>
      <c r="AO19" s="90">
        <f t="shared" si="16"/>
        <v>-0.65442338072669826</v>
      </c>
      <c r="AP19" s="87">
        <v>-484</v>
      </c>
      <c r="AQ19" s="90">
        <f t="shared" si="17"/>
        <v>-0.38888888888888884</v>
      </c>
      <c r="AR19" s="87">
        <v>-451</v>
      </c>
      <c r="AS19" s="90">
        <f t="shared" si="17"/>
        <v>-0.38888888888888884</v>
      </c>
      <c r="AT19" s="87">
        <v>-507</v>
      </c>
      <c r="AU19" s="90">
        <f t="shared" si="18"/>
        <v>-0.47242455775234127</v>
      </c>
      <c r="AV19" s="87">
        <v>-603</v>
      </c>
      <c r="AW19" s="90">
        <f t="shared" si="19"/>
        <v>-0.65542857142857147</v>
      </c>
    </row>
    <row r="20" spans="2:49" ht="15" thickBot="1" x14ac:dyDescent="0.35">
      <c r="B20" s="91" t="s">
        <v>54</v>
      </c>
      <c r="C20" s="67" t="s">
        <v>212</v>
      </c>
      <c r="D20" s="87">
        <v>279</v>
      </c>
      <c r="E20" s="87">
        <v>454</v>
      </c>
      <c r="F20" s="87">
        <v>530</v>
      </c>
      <c r="G20" s="87">
        <v>638</v>
      </c>
      <c r="H20" s="88">
        <v>479</v>
      </c>
      <c r="I20" s="90">
        <f t="shared" si="0"/>
        <v>0.71684587813620082</v>
      </c>
      <c r="J20" s="88">
        <v>473</v>
      </c>
      <c r="K20" s="90">
        <f t="shared" si="1"/>
        <v>4.1850220264317173E-2</v>
      </c>
      <c r="L20" s="88">
        <v>468</v>
      </c>
      <c r="M20" s="90">
        <f t="shared" si="2"/>
        <v>-0.11698113207547167</v>
      </c>
      <c r="N20" s="88">
        <v>2569</v>
      </c>
      <c r="O20" s="90">
        <f t="shared" si="3"/>
        <v>3.0266457680250785</v>
      </c>
      <c r="P20" s="87">
        <v>3460</v>
      </c>
      <c r="Q20" s="90">
        <f t="shared" si="4"/>
        <v>6.2233820459290188</v>
      </c>
      <c r="R20" s="87">
        <v>5360</v>
      </c>
      <c r="S20" s="90">
        <f t="shared" si="5"/>
        <v>10.331923890063425</v>
      </c>
      <c r="T20" s="87">
        <v>6869</v>
      </c>
      <c r="U20" s="90">
        <f t="shared" si="6"/>
        <v>13.677350427350428</v>
      </c>
      <c r="V20" s="87">
        <v>6829</v>
      </c>
      <c r="W20" s="90">
        <f t="shared" si="7"/>
        <v>1.6582327753989881</v>
      </c>
      <c r="X20" s="87">
        <v>5891</v>
      </c>
      <c r="Y20" s="90">
        <f t="shared" si="8"/>
        <v>0.70260115606936413</v>
      </c>
      <c r="Z20" s="87">
        <v>5404</v>
      </c>
      <c r="AA20" s="90">
        <f t="shared" si="9"/>
        <v>8.208955223880654E-3</v>
      </c>
      <c r="AB20" s="87">
        <v>4382</v>
      </c>
      <c r="AC20" s="90">
        <f t="shared" si="10"/>
        <v>-0.36206143543456104</v>
      </c>
      <c r="AD20" s="87">
        <v>3741</v>
      </c>
      <c r="AE20" s="90">
        <f t="shared" si="11"/>
        <v>-0.45218919314687367</v>
      </c>
      <c r="AF20" s="87">
        <v>4548</v>
      </c>
      <c r="AG20" s="90">
        <f t="shared" si="12"/>
        <v>-0.22797487693091156</v>
      </c>
      <c r="AH20" s="87">
        <v>4182</v>
      </c>
      <c r="AI20" s="90">
        <f t="shared" si="13"/>
        <v>-0.22612879348630643</v>
      </c>
      <c r="AJ20" s="87">
        <v>4706</v>
      </c>
      <c r="AK20" s="90">
        <f t="shared" si="14"/>
        <v>7.3938840712003628E-2</v>
      </c>
      <c r="AL20" s="87">
        <v>5353</v>
      </c>
      <c r="AM20" s="90">
        <f t="shared" si="15"/>
        <v>0.43090082865543966</v>
      </c>
      <c r="AN20" s="87">
        <v>7513</v>
      </c>
      <c r="AO20" s="90">
        <f t="shared" si="16"/>
        <v>0.6519349164467898</v>
      </c>
      <c r="AP20" s="87">
        <v>10839</v>
      </c>
      <c r="AQ20" s="90">
        <f t="shared" si="17"/>
        <v>1.5918220946915351</v>
      </c>
      <c r="AR20" s="87">
        <v>32275</v>
      </c>
      <c r="AS20" s="90">
        <f t="shared" si="17"/>
        <v>1.5918220946915351</v>
      </c>
      <c r="AT20" s="87">
        <v>35692</v>
      </c>
      <c r="AU20" s="90">
        <f t="shared" si="18"/>
        <v>5.6676629927143658</v>
      </c>
      <c r="AV20" s="87">
        <v>37045</v>
      </c>
      <c r="AW20" s="90">
        <f t="shared" si="19"/>
        <v>3.9307866364967392</v>
      </c>
    </row>
    <row r="21" spans="2:49" ht="15" thickBot="1" x14ac:dyDescent="0.35">
      <c r="B21" s="83" t="s">
        <v>55</v>
      </c>
      <c r="C21" s="61" t="s">
        <v>213</v>
      </c>
      <c r="D21" s="92">
        <f>SUM(D22:D31)</f>
        <v>6976</v>
      </c>
      <c r="E21" s="92">
        <f>SUM(E22:E31)</f>
        <v>24942</v>
      </c>
      <c r="F21" s="92">
        <f>SUM(F22:F31)</f>
        <v>129566</v>
      </c>
      <c r="G21" s="92">
        <f>SUM(G22:G31)</f>
        <v>55470</v>
      </c>
      <c r="H21" s="92">
        <f>SUM(H22:H31)</f>
        <v>149669.92994445001</v>
      </c>
      <c r="I21" s="93">
        <f t="shared" si="0"/>
        <v>20.454978489743407</v>
      </c>
      <c r="J21" s="92">
        <f>SUM(J22:J31)</f>
        <v>73003</v>
      </c>
      <c r="K21" s="93">
        <f t="shared" si="1"/>
        <v>1.9269104322027104</v>
      </c>
      <c r="L21" s="92">
        <f>SUM(L22:L31)</f>
        <v>59662.9006047</v>
      </c>
      <c r="M21" s="93">
        <f t="shared" si="2"/>
        <v>-0.53951730697328004</v>
      </c>
      <c r="N21" s="92">
        <f>SUM(N22:N31)</f>
        <v>71434</v>
      </c>
      <c r="O21" s="93">
        <f t="shared" si="3"/>
        <v>0.28779520461510733</v>
      </c>
      <c r="P21" s="92">
        <f>SUM(P22:P31)</f>
        <v>98316</v>
      </c>
      <c r="Q21" s="93">
        <f t="shared" si="4"/>
        <v>-0.34311454520964912</v>
      </c>
      <c r="R21" s="92">
        <f>SUM(R22:R31)</f>
        <v>123559</v>
      </c>
      <c r="S21" s="93">
        <f t="shared" si="5"/>
        <v>0.69251948550059583</v>
      </c>
      <c r="T21" s="92">
        <f>SUM(T22:T31)</f>
        <v>166403</v>
      </c>
      <c r="U21" s="93">
        <f t="shared" si="6"/>
        <v>1.7890531354235137</v>
      </c>
      <c r="V21" s="92">
        <f>SUM(V22:V31)</f>
        <v>192832</v>
      </c>
      <c r="W21" s="93">
        <f t="shared" si="7"/>
        <v>1.699442842343982</v>
      </c>
      <c r="X21" s="92">
        <f>SUM(X22:X31)</f>
        <v>204646</v>
      </c>
      <c r="Y21" s="93">
        <f t="shared" si="8"/>
        <v>1.0815126734203995</v>
      </c>
      <c r="Z21" s="92">
        <f>SUM(Z22:Z31)</f>
        <v>295848</v>
      </c>
      <c r="AA21" s="93">
        <f t="shared" si="9"/>
        <v>1.3943864874270591</v>
      </c>
      <c r="AB21" s="92">
        <f>SUM(AB22:AB31)</f>
        <v>359731</v>
      </c>
      <c r="AC21" s="93">
        <f t="shared" si="10"/>
        <v>1.1618059770557023</v>
      </c>
      <c r="AD21" s="92">
        <f>SUM(AD22:AD31)</f>
        <v>398399</v>
      </c>
      <c r="AE21" s="93">
        <f t="shared" si="11"/>
        <v>1.0660419432459345</v>
      </c>
      <c r="AF21" s="92">
        <f>SUM(AF22:AF31)</f>
        <v>515074</v>
      </c>
      <c r="AG21" s="93">
        <f t="shared" si="12"/>
        <v>1.5169023582185823</v>
      </c>
      <c r="AH21" s="92">
        <f>SUM(AH22:AH31)</f>
        <v>662683</v>
      </c>
      <c r="AI21" s="93">
        <f t="shared" si="13"/>
        <v>1.2399441605148591</v>
      </c>
      <c r="AJ21" s="92">
        <f>SUM(AJ22:AJ32)</f>
        <v>857617</v>
      </c>
      <c r="AK21" s="93">
        <f t="shared" si="14"/>
        <v>1.3840508602261132</v>
      </c>
      <c r="AL21" s="92">
        <f>SUM(AL22:AL32)</f>
        <v>1155973</v>
      </c>
      <c r="AM21" s="93">
        <f t="shared" si="15"/>
        <v>1.9015459376153054</v>
      </c>
      <c r="AN21" s="92">
        <f>SUM(AN22:AN32)</f>
        <v>1348719</v>
      </c>
      <c r="AO21" s="93">
        <f t="shared" si="16"/>
        <v>1.6184955948077362</v>
      </c>
      <c r="AP21" s="92">
        <f>SUM(AP22:AP32)</f>
        <v>2102738</v>
      </c>
      <c r="AQ21" s="93">
        <f>IFERROR(AP21/AH21-1,"-")</f>
        <v>2.1730676658372103</v>
      </c>
      <c r="AR21" s="92">
        <f>SUM(AR22:AR32)</f>
        <v>3440180</v>
      </c>
      <c r="AS21" s="93">
        <f>IFERROR(AR21/AJ21-1,"-")</f>
        <v>3.0113244023847479</v>
      </c>
      <c r="AT21" s="92">
        <f>SUM(AT22:AT32)</f>
        <v>4239332</v>
      </c>
      <c r="AU21" s="93">
        <f t="shared" si="18"/>
        <v>2.6673278701146135</v>
      </c>
      <c r="AV21" s="92">
        <f>SUM(AV22:AV32)</f>
        <v>4298414</v>
      </c>
      <c r="AW21" s="93">
        <f t="shared" si="19"/>
        <v>2.1870345120073194</v>
      </c>
    </row>
    <row r="22" spans="2:49" ht="15" thickBot="1" x14ac:dyDescent="0.35">
      <c r="B22" s="91" t="s">
        <v>56</v>
      </c>
      <c r="C22" s="67" t="s">
        <v>239</v>
      </c>
      <c r="D22" s="87">
        <v>116</v>
      </c>
      <c r="E22" s="87">
        <v>85</v>
      </c>
      <c r="F22" s="87">
        <v>4819</v>
      </c>
      <c r="G22" s="87">
        <v>4947</v>
      </c>
      <c r="H22" s="88">
        <v>0</v>
      </c>
      <c r="I22" s="90">
        <f t="shared" si="0"/>
        <v>-1</v>
      </c>
      <c r="J22" s="88">
        <v>0</v>
      </c>
      <c r="K22" s="90">
        <f t="shared" si="1"/>
        <v>-1</v>
      </c>
      <c r="L22" s="88">
        <v>0</v>
      </c>
      <c r="M22" s="90">
        <f t="shared" si="2"/>
        <v>-1</v>
      </c>
      <c r="N22" s="88">
        <v>0</v>
      </c>
      <c r="O22" s="90">
        <f t="shared" si="3"/>
        <v>-1</v>
      </c>
      <c r="P22" s="87">
        <v>0</v>
      </c>
      <c r="Q22" s="90" t="str">
        <f t="shared" si="4"/>
        <v>-</v>
      </c>
      <c r="R22" s="87">
        <v>0</v>
      </c>
      <c r="S22" s="90" t="str">
        <f t="shared" si="5"/>
        <v>-</v>
      </c>
      <c r="T22" s="88">
        <v>0</v>
      </c>
      <c r="U22" s="90" t="str">
        <f t="shared" si="6"/>
        <v>-</v>
      </c>
      <c r="V22" s="88">
        <v>0</v>
      </c>
      <c r="W22" s="90" t="str">
        <f t="shared" si="7"/>
        <v>-</v>
      </c>
      <c r="X22" s="87">
        <v>0</v>
      </c>
      <c r="Y22" s="90" t="str">
        <f t="shared" si="8"/>
        <v>-</v>
      </c>
      <c r="Z22" s="87">
        <v>0</v>
      </c>
      <c r="AA22" s="90" t="str">
        <f t="shared" si="9"/>
        <v>-</v>
      </c>
      <c r="AB22" s="87">
        <v>0</v>
      </c>
      <c r="AC22" s="90" t="str">
        <f t="shared" si="10"/>
        <v>-</v>
      </c>
      <c r="AD22" s="87">
        <v>0</v>
      </c>
      <c r="AE22" s="90" t="str">
        <f t="shared" si="11"/>
        <v>-</v>
      </c>
      <c r="AF22" s="87">
        <v>0</v>
      </c>
      <c r="AG22" s="90" t="str">
        <f t="shared" si="12"/>
        <v>-</v>
      </c>
      <c r="AH22" s="87" t="s">
        <v>156</v>
      </c>
      <c r="AI22" s="90" t="str">
        <f t="shared" si="13"/>
        <v>-</v>
      </c>
      <c r="AJ22" s="87" t="s">
        <v>156</v>
      </c>
      <c r="AK22" s="90" t="str">
        <f t="shared" si="14"/>
        <v>-</v>
      </c>
      <c r="AL22" s="87">
        <v>0</v>
      </c>
      <c r="AM22" s="90" t="str">
        <f t="shared" si="15"/>
        <v>-</v>
      </c>
      <c r="AN22" s="87">
        <v>0</v>
      </c>
      <c r="AO22" s="90" t="str">
        <f t="shared" si="16"/>
        <v>-</v>
      </c>
      <c r="AP22" s="87">
        <v>0</v>
      </c>
      <c r="AQ22" s="90" t="str">
        <f t="shared" ref="AQ22:AS32" si="20">IFERROR($AP22/$AH22-1,"-")</f>
        <v>-</v>
      </c>
      <c r="AR22" s="87">
        <v>0</v>
      </c>
      <c r="AS22" s="90" t="str">
        <f t="shared" si="20"/>
        <v>-</v>
      </c>
      <c r="AT22" s="87">
        <v>0</v>
      </c>
      <c r="AU22" s="90" t="str">
        <f t="shared" si="18"/>
        <v>-</v>
      </c>
      <c r="AV22" s="87">
        <v>0</v>
      </c>
      <c r="AW22" s="90" t="str">
        <f t="shared" si="19"/>
        <v>-</v>
      </c>
    </row>
    <row r="23" spans="2:49" ht="15" thickBot="1" x14ac:dyDescent="0.35">
      <c r="B23" s="91" t="s">
        <v>45</v>
      </c>
      <c r="C23" s="67" t="s">
        <v>204</v>
      </c>
      <c r="D23" s="87">
        <v>0</v>
      </c>
      <c r="E23" s="87">
        <v>17163</v>
      </c>
      <c r="F23" s="87">
        <v>85564</v>
      </c>
      <c r="G23" s="87">
        <v>7497</v>
      </c>
      <c r="H23" s="88">
        <v>116514</v>
      </c>
      <c r="I23" s="90" t="str">
        <f t="shared" si="0"/>
        <v>-</v>
      </c>
      <c r="J23" s="88">
        <v>30965</v>
      </c>
      <c r="K23" s="90">
        <f t="shared" si="1"/>
        <v>0.80417176484297626</v>
      </c>
      <c r="L23" s="88">
        <v>27815</v>
      </c>
      <c r="M23" s="90">
        <f t="shared" si="2"/>
        <v>-0.67492169604039076</v>
      </c>
      <c r="N23" s="88">
        <v>28278</v>
      </c>
      <c r="O23" s="90">
        <f t="shared" si="3"/>
        <v>2.7719087635054023</v>
      </c>
      <c r="P23" s="87">
        <v>48560</v>
      </c>
      <c r="Q23" s="90">
        <f t="shared" si="4"/>
        <v>-0.58322605008840145</v>
      </c>
      <c r="R23" s="87">
        <v>51726</v>
      </c>
      <c r="S23" s="90">
        <f t="shared" si="5"/>
        <v>0.67046665590182464</v>
      </c>
      <c r="T23" s="87">
        <v>82234</v>
      </c>
      <c r="U23" s="90">
        <f t="shared" si="6"/>
        <v>1.9564623404637786</v>
      </c>
      <c r="V23" s="87">
        <v>92900</v>
      </c>
      <c r="W23" s="90">
        <f t="shared" si="7"/>
        <v>2.2852394087276329</v>
      </c>
      <c r="X23" s="87">
        <v>93635</v>
      </c>
      <c r="Y23" s="90">
        <f t="shared" si="8"/>
        <v>0.92823311367380557</v>
      </c>
      <c r="Z23" s="87">
        <v>166076</v>
      </c>
      <c r="AA23" s="90">
        <f t="shared" si="9"/>
        <v>2.210687081931717</v>
      </c>
      <c r="AB23" s="87">
        <v>205895</v>
      </c>
      <c r="AC23" s="90">
        <f t="shared" si="10"/>
        <v>1.5037697302818787</v>
      </c>
      <c r="AD23" s="87">
        <v>197807</v>
      </c>
      <c r="AE23" s="90">
        <f t="shared" si="11"/>
        <v>1.1292465016146394</v>
      </c>
      <c r="AF23" s="87">
        <v>230405</v>
      </c>
      <c r="AG23" s="90">
        <f t="shared" si="12"/>
        <v>1.4606717573556898</v>
      </c>
      <c r="AH23" s="87">
        <v>241561</v>
      </c>
      <c r="AI23" s="90">
        <f t="shared" si="13"/>
        <v>0.45452082179243236</v>
      </c>
      <c r="AJ23" s="87">
        <v>335563</v>
      </c>
      <c r="AK23" s="90">
        <f t="shared" si="14"/>
        <v>0.62977731367930256</v>
      </c>
      <c r="AL23" s="87">
        <v>361936</v>
      </c>
      <c r="AM23" s="90">
        <f t="shared" si="15"/>
        <v>0.82974313345837114</v>
      </c>
      <c r="AN23" s="87">
        <v>344971</v>
      </c>
      <c r="AO23" s="90">
        <f t="shared" si="16"/>
        <v>0.49723747314511413</v>
      </c>
      <c r="AP23" s="87">
        <v>320634</v>
      </c>
      <c r="AQ23" s="90">
        <f t="shared" si="20"/>
        <v>0.32734174804707705</v>
      </c>
      <c r="AR23" s="87">
        <v>324358</v>
      </c>
      <c r="AS23" s="90">
        <f t="shared" si="20"/>
        <v>0.32734174804707705</v>
      </c>
      <c r="AT23" s="87">
        <v>405395</v>
      </c>
      <c r="AU23" s="90">
        <f t="shared" si="18"/>
        <v>0.12007371468989003</v>
      </c>
      <c r="AV23" s="87">
        <v>327595</v>
      </c>
      <c r="AW23" s="90">
        <f t="shared" si="19"/>
        <v>-5.0369451345185556E-2</v>
      </c>
    </row>
    <row r="24" spans="2:49" ht="15" thickBot="1" x14ac:dyDescent="0.35">
      <c r="B24" s="91" t="s">
        <v>47</v>
      </c>
      <c r="C24" s="67" t="s">
        <v>175</v>
      </c>
      <c r="D24" s="87">
        <v>1851</v>
      </c>
      <c r="E24" s="87">
        <v>1813</v>
      </c>
      <c r="F24" s="87">
        <v>3905</v>
      </c>
      <c r="G24" s="87">
        <v>4981</v>
      </c>
      <c r="H24" s="88">
        <v>7995.6300800000008</v>
      </c>
      <c r="I24" s="90">
        <f t="shared" si="0"/>
        <v>3.319627271745003</v>
      </c>
      <c r="J24" s="88">
        <v>13233</v>
      </c>
      <c r="K24" s="90">
        <f t="shared" si="1"/>
        <v>6.2989520132377272</v>
      </c>
      <c r="L24" s="88">
        <v>19897.023940000003</v>
      </c>
      <c r="M24" s="90">
        <f t="shared" si="2"/>
        <v>4.0952686145966712</v>
      </c>
      <c r="N24" s="88">
        <v>28207</v>
      </c>
      <c r="O24" s="90">
        <f t="shared" si="3"/>
        <v>4.6629190925516966</v>
      </c>
      <c r="P24" s="87">
        <v>40049</v>
      </c>
      <c r="Q24" s="90">
        <f t="shared" si="4"/>
        <v>4.0088610402546285</v>
      </c>
      <c r="R24" s="87">
        <v>52222</v>
      </c>
      <c r="S24" s="90">
        <f t="shared" si="5"/>
        <v>2.9463462555731881</v>
      </c>
      <c r="T24" s="87">
        <v>63395</v>
      </c>
      <c r="U24" s="90">
        <f t="shared" si="6"/>
        <v>2.1861548838242988</v>
      </c>
      <c r="V24" s="87">
        <v>73261</v>
      </c>
      <c r="W24" s="90">
        <f t="shared" si="7"/>
        <v>1.5972630907221612</v>
      </c>
      <c r="X24" s="87">
        <v>98369</v>
      </c>
      <c r="Y24" s="90">
        <f t="shared" si="8"/>
        <v>1.4562161352343379</v>
      </c>
      <c r="Z24" s="87">
        <v>122439</v>
      </c>
      <c r="AA24" s="90">
        <f t="shared" si="9"/>
        <v>1.34458657270882</v>
      </c>
      <c r="AB24" s="87">
        <v>149726</v>
      </c>
      <c r="AC24" s="90">
        <f t="shared" si="10"/>
        <v>1.3617950942503354</v>
      </c>
      <c r="AD24" s="87">
        <v>193462</v>
      </c>
      <c r="AE24" s="90">
        <f t="shared" si="11"/>
        <v>1.6407228948553803</v>
      </c>
      <c r="AF24" s="87">
        <v>275824</v>
      </c>
      <c r="AG24" s="90">
        <f t="shared" si="12"/>
        <v>1.8039727963077801</v>
      </c>
      <c r="AH24" s="87">
        <v>352960</v>
      </c>
      <c r="AI24" s="90">
        <f t="shared" si="13"/>
        <v>1.8827416101078907</v>
      </c>
      <c r="AJ24" s="87">
        <v>474055</v>
      </c>
      <c r="AK24" s="90">
        <f t="shared" si="14"/>
        <v>2.1661501676395547</v>
      </c>
      <c r="AL24" s="87">
        <v>746174</v>
      </c>
      <c r="AM24" s="90">
        <f t="shared" si="15"/>
        <v>2.8569538203885001</v>
      </c>
      <c r="AN24" s="87">
        <v>890430</v>
      </c>
      <c r="AO24" s="90">
        <f t="shared" si="16"/>
        <v>2.2282542490863739</v>
      </c>
      <c r="AP24" s="87">
        <v>1651947</v>
      </c>
      <c r="AQ24" s="90">
        <f t="shared" si="20"/>
        <v>3.6802668857660921</v>
      </c>
      <c r="AR24" s="87">
        <v>2896826</v>
      </c>
      <c r="AS24" s="90">
        <f t="shared" si="20"/>
        <v>3.6802668857660921</v>
      </c>
      <c r="AT24" s="87">
        <v>3564613</v>
      </c>
      <c r="AU24" s="90">
        <f t="shared" si="18"/>
        <v>3.7771873584445448</v>
      </c>
      <c r="AV24" s="87">
        <v>3728847</v>
      </c>
      <c r="AW24" s="90">
        <f t="shared" si="19"/>
        <v>3.187692463191941</v>
      </c>
    </row>
    <row r="25" spans="2:49" ht="15" thickBot="1" x14ac:dyDescent="0.35">
      <c r="B25" s="91" t="s">
        <v>57</v>
      </c>
      <c r="C25" s="67" t="s">
        <v>182</v>
      </c>
      <c r="D25" s="87">
        <v>-429</v>
      </c>
      <c r="E25" s="87">
        <v>-411</v>
      </c>
      <c r="F25" s="87">
        <v>-315</v>
      </c>
      <c r="G25" s="87">
        <v>-466</v>
      </c>
      <c r="H25" s="88">
        <v>-374.70013555000003</v>
      </c>
      <c r="I25" s="90">
        <f t="shared" si="0"/>
        <v>-0.12657311060606058</v>
      </c>
      <c r="J25" s="88">
        <v>-219</v>
      </c>
      <c r="K25" s="90">
        <f t="shared" si="1"/>
        <v>-0.46715328467153283</v>
      </c>
      <c r="L25" s="88">
        <v>-295.12333529999995</v>
      </c>
      <c r="M25" s="90">
        <f t="shared" si="2"/>
        <v>-6.310052285714296E-2</v>
      </c>
      <c r="N25" s="88">
        <v>-419</v>
      </c>
      <c r="O25" s="90">
        <f t="shared" si="3"/>
        <v>-0.10085836909871249</v>
      </c>
      <c r="P25" s="87">
        <v>-589</v>
      </c>
      <c r="Q25" s="90">
        <f t="shared" si="4"/>
        <v>0.57192363737857188</v>
      </c>
      <c r="R25" s="87">
        <v>-957</v>
      </c>
      <c r="S25" s="90">
        <f t="shared" si="5"/>
        <v>3.3698630136986303</v>
      </c>
      <c r="T25" s="87">
        <v>-1617</v>
      </c>
      <c r="U25" s="90">
        <f t="shared" si="6"/>
        <v>4.4790652130448469</v>
      </c>
      <c r="V25" s="87">
        <v>-2029</v>
      </c>
      <c r="W25" s="90">
        <f t="shared" si="7"/>
        <v>3.8424821002386631</v>
      </c>
      <c r="X25" s="87">
        <v>-2593</v>
      </c>
      <c r="Y25" s="90">
        <f t="shared" si="8"/>
        <v>3.4023769100169776</v>
      </c>
      <c r="Z25" s="87">
        <v>-3440</v>
      </c>
      <c r="AA25" s="90">
        <f t="shared" si="9"/>
        <v>2.5945663531870427</v>
      </c>
      <c r="AB25" s="87">
        <v>-4452</v>
      </c>
      <c r="AC25" s="90">
        <f t="shared" si="10"/>
        <v>1.7532467532467533</v>
      </c>
      <c r="AD25" s="87">
        <v>-9390</v>
      </c>
      <c r="AE25" s="90">
        <f t="shared" si="11"/>
        <v>3.6278955150320353</v>
      </c>
      <c r="AF25" s="87">
        <v>-10922</v>
      </c>
      <c r="AG25" s="90">
        <f t="shared" si="12"/>
        <v>3.2121095256459702</v>
      </c>
      <c r="AH25" s="87">
        <v>-10614</v>
      </c>
      <c r="AI25" s="90">
        <f t="shared" si="13"/>
        <v>2.0854651162790696</v>
      </c>
      <c r="AJ25" s="87">
        <v>-12968</v>
      </c>
      <c r="AK25" s="90">
        <f t="shared" si="14"/>
        <v>1.9128481581311769</v>
      </c>
      <c r="AL25" s="87">
        <v>-17768</v>
      </c>
      <c r="AM25" s="90">
        <f t="shared" si="15"/>
        <v>0.89222577209797649</v>
      </c>
      <c r="AN25" s="87">
        <v>-23088</v>
      </c>
      <c r="AO25" s="90">
        <f t="shared" si="16"/>
        <v>1.113898553378502</v>
      </c>
      <c r="AP25" s="87">
        <v>-30795</v>
      </c>
      <c r="AQ25" s="90">
        <f t="shared" si="20"/>
        <v>1.9013566986998303</v>
      </c>
      <c r="AR25" s="87">
        <v>-47785</v>
      </c>
      <c r="AS25" s="90">
        <f t="shared" si="20"/>
        <v>1.9013566986998303</v>
      </c>
      <c r="AT25" s="87">
        <v>-49163</v>
      </c>
      <c r="AU25" s="90">
        <f t="shared" si="18"/>
        <v>1.7669405673120218</v>
      </c>
      <c r="AV25" s="87">
        <v>-68499</v>
      </c>
      <c r="AW25" s="90">
        <f t="shared" si="19"/>
        <v>1.9668659043659042</v>
      </c>
    </row>
    <row r="26" spans="2:49" ht="15" thickBot="1" x14ac:dyDescent="0.35">
      <c r="B26" s="91" t="s">
        <v>58</v>
      </c>
      <c r="C26" s="67" t="s">
        <v>214</v>
      </c>
      <c r="D26" s="87">
        <v>1518</v>
      </c>
      <c r="E26" s="87">
        <v>1603</v>
      </c>
      <c r="F26" s="87">
        <v>1694</v>
      </c>
      <c r="G26" s="87">
        <v>1380</v>
      </c>
      <c r="H26" s="88">
        <v>1425</v>
      </c>
      <c r="I26" s="90">
        <f t="shared" si="0"/>
        <v>-6.1264822134387331E-2</v>
      </c>
      <c r="J26" s="88">
        <v>1246</v>
      </c>
      <c r="K26" s="90">
        <f t="shared" si="1"/>
        <v>-0.22270742358078599</v>
      </c>
      <c r="L26" s="88">
        <v>1488</v>
      </c>
      <c r="M26" s="90">
        <f t="shared" si="2"/>
        <v>-0.12160566706021247</v>
      </c>
      <c r="N26" s="88">
        <v>1440</v>
      </c>
      <c r="O26" s="90">
        <f t="shared" si="3"/>
        <v>4.3478260869565188E-2</v>
      </c>
      <c r="P26" s="87">
        <v>1417</v>
      </c>
      <c r="Q26" s="90">
        <f t="shared" si="4"/>
        <v>-5.6140350877192935E-3</v>
      </c>
      <c r="R26" s="87">
        <v>2006</v>
      </c>
      <c r="S26" s="90">
        <f t="shared" si="5"/>
        <v>0.60995184590690199</v>
      </c>
      <c r="T26" s="87">
        <v>1938</v>
      </c>
      <c r="U26" s="90">
        <f t="shared" si="6"/>
        <v>0.30241935483870974</v>
      </c>
      <c r="V26" s="87">
        <v>2805</v>
      </c>
      <c r="W26" s="90">
        <f t="shared" si="7"/>
        <v>0.94791666666666674</v>
      </c>
      <c r="X26" s="87">
        <v>2760</v>
      </c>
      <c r="Y26" s="90">
        <f t="shared" si="8"/>
        <v>0.94777699364855339</v>
      </c>
      <c r="Z26" s="87">
        <v>2627</v>
      </c>
      <c r="AA26" s="90">
        <f t="shared" si="9"/>
        <v>0.30957128614157536</v>
      </c>
      <c r="AB26" s="87">
        <v>2704</v>
      </c>
      <c r="AC26" s="90">
        <f t="shared" si="10"/>
        <v>0.39525283797729616</v>
      </c>
      <c r="AD26" s="87">
        <v>2553</v>
      </c>
      <c r="AE26" s="90">
        <f t="shared" si="11"/>
        <v>-8.9839572192513373E-2</v>
      </c>
      <c r="AF26" s="87">
        <v>2591</v>
      </c>
      <c r="AG26" s="90">
        <f t="shared" si="12"/>
        <v>-6.1231884057970976E-2</v>
      </c>
      <c r="AH26" s="87">
        <v>2534</v>
      </c>
      <c r="AI26" s="90">
        <f t="shared" si="13"/>
        <v>-3.5401598781880428E-2</v>
      </c>
      <c r="AJ26" s="87">
        <v>2483</v>
      </c>
      <c r="AK26" s="90">
        <f t="shared" si="14"/>
        <v>-8.1730769230769273E-2</v>
      </c>
      <c r="AL26" s="87">
        <v>2627</v>
      </c>
      <c r="AM26" s="90">
        <f t="shared" si="15"/>
        <v>2.8985507246376718E-2</v>
      </c>
      <c r="AN26" s="87">
        <v>2590</v>
      </c>
      <c r="AO26" s="90">
        <f t="shared" si="16"/>
        <v>-3.8595137012731318E-4</v>
      </c>
      <c r="AP26" s="87">
        <v>3455</v>
      </c>
      <c r="AQ26" s="90">
        <f t="shared" si="20"/>
        <v>0.36345698500394641</v>
      </c>
      <c r="AR26" s="87">
        <v>3408</v>
      </c>
      <c r="AS26" s="90">
        <f t="shared" si="20"/>
        <v>0.36345698500394641</v>
      </c>
      <c r="AT26" s="87">
        <v>3322</v>
      </c>
      <c r="AU26" s="90">
        <f t="shared" si="18"/>
        <v>0.26456033498287024</v>
      </c>
      <c r="AV26" s="87" t="s">
        <v>156</v>
      </c>
      <c r="AW26" s="90" t="str">
        <f t="shared" si="19"/>
        <v>-</v>
      </c>
    </row>
    <row r="27" spans="2:49" ht="15" thickBot="1" x14ac:dyDescent="0.35">
      <c r="B27" s="91" t="s">
        <v>110</v>
      </c>
      <c r="C27" s="67" t="s">
        <v>211</v>
      </c>
      <c r="D27" s="87">
        <v>0</v>
      </c>
      <c r="E27" s="87">
        <v>0</v>
      </c>
      <c r="F27" s="87">
        <v>0</v>
      </c>
      <c r="G27" s="87">
        <v>2196</v>
      </c>
      <c r="H27" s="88">
        <v>0</v>
      </c>
      <c r="I27" s="90" t="str">
        <f t="shared" si="0"/>
        <v>-</v>
      </c>
      <c r="J27" s="88">
        <v>2160</v>
      </c>
      <c r="K27" s="90" t="str">
        <f t="shared" si="1"/>
        <v>-</v>
      </c>
      <c r="L27" s="88">
        <v>0</v>
      </c>
      <c r="M27" s="90" t="str">
        <f t="shared" si="2"/>
        <v>-</v>
      </c>
      <c r="N27" s="88">
        <v>0</v>
      </c>
      <c r="O27" s="90">
        <f t="shared" si="3"/>
        <v>-1</v>
      </c>
      <c r="P27" s="87">
        <v>0</v>
      </c>
      <c r="Q27" s="90" t="str">
        <f t="shared" si="4"/>
        <v>-</v>
      </c>
      <c r="R27" s="87">
        <v>0</v>
      </c>
      <c r="S27" s="90">
        <f t="shared" si="5"/>
        <v>-1</v>
      </c>
      <c r="T27" s="87">
        <v>0</v>
      </c>
      <c r="U27" s="90" t="str">
        <f t="shared" si="6"/>
        <v>-</v>
      </c>
      <c r="V27" s="87">
        <v>0</v>
      </c>
      <c r="W27" s="90" t="str">
        <f t="shared" si="7"/>
        <v>-</v>
      </c>
      <c r="X27" s="87">
        <v>0</v>
      </c>
      <c r="Y27" s="90" t="str">
        <f t="shared" si="8"/>
        <v>-</v>
      </c>
      <c r="Z27" s="87">
        <v>0</v>
      </c>
      <c r="AA27" s="90" t="str">
        <f t="shared" si="9"/>
        <v>-</v>
      </c>
      <c r="AB27" s="87">
        <v>0</v>
      </c>
      <c r="AC27" s="90" t="str">
        <f t="shared" si="10"/>
        <v>-</v>
      </c>
      <c r="AD27" s="87">
        <v>0</v>
      </c>
      <c r="AE27" s="90" t="str">
        <f t="shared" si="11"/>
        <v>-</v>
      </c>
      <c r="AF27" s="87">
        <v>0</v>
      </c>
      <c r="AG27" s="90" t="str">
        <f t="shared" si="12"/>
        <v>-</v>
      </c>
      <c r="AH27" s="87">
        <v>0</v>
      </c>
      <c r="AI27" s="90" t="str">
        <f t="shared" si="13"/>
        <v>-</v>
      </c>
      <c r="AJ27" s="87" t="s">
        <v>156</v>
      </c>
      <c r="AK27" s="90" t="str">
        <f t="shared" si="14"/>
        <v>-</v>
      </c>
      <c r="AL27" s="87">
        <v>0</v>
      </c>
      <c r="AM27" s="90" t="str">
        <f t="shared" si="15"/>
        <v>-</v>
      </c>
      <c r="AN27" s="87">
        <v>0</v>
      </c>
      <c r="AO27" s="90" t="str">
        <f t="shared" si="16"/>
        <v>-</v>
      </c>
      <c r="AP27" s="87">
        <v>0</v>
      </c>
      <c r="AQ27" s="90" t="str">
        <f t="shared" si="20"/>
        <v>-</v>
      </c>
      <c r="AR27" s="87">
        <v>0</v>
      </c>
      <c r="AS27" s="90" t="str">
        <f t="shared" si="20"/>
        <v>-</v>
      </c>
      <c r="AT27" s="87"/>
      <c r="AU27" s="90" t="str">
        <f t="shared" si="18"/>
        <v>-</v>
      </c>
      <c r="AV27" s="87"/>
      <c r="AW27" s="90" t="str">
        <f t="shared" si="19"/>
        <v>-</v>
      </c>
    </row>
    <row r="28" spans="2:49" ht="15" thickBot="1" x14ac:dyDescent="0.35">
      <c r="B28" s="91" t="s">
        <v>53</v>
      </c>
      <c r="C28" s="67" t="s">
        <v>215</v>
      </c>
      <c r="D28" s="87">
        <v>0</v>
      </c>
      <c r="E28" s="87">
        <v>0</v>
      </c>
      <c r="F28" s="87">
        <v>0</v>
      </c>
      <c r="G28" s="87">
        <v>0</v>
      </c>
      <c r="H28" s="88">
        <v>0</v>
      </c>
      <c r="I28" s="90" t="str">
        <f t="shared" si="0"/>
        <v>-</v>
      </c>
      <c r="J28" s="88">
        <v>0</v>
      </c>
      <c r="K28" s="90" t="str">
        <f t="shared" si="1"/>
        <v>-</v>
      </c>
      <c r="L28" s="88">
        <v>0</v>
      </c>
      <c r="M28" s="90" t="str">
        <f t="shared" si="2"/>
        <v>-</v>
      </c>
      <c r="N28" s="88">
        <v>3</v>
      </c>
      <c r="O28" s="90" t="str">
        <f t="shared" si="3"/>
        <v>-</v>
      </c>
      <c r="P28" s="87">
        <v>1</v>
      </c>
      <c r="Q28" s="90" t="str">
        <f t="shared" si="4"/>
        <v>-</v>
      </c>
      <c r="R28" s="87">
        <v>8</v>
      </c>
      <c r="S28" s="90" t="str">
        <f t="shared" si="5"/>
        <v>-</v>
      </c>
      <c r="T28" s="87">
        <v>12</v>
      </c>
      <c r="U28" s="90" t="str">
        <f t="shared" si="6"/>
        <v>-</v>
      </c>
      <c r="V28" s="87">
        <v>4</v>
      </c>
      <c r="W28" s="90">
        <f t="shared" si="7"/>
        <v>0.33333333333333326</v>
      </c>
      <c r="X28" s="87">
        <v>7</v>
      </c>
      <c r="Y28" s="90">
        <f t="shared" si="8"/>
        <v>6</v>
      </c>
      <c r="Z28" s="87">
        <v>5</v>
      </c>
      <c r="AA28" s="90">
        <f t="shared" si="9"/>
        <v>-0.375</v>
      </c>
      <c r="AB28" s="87">
        <v>4</v>
      </c>
      <c r="AC28" s="90">
        <f t="shared" si="10"/>
        <v>-0.66666666666666674</v>
      </c>
      <c r="AD28" s="87">
        <v>2</v>
      </c>
      <c r="AE28" s="90">
        <f t="shared" si="11"/>
        <v>-0.5</v>
      </c>
      <c r="AF28" s="87">
        <v>2</v>
      </c>
      <c r="AG28" s="90">
        <f t="shared" si="12"/>
        <v>-0.7142857142857143</v>
      </c>
      <c r="AH28" s="87">
        <v>2</v>
      </c>
      <c r="AI28" s="90">
        <f t="shared" si="13"/>
        <v>-0.6</v>
      </c>
      <c r="AJ28" s="87">
        <v>2</v>
      </c>
      <c r="AK28" s="90">
        <f t="shared" si="14"/>
        <v>-0.5</v>
      </c>
      <c r="AL28" s="87">
        <v>5</v>
      </c>
      <c r="AM28" s="90">
        <f t="shared" si="15"/>
        <v>1.5</v>
      </c>
      <c r="AN28" s="87">
        <v>7</v>
      </c>
      <c r="AO28" s="90">
        <f t="shared" si="16"/>
        <v>2.5</v>
      </c>
      <c r="AP28" s="87">
        <v>7</v>
      </c>
      <c r="AQ28" s="90">
        <f t="shared" si="20"/>
        <v>2.5</v>
      </c>
      <c r="AR28" s="87">
        <v>9</v>
      </c>
      <c r="AS28" s="90">
        <f t="shared" si="20"/>
        <v>2.5</v>
      </c>
      <c r="AT28" s="87">
        <v>10</v>
      </c>
      <c r="AU28" s="90">
        <f t="shared" si="18"/>
        <v>1</v>
      </c>
      <c r="AV28" s="87">
        <v>8</v>
      </c>
      <c r="AW28" s="90">
        <f t="shared" si="19"/>
        <v>0.14285714285714279</v>
      </c>
    </row>
    <row r="29" spans="2:49" ht="15" thickBot="1" x14ac:dyDescent="0.35">
      <c r="B29" s="91" t="s">
        <v>51</v>
      </c>
      <c r="C29" s="67" t="s">
        <v>217</v>
      </c>
      <c r="D29" s="87">
        <v>0</v>
      </c>
      <c r="E29" s="87">
        <v>0</v>
      </c>
      <c r="F29" s="87">
        <v>27514</v>
      </c>
      <c r="G29" s="87">
        <v>28486</v>
      </c>
      <c r="H29" s="88">
        <v>16829</v>
      </c>
      <c r="I29" s="90" t="str">
        <f t="shared" si="0"/>
        <v>-</v>
      </c>
      <c r="J29" s="88">
        <v>17204</v>
      </c>
      <c r="K29" s="90" t="str">
        <f t="shared" si="1"/>
        <v>-</v>
      </c>
      <c r="L29" s="88">
        <v>1324</v>
      </c>
      <c r="M29" s="90">
        <f t="shared" si="2"/>
        <v>-0.95187904339608931</v>
      </c>
      <c r="N29" s="88">
        <v>1832</v>
      </c>
      <c r="O29" s="90">
        <f t="shared" si="3"/>
        <v>-0.93568770624166253</v>
      </c>
      <c r="P29" s="87">
        <v>0</v>
      </c>
      <c r="Q29" s="90">
        <f t="shared" si="4"/>
        <v>-1</v>
      </c>
      <c r="R29" s="87">
        <v>0</v>
      </c>
      <c r="S29" s="90">
        <f t="shared" si="5"/>
        <v>-1</v>
      </c>
      <c r="T29" s="87">
        <v>0</v>
      </c>
      <c r="U29" s="90">
        <f t="shared" si="6"/>
        <v>-1</v>
      </c>
      <c r="V29" s="87">
        <v>4423</v>
      </c>
      <c r="W29" s="90">
        <f t="shared" si="7"/>
        <v>1.4143013100436681</v>
      </c>
      <c r="X29" s="87">
        <v>0</v>
      </c>
      <c r="Y29" s="90" t="str">
        <f t="shared" si="8"/>
        <v>-</v>
      </c>
      <c r="Z29" s="87">
        <v>2478</v>
      </c>
      <c r="AA29" s="90" t="str">
        <f t="shared" si="9"/>
        <v>-</v>
      </c>
      <c r="AB29" s="87">
        <v>0</v>
      </c>
      <c r="AC29" s="90" t="str">
        <f t="shared" si="10"/>
        <v>-</v>
      </c>
      <c r="AD29" s="87">
        <v>7483</v>
      </c>
      <c r="AE29" s="90">
        <f t="shared" si="11"/>
        <v>0.69183811892380742</v>
      </c>
      <c r="AF29" s="87">
        <v>10417</v>
      </c>
      <c r="AG29" s="90" t="str">
        <f t="shared" si="12"/>
        <v>-</v>
      </c>
      <c r="AH29" s="87">
        <v>68057</v>
      </c>
      <c r="AI29" s="90">
        <f t="shared" si="13"/>
        <v>26.464487489911217</v>
      </c>
      <c r="AJ29" s="87">
        <v>23609</v>
      </c>
      <c r="AK29" s="90" t="str">
        <f t="shared" si="14"/>
        <v>-</v>
      </c>
      <c r="AL29" s="87">
        <v>26052</v>
      </c>
      <c r="AM29" s="90">
        <f t="shared" si="15"/>
        <v>2.4814913804623813</v>
      </c>
      <c r="AN29" s="87">
        <v>94245</v>
      </c>
      <c r="AO29" s="90">
        <f t="shared" si="16"/>
        <v>8.0472304886243649</v>
      </c>
      <c r="AP29" s="87">
        <v>112335</v>
      </c>
      <c r="AQ29" s="90">
        <f t="shared" si="20"/>
        <v>0.65060170151490659</v>
      </c>
      <c r="AR29" s="87">
        <v>154806</v>
      </c>
      <c r="AS29" s="90">
        <f t="shared" si="20"/>
        <v>0.65060170151490659</v>
      </c>
      <c r="AT29" s="87">
        <v>189843</v>
      </c>
      <c r="AU29" s="90">
        <f t="shared" si="18"/>
        <v>6.2870796867802854</v>
      </c>
      <c r="AV29" s="87">
        <v>191109</v>
      </c>
      <c r="AW29" s="90">
        <f t="shared" si="19"/>
        <v>1.0277892726404585</v>
      </c>
    </row>
    <row r="30" spans="2:49" ht="15" thickBot="1" x14ac:dyDescent="0.35">
      <c r="B30" s="91" t="s">
        <v>60</v>
      </c>
      <c r="C30" s="67" t="s">
        <v>216</v>
      </c>
      <c r="D30" s="87">
        <v>3659</v>
      </c>
      <c r="E30" s="87">
        <v>4415</v>
      </c>
      <c r="F30" s="87">
        <v>5948</v>
      </c>
      <c r="G30" s="87">
        <v>6299</v>
      </c>
      <c r="H30" s="88">
        <v>6939</v>
      </c>
      <c r="I30" s="90">
        <f t="shared" si="0"/>
        <v>0.89641978682700185</v>
      </c>
      <c r="J30" s="88">
        <v>8107</v>
      </c>
      <c r="K30" s="90">
        <f t="shared" si="1"/>
        <v>0.83624009060022653</v>
      </c>
      <c r="L30" s="88">
        <v>9170</v>
      </c>
      <c r="M30" s="90">
        <f t="shared" si="2"/>
        <v>0.54169468728984538</v>
      </c>
      <c r="N30" s="88">
        <v>9583</v>
      </c>
      <c r="O30" s="90">
        <f t="shared" si="3"/>
        <v>0.52135259565010328</v>
      </c>
      <c r="P30" s="87">
        <v>5962</v>
      </c>
      <c r="Q30" s="90">
        <f t="shared" si="4"/>
        <v>-0.14079838593457272</v>
      </c>
      <c r="R30" s="87">
        <v>13683</v>
      </c>
      <c r="S30" s="90">
        <f t="shared" si="5"/>
        <v>0.68780066609103252</v>
      </c>
      <c r="T30" s="87">
        <v>15590</v>
      </c>
      <c r="U30" s="90">
        <f t="shared" si="6"/>
        <v>0.70010905125408951</v>
      </c>
      <c r="V30" s="87">
        <v>16865</v>
      </c>
      <c r="W30" s="90">
        <f t="shared" si="7"/>
        <v>0.75988730042784103</v>
      </c>
      <c r="X30" s="87">
        <v>8233</v>
      </c>
      <c r="Y30" s="90">
        <f t="shared" si="8"/>
        <v>0.38091244548809122</v>
      </c>
      <c r="Z30" s="87">
        <v>1142</v>
      </c>
      <c r="AA30" s="90">
        <f t="shared" si="9"/>
        <v>-0.91653877073741141</v>
      </c>
      <c r="AB30" s="87">
        <v>1806</v>
      </c>
      <c r="AC30" s="90">
        <f t="shared" si="10"/>
        <v>-0.88415651058370748</v>
      </c>
      <c r="AD30" s="87">
        <v>2231</v>
      </c>
      <c r="AE30" s="90">
        <f t="shared" si="11"/>
        <v>-0.86771420100800478</v>
      </c>
      <c r="AF30" s="87">
        <v>2506</v>
      </c>
      <c r="AG30" s="90">
        <f t="shared" si="12"/>
        <v>-0.69561520709340452</v>
      </c>
      <c r="AH30" s="87">
        <v>2593</v>
      </c>
      <c r="AI30" s="90">
        <f t="shared" si="13"/>
        <v>1.2705779334500877</v>
      </c>
      <c r="AJ30" s="87">
        <v>19999</v>
      </c>
      <c r="AK30" s="90">
        <f t="shared" si="14"/>
        <v>10.073643410852712</v>
      </c>
      <c r="AL30" s="87">
        <v>20864</v>
      </c>
      <c r="AM30" s="90">
        <f t="shared" si="15"/>
        <v>8.3518601523980269</v>
      </c>
      <c r="AN30" s="87">
        <v>22157</v>
      </c>
      <c r="AO30" s="90">
        <f t="shared" si="16"/>
        <v>7.8415802075019947</v>
      </c>
      <c r="AP30" s="87">
        <v>24628</v>
      </c>
      <c r="AQ30" s="90">
        <f t="shared" si="20"/>
        <v>8.4978789047435406</v>
      </c>
      <c r="AR30" s="87">
        <v>26292</v>
      </c>
      <c r="AS30" s="90">
        <f t="shared" si="20"/>
        <v>8.4978789047435406</v>
      </c>
      <c r="AT30" s="87">
        <v>28397</v>
      </c>
      <c r="AU30" s="90">
        <f t="shared" si="18"/>
        <v>0.36105253067484666</v>
      </c>
      <c r="AV30" s="87">
        <v>30384</v>
      </c>
      <c r="AW30" s="90">
        <f t="shared" si="19"/>
        <v>0.37130477952791452</v>
      </c>
    </row>
    <row r="31" spans="2:49" ht="15" thickBot="1" x14ac:dyDescent="0.35">
      <c r="B31" s="91" t="s">
        <v>54</v>
      </c>
      <c r="C31" s="67" t="s">
        <v>212</v>
      </c>
      <c r="D31" s="87">
        <v>261</v>
      </c>
      <c r="E31" s="87">
        <v>274</v>
      </c>
      <c r="F31" s="87">
        <v>437</v>
      </c>
      <c r="G31" s="87">
        <v>150</v>
      </c>
      <c r="H31" s="88">
        <v>342</v>
      </c>
      <c r="I31" s="90">
        <f t="shared" si="0"/>
        <v>0.31034482758620685</v>
      </c>
      <c r="J31" s="88">
        <v>307</v>
      </c>
      <c r="K31" s="90">
        <f t="shared" si="1"/>
        <v>0.12043795620437958</v>
      </c>
      <c r="L31" s="88">
        <v>264</v>
      </c>
      <c r="M31" s="90">
        <f t="shared" si="2"/>
        <v>-0.39588100686498851</v>
      </c>
      <c r="N31" s="88">
        <v>2510</v>
      </c>
      <c r="O31" s="90">
        <f t="shared" si="3"/>
        <v>15.733333333333334</v>
      </c>
      <c r="P31" s="87">
        <v>2916</v>
      </c>
      <c r="Q31" s="90">
        <f t="shared" si="4"/>
        <v>7.526315789473685</v>
      </c>
      <c r="R31" s="87">
        <v>4871</v>
      </c>
      <c r="S31" s="90">
        <f t="shared" si="5"/>
        <v>14.866449511400651</v>
      </c>
      <c r="T31" s="87">
        <v>4851</v>
      </c>
      <c r="U31" s="90">
        <f t="shared" si="6"/>
        <v>17.375</v>
      </c>
      <c r="V31" s="87">
        <v>4603</v>
      </c>
      <c r="W31" s="90">
        <f t="shared" si="7"/>
        <v>0.83386454183266934</v>
      </c>
      <c r="X31" s="87">
        <v>4235</v>
      </c>
      <c r="Y31" s="90">
        <f t="shared" si="8"/>
        <v>0.45233196159122091</v>
      </c>
      <c r="Z31" s="87">
        <v>4521</v>
      </c>
      <c r="AA31" s="90">
        <f t="shared" si="9"/>
        <v>-7.1853828782590834E-2</v>
      </c>
      <c r="AB31" s="87">
        <v>4048</v>
      </c>
      <c r="AC31" s="90">
        <f t="shared" si="10"/>
        <v>-0.1655328798185941</v>
      </c>
      <c r="AD31" s="87">
        <v>4251</v>
      </c>
      <c r="AE31" s="90">
        <f t="shared" si="11"/>
        <v>-7.6471866174234182E-2</v>
      </c>
      <c r="AF31" s="87">
        <v>4251</v>
      </c>
      <c r="AG31" s="90">
        <f t="shared" si="12"/>
        <v>3.7780401416764864E-3</v>
      </c>
      <c r="AH31" s="87">
        <v>5590</v>
      </c>
      <c r="AI31" s="90">
        <f t="shared" si="13"/>
        <v>0.23645211236452113</v>
      </c>
      <c r="AJ31" s="87">
        <v>5530</v>
      </c>
      <c r="AK31" s="90">
        <f t="shared" si="14"/>
        <v>0.36610671936758887</v>
      </c>
      <c r="AL31" s="87">
        <v>6836</v>
      </c>
      <c r="AM31" s="90">
        <f t="shared" si="15"/>
        <v>0.60809221359680077</v>
      </c>
      <c r="AN31" s="87">
        <v>8241</v>
      </c>
      <c r="AO31" s="90">
        <f t="shared" si="16"/>
        <v>0.93860268172194772</v>
      </c>
      <c r="AP31" s="87">
        <v>11361</v>
      </c>
      <c r="AQ31" s="90">
        <f t="shared" si="20"/>
        <v>1.0323792486583185</v>
      </c>
      <c r="AR31" s="87">
        <v>74192</v>
      </c>
      <c r="AS31" s="90">
        <f t="shared" si="20"/>
        <v>1.0323792486583185</v>
      </c>
      <c r="AT31" s="87">
        <v>90790</v>
      </c>
      <c r="AU31" s="90">
        <f t="shared" si="18"/>
        <v>12.281158572264482</v>
      </c>
      <c r="AV31" s="87">
        <v>82845</v>
      </c>
      <c r="AW31" s="90">
        <f t="shared" si="19"/>
        <v>9.0527848562067703</v>
      </c>
    </row>
    <row r="32" spans="2:49" ht="15" thickBot="1" x14ac:dyDescent="0.35">
      <c r="B32" s="91" t="s">
        <v>52</v>
      </c>
      <c r="C32" s="67"/>
      <c r="D32" s="87"/>
      <c r="E32" s="87"/>
      <c r="F32" s="87"/>
      <c r="G32" s="87">
        <v>0</v>
      </c>
      <c r="H32" s="88"/>
      <c r="I32" s="90"/>
      <c r="J32" s="88"/>
      <c r="K32" s="90"/>
      <c r="L32" s="88"/>
      <c r="M32" s="90"/>
      <c r="N32" s="88">
        <v>0</v>
      </c>
      <c r="O32" s="90" t="str">
        <f t="shared" si="3"/>
        <v>-</v>
      </c>
      <c r="P32" s="87"/>
      <c r="Q32" s="90"/>
      <c r="R32" s="87"/>
      <c r="S32" s="90"/>
      <c r="T32" s="87"/>
      <c r="U32" s="90"/>
      <c r="V32" s="87">
        <v>0</v>
      </c>
      <c r="W32" s="90" t="str">
        <f t="shared" si="7"/>
        <v>-</v>
      </c>
      <c r="X32" s="87"/>
      <c r="Y32" s="90"/>
      <c r="Z32" s="87"/>
      <c r="AA32" s="90"/>
      <c r="AB32" s="87"/>
      <c r="AC32" s="90"/>
      <c r="AD32" s="87">
        <v>0</v>
      </c>
      <c r="AE32" s="90" t="str">
        <f t="shared" si="11"/>
        <v>-</v>
      </c>
      <c r="AF32" s="87">
        <v>0</v>
      </c>
      <c r="AG32" s="90" t="str">
        <f t="shared" si="12"/>
        <v>-</v>
      </c>
      <c r="AH32" s="87">
        <v>0</v>
      </c>
      <c r="AI32" s="90" t="str">
        <f t="shared" si="13"/>
        <v>-</v>
      </c>
      <c r="AJ32" s="87">
        <v>9344</v>
      </c>
      <c r="AK32" s="90" t="str">
        <f t="shared" si="14"/>
        <v>-</v>
      </c>
      <c r="AL32" s="87">
        <v>9247</v>
      </c>
      <c r="AM32" s="90" t="str">
        <f t="shared" si="15"/>
        <v>-</v>
      </c>
      <c r="AN32" s="87">
        <v>9166</v>
      </c>
      <c r="AO32" s="90" t="str">
        <f t="shared" si="16"/>
        <v>-</v>
      </c>
      <c r="AP32" s="87">
        <v>9166</v>
      </c>
      <c r="AQ32" s="90" t="str">
        <f t="shared" si="20"/>
        <v>-</v>
      </c>
      <c r="AR32" s="87">
        <v>8074</v>
      </c>
      <c r="AS32" s="90" t="str">
        <f t="shared" si="20"/>
        <v>-</v>
      </c>
      <c r="AT32" s="87">
        <v>6125</v>
      </c>
      <c r="AU32" s="90">
        <f t="shared" si="18"/>
        <v>-0.33762301286903862</v>
      </c>
      <c r="AV32" s="87">
        <v>6125</v>
      </c>
      <c r="AW32" s="90">
        <f t="shared" si="19"/>
        <v>-0.33176958324241768</v>
      </c>
    </row>
    <row r="33" spans="2:49" ht="15" thickBot="1" x14ac:dyDescent="0.35">
      <c r="B33" s="83" t="s">
        <v>63</v>
      </c>
      <c r="C33" s="61" t="s">
        <v>218</v>
      </c>
      <c r="D33" s="92">
        <f t="shared" ref="D33:F33" si="21">SUM(D34:D36)</f>
        <v>22845</v>
      </c>
      <c r="E33" s="92">
        <f t="shared" si="21"/>
        <v>23422</v>
      </c>
      <c r="F33" s="92">
        <f t="shared" si="21"/>
        <v>23641</v>
      </c>
      <c r="G33" s="92">
        <f>SUM(G34:G36)</f>
        <v>23593</v>
      </c>
      <c r="H33" s="92">
        <f>SUM(H34:H36)</f>
        <v>29503</v>
      </c>
      <c r="I33" s="93">
        <f>IFERROR(H33/D33-1,"-")</f>
        <v>0.29144232873714171</v>
      </c>
      <c r="J33" s="92">
        <f t="shared" ref="J33:N33" si="22">SUM(J34:J36)</f>
        <v>30888</v>
      </c>
      <c r="K33" s="93">
        <f>IFERROR(J33/E33-1,"-")</f>
        <v>0.31876014003927922</v>
      </c>
      <c r="L33" s="92">
        <f t="shared" si="22"/>
        <v>30765</v>
      </c>
      <c r="M33" s="93">
        <f>IFERROR(L33/F33-1,"-")</f>
        <v>0.30134089082526128</v>
      </c>
      <c r="N33" s="92">
        <f t="shared" si="22"/>
        <v>30774</v>
      </c>
      <c r="O33" s="93">
        <f t="shared" si="3"/>
        <v>0.30436994023651076</v>
      </c>
      <c r="P33" s="92">
        <f t="shared" ref="P33:R33" si="23">SUM(P34:P36)</f>
        <v>40848</v>
      </c>
      <c r="Q33" s="93">
        <f>IFERROR(P33/H33-1,"-")</f>
        <v>0.38453716571196139</v>
      </c>
      <c r="R33" s="92">
        <f t="shared" si="23"/>
        <v>56801</v>
      </c>
      <c r="S33" s="93">
        <f>IFERROR(R33/J33-1,"-")</f>
        <v>0.83893421393421397</v>
      </c>
      <c r="T33" s="92">
        <f t="shared" ref="T33" si="24">SUM(T34:T36)</f>
        <v>65998</v>
      </c>
      <c r="U33" s="93">
        <f>IFERROR(T33/L33-1,"-")</f>
        <v>1.1452299691207539</v>
      </c>
      <c r="V33" s="92">
        <f t="shared" ref="V33" si="25">SUM(V34:V36)</f>
        <v>79961</v>
      </c>
      <c r="W33" s="93">
        <f t="shared" si="7"/>
        <v>1.5983297588873726</v>
      </c>
      <c r="X33" s="92">
        <f t="shared" ref="X33" si="26">SUM(X34:X36)</f>
        <v>79977</v>
      </c>
      <c r="Y33" s="93">
        <f>IFERROR(X33/P33-1,"-")</f>
        <v>0.95791715628672147</v>
      </c>
      <c r="Z33" s="92">
        <f t="shared" ref="Z33" si="27">SUM(Z34:Z36)</f>
        <v>71607</v>
      </c>
      <c r="AA33" s="93">
        <f>IFERROR(Z33/R33-1,"-")</f>
        <v>0.2606644249220964</v>
      </c>
      <c r="AB33" s="92">
        <f t="shared" ref="AB33" si="28">SUM(AB34:AB36)</f>
        <v>68485</v>
      </c>
      <c r="AC33" s="93">
        <f>IFERROR(AB33/T33-1,"-")</f>
        <v>3.7682960089699735E-2</v>
      </c>
      <c r="AD33" s="92">
        <f t="shared" ref="AD33" si="29">SUM(AD34:AD36)</f>
        <v>67839</v>
      </c>
      <c r="AE33" s="93">
        <f t="shared" si="11"/>
        <v>-0.15159890446592716</v>
      </c>
      <c r="AF33" s="92">
        <f t="shared" ref="AF33:AH33" si="30">SUM(AF34:AF36)</f>
        <v>80789</v>
      </c>
      <c r="AG33" s="93">
        <f t="shared" si="12"/>
        <v>1.0152918964202229E-2</v>
      </c>
      <c r="AH33" s="92">
        <f t="shared" si="30"/>
        <v>89275</v>
      </c>
      <c r="AI33" s="93">
        <f t="shared" si="13"/>
        <v>0.24673565433546996</v>
      </c>
      <c r="AJ33" s="92">
        <f t="shared" ref="AJ33:AL33" si="31">SUM(AJ34:AJ36)</f>
        <v>115788</v>
      </c>
      <c r="AK33" s="93">
        <f t="shared" si="14"/>
        <v>0.69070599401328758</v>
      </c>
      <c r="AL33" s="92">
        <f t="shared" si="31"/>
        <v>130240</v>
      </c>
      <c r="AM33" s="93">
        <f t="shared" si="15"/>
        <v>0.9198396202774215</v>
      </c>
      <c r="AN33" s="92">
        <f t="shared" ref="AN33:AP33" si="32">SUM(AN34:AN36)</f>
        <v>157418</v>
      </c>
      <c r="AO33" s="93">
        <f t="shared" si="16"/>
        <v>0.94850784141405398</v>
      </c>
      <c r="AP33" s="92">
        <f t="shared" si="32"/>
        <v>190809</v>
      </c>
      <c r="AQ33" s="93">
        <f>IFERROR(AP33/AH33-1,"-")</f>
        <v>1.1373172780733687</v>
      </c>
      <c r="AR33" s="92">
        <f t="shared" ref="AR33:AT33" si="33">SUM(AR34:AR36)</f>
        <v>219643</v>
      </c>
      <c r="AS33" s="93">
        <f>IFERROR(AR33/AJ33-1,"-")</f>
        <v>0.89694096106677712</v>
      </c>
      <c r="AT33" s="92">
        <f t="shared" si="33"/>
        <v>240425</v>
      </c>
      <c r="AU33" s="93">
        <f t="shared" si="18"/>
        <v>0.8460150491400491</v>
      </c>
      <c r="AV33" s="92">
        <f>SUM(AV34:AV36)</f>
        <v>255415</v>
      </c>
      <c r="AW33" s="93">
        <f t="shared" si="19"/>
        <v>0.6225272840462972</v>
      </c>
    </row>
    <row r="34" spans="2:49" ht="15" thickBot="1" x14ac:dyDescent="0.35">
      <c r="B34" s="91" t="s">
        <v>64</v>
      </c>
      <c r="C34" s="67" t="s">
        <v>219</v>
      </c>
      <c r="D34" s="87">
        <v>70</v>
      </c>
      <c r="E34" s="87">
        <v>70</v>
      </c>
      <c r="F34" s="87">
        <v>70</v>
      </c>
      <c r="G34" s="87">
        <v>71</v>
      </c>
      <c r="H34" s="88">
        <v>70</v>
      </c>
      <c r="I34" s="90">
        <f>IFERROR(H34/D34-1,"-")</f>
        <v>0</v>
      </c>
      <c r="J34" s="88">
        <v>75</v>
      </c>
      <c r="K34" s="90">
        <f>IFERROR(J34/E34-1,"-")</f>
        <v>7.1428571428571397E-2</v>
      </c>
      <c r="L34" s="88">
        <v>75</v>
      </c>
      <c r="M34" s="90">
        <f>IFERROR(L34/F34-1,"-")</f>
        <v>7.1428571428571397E-2</v>
      </c>
      <c r="N34" s="88">
        <v>76</v>
      </c>
      <c r="O34" s="90">
        <f t="shared" si="3"/>
        <v>7.0422535211267512E-2</v>
      </c>
      <c r="P34" s="87">
        <v>76</v>
      </c>
      <c r="Q34" s="90">
        <f>IFERROR(P34/H34-1,"-")</f>
        <v>8.5714285714285632E-2</v>
      </c>
      <c r="R34" s="87">
        <v>114</v>
      </c>
      <c r="S34" s="90">
        <f>IFERROR(R34/J34-1,"-")</f>
        <v>0.52</v>
      </c>
      <c r="T34" s="87">
        <v>114</v>
      </c>
      <c r="U34" s="90">
        <f>IFERROR(T34/L34-1,"-")</f>
        <v>0.52</v>
      </c>
      <c r="V34" s="87">
        <v>118</v>
      </c>
      <c r="W34" s="90">
        <f t="shared" si="7"/>
        <v>0.55263157894736836</v>
      </c>
      <c r="X34" s="87">
        <v>107</v>
      </c>
      <c r="Y34" s="90">
        <f>IFERROR(X34/P34-1,"-")</f>
        <v>0.40789473684210531</v>
      </c>
      <c r="Z34" s="87">
        <v>34</v>
      </c>
      <c r="AA34" s="90">
        <f>IFERROR(Z34/R34-1,"-")</f>
        <v>-0.70175438596491224</v>
      </c>
      <c r="AB34" s="87">
        <v>34</v>
      </c>
      <c r="AC34" s="90">
        <f>IFERROR(AB34/T34-1,"-")</f>
        <v>-0.70175438596491224</v>
      </c>
      <c r="AD34" s="87">
        <v>34</v>
      </c>
      <c r="AE34" s="90">
        <f t="shared" si="11"/>
        <v>-0.71186440677966101</v>
      </c>
      <c r="AF34" s="87">
        <v>34</v>
      </c>
      <c r="AG34" s="90">
        <f t="shared" si="12"/>
        <v>-0.68224299065420557</v>
      </c>
      <c r="AH34" s="87">
        <v>34</v>
      </c>
      <c r="AI34" s="90">
        <f t="shared" si="13"/>
        <v>0</v>
      </c>
      <c r="AJ34" s="87">
        <v>45</v>
      </c>
      <c r="AK34" s="90">
        <f t="shared" si="14"/>
        <v>0.32352941176470584</v>
      </c>
      <c r="AL34" s="87">
        <v>45</v>
      </c>
      <c r="AM34" s="90">
        <f t="shared" si="15"/>
        <v>0.32352941176470584</v>
      </c>
      <c r="AN34" s="87">
        <v>45</v>
      </c>
      <c r="AO34" s="90">
        <f t="shared" si="16"/>
        <v>0.32352941176470584</v>
      </c>
      <c r="AP34" s="87">
        <v>45</v>
      </c>
      <c r="AQ34" s="90">
        <f>IFERROR($AP34/$AH34-1,"-")</f>
        <v>0.32352941176470584</v>
      </c>
      <c r="AR34" s="87">
        <v>45</v>
      </c>
      <c r="AS34" s="90">
        <f>IFERROR($AP34/$AH34-1,"-")</f>
        <v>0.32352941176470584</v>
      </c>
      <c r="AT34" s="87">
        <v>45</v>
      </c>
      <c r="AU34" s="90">
        <f t="shared" si="18"/>
        <v>0</v>
      </c>
      <c r="AV34" s="87">
        <v>45</v>
      </c>
      <c r="AW34" s="90">
        <f t="shared" si="19"/>
        <v>0</v>
      </c>
    </row>
    <row r="35" spans="2:49" ht="15" thickBot="1" x14ac:dyDescent="0.35">
      <c r="B35" s="91" t="s">
        <v>65</v>
      </c>
      <c r="C35" s="67" t="s">
        <v>220</v>
      </c>
      <c r="D35" s="87">
        <v>12399</v>
      </c>
      <c r="E35" s="87">
        <v>12998</v>
      </c>
      <c r="F35" s="87">
        <v>13534</v>
      </c>
      <c r="G35" s="87">
        <v>13130</v>
      </c>
      <c r="H35" s="88">
        <v>16425</v>
      </c>
      <c r="I35" s="90">
        <f>IFERROR(H35/D35-1,"-")</f>
        <v>0.32470360512944585</v>
      </c>
      <c r="J35" s="88">
        <v>18318</v>
      </c>
      <c r="K35" s="90">
        <f>IFERROR(J35/E35-1,"-")</f>
        <v>0.40929373749807674</v>
      </c>
      <c r="L35" s="88">
        <v>18152</v>
      </c>
      <c r="M35" s="90">
        <f>IFERROR(L35/F35-1,"-")</f>
        <v>0.34121471848677398</v>
      </c>
      <c r="N35" s="88">
        <v>18441</v>
      </c>
      <c r="O35" s="90">
        <f t="shared" si="3"/>
        <v>0.40449352627570456</v>
      </c>
      <c r="P35" s="87">
        <v>20805</v>
      </c>
      <c r="Q35" s="90">
        <f>IFERROR(P35/H35-1,"-")</f>
        <v>0.26666666666666661</v>
      </c>
      <c r="R35" s="87">
        <v>27364</v>
      </c>
      <c r="S35" s="90">
        <f>IFERROR(R35/J35-1,"-")</f>
        <v>0.49383120427994331</v>
      </c>
      <c r="T35" s="87">
        <v>28144</v>
      </c>
      <c r="U35" s="90">
        <f>IFERROR(T35/L35-1,"-")</f>
        <v>0.55046275892463647</v>
      </c>
      <c r="V35" s="87">
        <v>27020</v>
      </c>
      <c r="W35" s="90">
        <f t="shared" si="7"/>
        <v>0.4652133832221681</v>
      </c>
      <c r="X35" s="87">
        <v>14330</v>
      </c>
      <c r="Y35" s="90">
        <f>IFERROR(X35/P35-1,"-")</f>
        <v>-0.31122326363854846</v>
      </c>
      <c r="Z35" s="87">
        <v>13101</v>
      </c>
      <c r="AA35" s="90">
        <f>IFERROR(Z35/R35-1,"-")</f>
        <v>-0.52123227598304345</v>
      </c>
      <c r="AB35" s="87">
        <v>12269</v>
      </c>
      <c r="AC35" s="90">
        <f>IFERROR(AB35/T35-1,"-")</f>
        <v>-0.56406338828880043</v>
      </c>
      <c r="AD35" s="87">
        <v>11288</v>
      </c>
      <c r="AE35" s="90">
        <f t="shared" si="11"/>
        <v>-0.58223538119911178</v>
      </c>
      <c r="AF35" s="87">
        <v>12300</v>
      </c>
      <c r="AG35" s="90">
        <f t="shared" si="12"/>
        <v>-0.14166085136078155</v>
      </c>
      <c r="AH35" s="87">
        <v>11999</v>
      </c>
      <c r="AI35" s="90">
        <f t="shared" si="13"/>
        <v>-8.4115716357530013E-2</v>
      </c>
      <c r="AJ35" s="87">
        <v>24047</v>
      </c>
      <c r="AK35" s="90">
        <f t="shared" si="14"/>
        <v>0.95998043850354553</v>
      </c>
      <c r="AL35" s="87">
        <v>25255</v>
      </c>
      <c r="AM35" s="90">
        <f t="shared" si="15"/>
        <v>1.2373316796598157</v>
      </c>
      <c r="AN35" s="87">
        <v>35964</v>
      </c>
      <c r="AO35" s="90">
        <f t="shared" si="16"/>
        <v>1.9239024390243902</v>
      </c>
      <c r="AP35" s="87">
        <v>50197</v>
      </c>
      <c r="AQ35" s="90">
        <f>IFERROR($AP35/$AH35-1,"-")</f>
        <v>3.1834319526627217</v>
      </c>
      <c r="AR35" s="87">
        <v>55010</v>
      </c>
      <c r="AS35" s="90">
        <f>IFERROR($AP35/$AH35-1,"-")</f>
        <v>3.1834319526627217</v>
      </c>
      <c r="AT35" s="87">
        <v>54246</v>
      </c>
      <c r="AU35" s="90">
        <f t="shared" si="18"/>
        <v>1.1479311027519303</v>
      </c>
      <c r="AV35" s="87">
        <v>52798</v>
      </c>
      <c r="AW35" s="90">
        <f t="shared" si="19"/>
        <v>0.46807919030141254</v>
      </c>
    </row>
    <row r="36" spans="2:49" ht="15" thickBot="1" x14ac:dyDescent="0.35">
      <c r="B36" s="91" t="s">
        <v>66</v>
      </c>
      <c r="C36" s="67" t="s">
        <v>221</v>
      </c>
      <c r="D36" s="87">
        <v>10376</v>
      </c>
      <c r="E36" s="87">
        <v>10354</v>
      </c>
      <c r="F36" s="87">
        <v>10037</v>
      </c>
      <c r="G36" s="87">
        <v>10392</v>
      </c>
      <c r="H36" s="88">
        <v>13008</v>
      </c>
      <c r="I36" s="90">
        <f>IFERROR(H36/D36-1,"-")</f>
        <v>0.25366229760986903</v>
      </c>
      <c r="J36" s="88">
        <v>12495</v>
      </c>
      <c r="K36" s="90">
        <f>IFERROR(J36/E36-1,"-")</f>
        <v>0.20677998841027612</v>
      </c>
      <c r="L36" s="88">
        <v>12538</v>
      </c>
      <c r="M36" s="90">
        <f>IFERROR(L36/F36-1,"-")</f>
        <v>0.24917804124738474</v>
      </c>
      <c r="N36" s="88">
        <v>12257</v>
      </c>
      <c r="O36" s="90">
        <f t="shared" si="3"/>
        <v>0.17946497305619702</v>
      </c>
      <c r="P36" s="87">
        <v>19967</v>
      </c>
      <c r="Q36" s="90">
        <f>IFERROR(P36/H36-1,"-")</f>
        <v>0.53497847478474791</v>
      </c>
      <c r="R36" s="87">
        <v>29323</v>
      </c>
      <c r="S36" s="90">
        <f>IFERROR(R36/J36-1,"-")</f>
        <v>1.3467787114845939</v>
      </c>
      <c r="T36" s="87">
        <v>37740</v>
      </c>
      <c r="U36" s="90">
        <f>IFERROR(T36/L36-1,"-")</f>
        <v>2.0100494496729939</v>
      </c>
      <c r="V36" s="87">
        <v>52823</v>
      </c>
      <c r="W36" s="90">
        <f t="shared" si="7"/>
        <v>3.3096189932283595</v>
      </c>
      <c r="X36" s="87">
        <v>65540</v>
      </c>
      <c r="Y36" s="90">
        <f>IFERROR(X36/P36-1,"-")</f>
        <v>2.2824159863775231</v>
      </c>
      <c r="Z36" s="87">
        <v>58472</v>
      </c>
      <c r="AA36" s="90">
        <f>IFERROR(Z36/R36-1,"-")</f>
        <v>0.99406609146403846</v>
      </c>
      <c r="AB36" s="87">
        <v>56182</v>
      </c>
      <c r="AC36" s="90">
        <f>IFERROR(AB36/T36-1,"-")</f>
        <v>0.48865924748277689</v>
      </c>
      <c r="AD36" s="87">
        <v>56517</v>
      </c>
      <c r="AE36" s="90">
        <f t="shared" si="11"/>
        <v>6.9931658557825127E-2</v>
      </c>
      <c r="AF36" s="87">
        <v>68455</v>
      </c>
      <c r="AG36" s="90">
        <f t="shared" si="12"/>
        <v>4.4476655477570848E-2</v>
      </c>
      <c r="AH36" s="87">
        <v>77242</v>
      </c>
      <c r="AI36" s="90">
        <f t="shared" si="13"/>
        <v>0.32100834587494864</v>
      </c>
      <c r="AJ36" s="87">
        <v>91696</v>
      </c>
      <c r="AK36" s="90">
        <f t="shared" si="14"/>
        <v>0.63212416788295189</v>
      </c>
      <c r="AL36" s="87">
        <v>104940</v>
      </c>
      <c r="AM36" s="90">
        <f t="shared" si="15"/>
        <v>0.85678645363341999</v>
      </c>
      <c r="AN36" s="87">
        <v>121409</v>
      </c>
      <c r="AO36" s="90">
        <f t="shared" si="16"/>
        <v>0.77355927251479084</v>
      </c>
      <c r="AP36" s="87">
        <v>140567</v>
      </c>
      <c r="AQ36" s="90">
        <f>IFERROR($AP36/$AH36-1,"-")</f>
        <v>0.81982600139820305</v>
      </c>
      <c r="AR36" s="87">
        <v>164588</v>
      </c>
      <c r="AS36" s="90">
        <f>IFERROR($AP36/$AH36-1,"-")</f>
        <v>0.81982600139820305</v>
      </c>
      <c r="AT36" s="87">
        <v>186134</v>
      </c>
      <c r="AU36" s="90">
        <f t="shared" si="18"/>
        <v>0.77371831522774914</v>
      </c>
      <c r="AV36" s="87">
        <v>202572</v>
      </c>
      <c r="AW36" s="90">
        <f t="shared" si="19"/>
        <v>0.66850892437957654</v>
      </c>
    </row>
    <row r="37" spans="2:49" ht="15" thickBot="1" x14ac:dyDescent="0.35">
      <c r="B37" s="94" t="s">
        <v>67</v>
      </c>
      <c r="C37" s="59" t="s">
        <v>222</v>
      </c>
      <c r="D37" s="95">
        <f>D6+D21+D33</f>
        <v>588428</v>
      </c>
      <c r="E37" s="95">
        <f>E6+E21+E33</f>
        <v>648280</v>
      </c>
      <c r="F37" s="95">
        <f>F6+F21+F33</f>
        <v>893172</v>
      </c>
      <c r="G37" s="95">
        <f>G6+G21+G33</f>
        <v>969671</v>
      </c>
      <c r="H37" s="95">
        <f>H6+H21+H33</f>
        <v>950485</v>
      </c>
      <c r="I37" s="96">
        <f>IFERROR(H37/D37-1,"-")</f>
        <v>0.61529532925013775</v>
      </c>
      <c r="J37" s="95">
        <f>J6+J21+J33</f>
        <v>967541</v>
      </c>
      <c r="K37" s="96">
        <f>IFERROR(J37/E37-1,"-")</f>
        <v>0.49247393101746151</v>
      </c>
      <c r="L37" s="95">
        <f>L6+L21+L33</f>
        <v>1089810</v>
      </c>
      <c r="M37" s="96">
        <f>IFERROR(L37/F37-1,"-")</f>
        <v>0.22015692386236907</v>
      </c>
      <c r="N37" s="95">
        <f>N6+N21+N33</f>
        <v>1561518</v>
      </c>
      <c r="O37" s="96">
        <f t="shared" si="3"/>
        <v>0.6103585649153167</v>
      </c>
      <c r="P37" s="95">
        <f>P6+P21+P33</f>
        <v>1658787</v>
      </c>
      <c r="Q37" s="96">
        <f>IFERROR(P37/H37-1,"-")</f>
        <v>0.74520060811059619</v>
      </c>
      <c r="R37" s="95">
        <f>R6+R21+R33</f>
        <v>1868825</v>
      </c>
      <c r="S37" s="96">
        <f>IFERROR(R37/J37-1,"-")</f>
        <v>0.93152021464723456</v>
      </c>
      <c r="T37" s="95">
        <f>T6+T21+T33</f>
        <v>2063753</v>
      </c>
      <c r="U37" s="96">
        <f>IFERROR(T37/L37-1,"-")</f>
        <v>0.89368146741175059</v>
      </c>
      <c r="V37" s="95">
        <f>V6+V21+V33</f>
        <v>2258674</v>
      </c>
      <c r="W37" s="96">
        <f t="shared" si="7"/>
        <v>0.44646043145195891</v>
      </c>
      <c r="X37" s="95">
        <f>X6+X21+X33</f>
        <v>2285260</v>
      </c>
      <c r="Y37" s="96">
        <f>IFERROR(X37/P37-1,"-")</f>
        <v>0.37766934512990513</v>
      </c>
      <c r="Z37" s="95">
        <f>Z6+Z21+Z33</f>
        <v>2480403</v>
      </c>
      <c r="AA37" s="96">
        <f>IFERROR(Z37/R37-1,"-")</f>
        <v>0.32725268551094944</v>
      </c>
      <c r="AB37" s="95">
        <f>AB6+AB21+AB33</f>
        <v>2417455</v>
      </c>
      <c r="AC37" s="96">
        <f>IFERROR(AB37/T37-1,"-")</f>
        <v>0.17138775812803186</v>
      </c>
      <c r="AD37" s="95">
        <f>AD6+AD21+AD33</f>
        <v>2608149</v>
      </c>
      <c r="AE37" s="96">
        <f t="shared" si="11"/>
        <v>0.15472573731313144</v>
      </c>
      <c r="AF37" s="95">
        <f>AF6+AF21+AF33</f>
        <v>2648335</v>
      </c>
      <c r="AG37" s="96">
        <f t="shared" si="12"/>
        <v>0.1588768892817447</v>
      </c>
      <c r="AH37" s="95">
        <f>AH6+AH21+AH33</f>
        <v>2763903</v>
      </c>
      <c r="AI37" s="96">
        <f t="shared" si="13"/>
        <v>0.11429594303828861</v>
      </c>
      <c r="AJ37" s="95">
        <f>AJ6+AJ21+AJ33</f>
        <v>2849349</v>
      </c>
      <c r="AK37" s="96">
        <f t="shared" si="14"/>
        <v>0.17865647964491593</v>
      </c>
      <c r="AL37" s="95">
        <f>AL6+AL21+AL33</f>
        <v>3872588</v>
      </c>
      <c r="AM37" s="96">
        <f t="shared" si="15"/>
        <v>0.48480320717873093</v>
      </c>
      <c r="AN37" s="95">
        <f>AN6+AN21+AN33</f>
        <v>4044688</v>
      </c>
      <c r="AO37" s="96">
        <f t="shared" si="16"/>
        <v>0.52725693690564079</v>
      </c>
      <c r="AP37" s="95">
        <f>AP6+AP21+AP33</f>
        <v>4954514</v>
      </c>
      <c r="AQ37" s="96">
        <f>IFERROR(AP37/AH37-1,"-")</f>
        <v>0.79257882783874822</v>
      </c>
      <c r="AR37" s="95">
        <f>AR6+AR21+AR33</f>
        <v>7888285</v>
      </c>
      <c r="AS37" s="96">
        <f>IFERROR(AR37/AJ37-1,"-")</f>
        <v>1.7684516708904385</v>
      </c>
      <c r="AT37" s="95">
        <f>AT6+AT21+AT33</f>
        <v>8467071</v>
      </c>
      <c r="AU37" s="96">
        <f t="shared" si="18"/>
        <v>1.1864115160197781</v>
      </c>
      <c r="AV37" s="95">
        <f>AV6+AV21+AV33</f>
        <v>8728054</v>
      </c>
      <c r="AW37" s="96">
        <f t="shared" si="19"/>
        <v>1.1579053810825459</v>
      </c>
    </row>
    <row r="38" spans="2:49" ht="9" customHeight="1" thickBot="1" x14ac:dyDescent="0.35">
      <c r="B38" s="55"/>
      <c r="C38" s="55"/>
      <c r="D38" s="62"/>
      <c r="E38" s="62"/>
      <c r="F38" s="62"/>
      <c r="G38" s="62"/>
      <c r="H38" s="62"/>
      <c r="I38" s="65"/>
      <c r="J38" s="62"/>
      <c r="K38" s="65"/>
      <c r="L38" s="62"/>
      <c r="M38" s="65"/>
      <c r="N38" s="62"/>
      <c r="O38" s="65"/>
      <c r="P38" s="62"/>
      <c r="Q38" s="65"/>
      <c r="R38" s="62"/>
      <c r="S38" s="65"/>
      <c r="T38" s="62"/>
      <c r="U38" s="65"/>
      <c r="V38" s="62"/>
      <c r="W38" s="65"/>
      <c r="X38" s="62"/>
      <c r="Y38" s="65"/>
      <c r="Z38" s="62"/>
      <c r="AA38" s="65"/>
      <c r="AB38" s="62"/>
      <c r="AC38" s="65"/>
      <c r="AD38" s="62"/>
      <c r="AE38" s="65"/>
      <c r="AF38" s="62"/>
      <c r="AG38" s="65"/>
      <c r="AH38" s="62"/>
      <c r="AI38" s="65"/>
      <c r="AJ38" s="62"/>
      <c r="AK38" s="65"/>
      <c r="AL38" s="62"/>
      <c r="AM38" s="65"/>
      <c r="AN38" s="62"/>
      <c r="AO38" s="65"/>
      <c r="AP38" s="62"/>
      <c r="AQ38" s="65"/>
      <c r="AR38" s="62"/>
      <c r="AS38" s="65"/>
      <c r="AT38" s="62"/>
      <c r="AU38" s="65"/>
      <c r="AV38" s="62"/>
      <c r="AW38" s="65"/>
    </row>
    <row r="39" spans="2:49" ht="15" thickBot="1" x14ac:dyDescent="0.35">
      <c r="B39" s="94" t="s">
        <v>68</v>
      </c>
      <c r="C39" s="59" t="s">
        <v>223</v>
      </c>
      <c r="D39" s="95"/>
      <c r="E39" s="95"/>
      <c r="F39" s="95"/>
      <c r="G39" s="95"/>
      <c r="H39" s="95"/>
      <c r="I39" s="96"/>
      <c r="J39" s="95"/>
      <c r="K39" s="96"/>
      <c r="L39" s="95"/>
      <c r="M39" s="96"/>
      <c r="N39" s="95"/>
      <c r="O39" s="96"/>
      <c r="P39" s="95"/>
      <c r="Q39" s="96"/>
      <c r="R39" s="95"/>
      <c r="S39" s="96"/>
      <c r="T39" s="95"/>
      <c r="U39" s="96"/>
      <c r="V39" s="95"/>
      <c r="W39" s="96"/>
      <c r="X39" s="95"/>
      <c r="Y39" s="96"/>
      <c r="Z39" s="95"/>
      <c r="AA39" s="96"/>
      <c r="AB39" s="95"/>
      <c r="AC39" s="96"/>
      <c r="AD39" s="95"/>
      <c r="AE39" s="96"/>
      <c r="AF39" s="95"/>
      <c r="AG39" s="96"/>
      <c r="AH39" s="95"/>
      <c r="AI39" s="96"/>
      <c r="AJ39" s="95"/>
      <c r="AK39" s="96"/>
      <c r="AL39" s="95"/>
      <c r="AM39" s="96"/>
      <c r="AN39" s="95"/>
      <c r="AO39" s="96"/>
      <c r="AP39" s="95"/>
      <c r="AQ39" s="96"/>
      <c r="AR39" s="95"/>
      <c r="AS39" s="96"/>
      <c r="AT39" s="95"/>
      <c r="AU39" s="96"/>
      <c r="AV39" s="95"/>
      <c r="AW39" s="96"/>
    </row>
    <row r="40" spans="2:49" ht="15" thickBot="1" x14ac:dyDescent="0.35">
      <c r="B40" s="83" t="s">
        <v>42</v>
      </c>
      <c r="C40" s="61" t="s">
        <v>224</v>
      </c>
      <c r="D40" s="92">
        <f>SUM(D41:D56)</f>
        <v>241811.03711</v>
      </c>
      <c r="E40" s="92">
        <f>SUM(E41:E56)</f>
        <v>262443</v>
      </c>
      <c r="F40" s="92">
        <f>SUM(F41:F56)</f>
        <v>399980</v>
      </c>
      <c r="G40" s="92">
        <f>SUM(G41:G56)</f>
        <v>501765</v>
      </c>
      <c r="H40" s="92">
        <f t="shared" ref="H40:N40" si="34">SUM(H41:H56)</f>
        <v>476619</v>
      </c>
      <c r="I40" s="93">
        <f t="shared" ref="I40:I58" si="35">IFERROR(H40/D40-1,"-")</f>
        <v>0.97103906296545794</v>
      </c>
      <c r="J40" s="92">
        <f t="shared" si="34"/>
        <v>492658</v>
      </c>
      <c r="K40" s="93">
        <f t="shared" ref="K40:K58" si="36">IFERROR(J40/E40-1,"-")</f>
        <v>0.87720000152414057</v>
      </c>
      <c r="L40" s="92">
        <f t="shared" si="34"/>
        <v>527123</v>
      </c>
      <c r="M40" s="93">
        <f t="shared" ref="M40:M58" si="37">IFERROR(L40/F40-1,"-")</f>
        <v>0.31787339366968359</v>
      </c>
      <c r="N40" s="92">
        <f t="shared" si="34"/>
        <v>479088</v>
      </c>
      <c r="O40" s="93">
        <f t="shared" ref="O40:O79" si="38">IFERROR(N40/G40-1,"-")</f>
        <v>-4.5194463543690722E-2</v>
      </c>
      <c r="P40" s="92">
        <f>SUM(P41:P56)</f>
        <v>387663</v>
      </c>
      <c r="Q40" s="93">
        <f t="shared" ref="Q40:Q58" si="39">IFERROR(P40/H40-1,"-")</f>
        <v>-0.18663964298527758</v>
      </c>
      <c r="R40" s="92">
        <f>SUM(R41:R56)</f>
        <v>458385</v>
      </c>
      <c r="S40" s="93">
        <f t="shared" ref="S40:S58" si="40">IFERROR(R40/J40-1,"-")</f>
        <v>-6.9567529604715683E-2</v>
      </c>
      <c r="T40" s="92">
        <f>SUM(T41:T56)</f>
        <v>505764</v>
      </c>
      <c r="U40" s="93">
        <f t="shared" ref="U40:U58" si="41">IFERROR(T40/L40-1,"-")</f>
        <v>-4.0519954545713222E-2</v>
      </c>
      <c r="V40" s="92">
        <f>SUM(V41:V56)</f>
        <v>576731</v>
      </c>
      <c r="W40" s="93">
        <f t="shared" ref="W40:W79" si="42">IFERROR(V40/N40-1,"-")</f>
        <v>0.20381015596299634</v>
      </c>
      <c r="X40" s="92">
        <f>SUM(X41:X56)</f>
        <v>612030</v>
      </c>
      <c r="Y40" s="93">
        <f t="shared" ref="Y40:Y79" si="43">IFERROR(X40/P40-1,"-")</f>
        <v>0.5787681568785259</v>
      </c>
      <c r="Z40" s="92">
        <f>SUM(Z41:Z56)</f>
        <v>1058888</v>
      </c>
      <c r="AA40" s="93">
        <f t="shared" ref="AA40:AA79" si="44">IFERROR(Z40/R40-1,"-")</f>
        <v>1.3100406863226328</v>
      </c>
      <c r="AB40" s="92">
        <f>SUM(AB41:AB56)</f>
        <v>917330</v>
      </c>
      <c r="AC40" s="93">
        <f t="shared" ref="AC40:AC79" si="45">IFERROR(AB40/T40-1,"-")</f>
        <v>0.81375107757768439</v>
      </c>
      <c r="AD40" s="92">
        <f>SUM(AD41:AD56)</f>
        <v>1115304</v>
      </c>
      <c r="AE40" s="93">
        <f t="shared" ref="AE40:AE79" si="46">IFERROR(AD40/V40-1,"-")</f>
        <v>0.93383743894467264</v>
      </c>
      <c r="AF40" s="92">
        <f>SUM(AF41:AF56)</f>
        <v>1000041</v>
      </c>
      <c r="AG40" s="93">
        <f t="shared" ref="AG40:AG79" si="47">IFERROR(AF40/X40-1,"-")</f>
        <v>0.6339738248125093</v>
      </c>
      <c r="AH40" s="92">
        <f>SUM(AH41:AH56)</f>
        <v>869269</v>
      </c>
      <c r="AI40" s="93">
        <f t="shared" ref="AI40:AI79" si="48">IFERROR(AH40/Z40-1,"-")</f>
        <v>-0.17907370751203144</v>
      </c>
      <c r="AJ40" s="92">
        <f>SUM(AJ41:AJ56)</f>
        <v>774840</v>
      </c>
      <c r="AK40" s="93">
        <f t="shared" ref="AK40:AK79" si="49">IFERROR(AJ40/AB40-1,"-")</f>
        <v>-0.15533123303500374</v>
      </c>
      <c r="AL40" s="92">
        <f>SUM(AL41:AL56)</f>
        <v>1127305</v>
      </c>
      <c r="AM40" s="93">
        <f t="shared" ref="AM40:AM79" si="50">IFERROR(AL40/AD40-1,"-")</f>
        <v>1.0760294950973082E-2</v>
      </c>
      <c r="AN40" s="92">
        <f>SUM(AN41:AN56)</f>
        <v>1226822</v>
      </c>
      <c r="AO40" s="93">
        <f t="shared" ref="AO40:AO79" si="51">IFERROR(AN40/AF40-1,"-")</f>
        <v>0.22677170236020316</v>
      </c>
      <c r="AP40" s="92">
        <f>SUM(AP41:AP56)</f>
        <v>1796208</v>
      </c>
      <c r="AQ40" s="93">
        <f>IFERROR(AP40/AH40-1,"-")</f>
        <v>1.066343099776939</v>
      </c>
      <c r="AR40" s="92">
        <f>SUM(AR41:AR56)</f>
        <v>2222447</v>
      </c>
      <c r="AS40" s="93">
        <f>IFERROR(AR40/AJ40-1,"-")</f>
        <v>1.8682657064684323</v>
      </c>
      <c r="AT40" s="92">
        <f>SUM(AT41:AT56)</f>
        <v>2655738</v>
      </c>
      <c r="AU40" s="93">
        <f t="shared" ref="AU40:AU79" si="52">IFERROR(AT40/AL40-1,"-")</f>
        <v>1.3558291677939867</v>
      </c>
      <c r="AV40" s="92">
        <f>SUM(AV41:AV56)</f>
        <v>2900041</v>
      </c>
      <c r="AW40" s="93">
        <f t="shared" ref="AW40:AW46" si="53">IFERROR(AV40/AN40-1,"-")</f>
        <v>1.363864521503527</v>
      </c>
    </row>
    <row r="41" spans="2:49" ht="15" thickBot="1" x14ac:dyDescent="0.35">
      <c r="B41" s="86" t="s">
        <v>69</v>
      </c>
      <c r="C41" s="86" t="s">
        <v>225</v>
      </c>
      <c r="D41" s="87">
        <v>0</v>
      </c>
      <c r="E41" s="87">
        <v>0</v>
      </c>
      <c r="F41" s="87">
        <v>100</v>
      </c>
      <c r="G41" s="87">
        <v>1317</v>
      </c>
      <c r="H41" s="88">
        <v>1765</v>
      </c>
      <c r="I41" s="90" t="str">
        <f t="shared" si="35"/>
        <v>-</v>
      </c>
      <c r="J41" s="88">
        <v>2758</v>
      </c>
      <c r="K41" s="90" t="str">
        <f t="shared" si="36"/>
        <v>-</v>
      </c>
      <c r="L41" s="88">
        <v>6155</v>
      </c>
      <c r="M41" s="90">
        <f t="shared" si="37"/>
        <v>60.55</v>
      </c>
      <c r="N41" s="88">
        <v>10186</v>
      </c>
      <c r="O41" s="90">
        <f t="shared" si="38"/>
        <v>6.7342444950645408</v>
      </c>
      <c r="P41" s="87">
        <v>14609</v>
      </c>
      <c r="Q41" s="90">
        <f t="shared" si="39"/>
        <v>7.2770538243626071</v>
      </c>
      <c r="R41" s="87">
        <v>18648</v>
      </c>
      <c r="S41" s="90">
        <f t="shared" si="40"/>
        <v>5.7614213197969546</v>
      </c>
      <c r="T41" s="87">
        <v>20591</v>
      </c>
      <c r="U41" s="90">
        <f t="shared" si="41"/>
        <v>2.3454102355808284</v>
      </c>
      <c r="V41" s="87">
        <v>23931</v>
      </c>
      <c r="W41" s="90">
        <f t="shared" si="42"/>
        <v>1.3494011388179854</v>
      </c>
      <c r="X41" s="87">
        <v>23543</v>
      </c>
      <c r="Y41" s="90">
        <f t="shared" si="43"/>
        <v>0.61154083099459244</v>
      </c>
      <c r="Z41" s="87">
        <v>19562</v>
      </c>
      <c r="AA41" s="90">
        <f t="shared" si="44"/>
        <v>4.9013299013298983E-2</v>
      </c>
      <c r="AB41" s="87">
        <v>18257</v>
      </c>
      <c r="AC41" s="90">
        <f t="shared" si="45"/>
        <v>-0.11335049293380606</v>
      </c>
      <c r="AD41" s="87">
        <v>26285</v>
      </c>
      <c r="AE41" s="90">
        <f t="shared" si="46"/>
        <v>9.8366135974259361E-2</v>
      </c>
      <c r="AF41" s="87">
        <v>34734</v>
      </c>
      <c r="AG41" s="90">
        <f t="shared" si="47"/>
        <v>0.47534298942360786</v>
      </c>
      <c r="AH41" s="87">
        <v>46053</v>
      </c>
      <c r="AI41" s="90">
        <f t="shared" si="48"/>
        <v>1.3542071362846335</v>
      </c>
      <c r="AJ41" s="87">
        <v>52591</v>
      </c>
      <c r="AK41" s="90">
        <f t="shared" si="49"/>
        <v>1.8805937448649832</v>
      </c>
      <c r="AL41" s="87">
        <v>68318</v>
      </c>
      <c r="AM41" s="90">
        <f t="shared" si="50"/>
        <v>1.5991249762221798</v>
      </c>
      <c r="AN41" s="87">
        <v>71937</v>
      </c>
      <c r="AO41" s="90">
        <f t="shared" si="51"/>
        <v>1.0710830886163412</v>
      </c>
      <c r="AP41" s="87">
        <v>126596</v>
      </c>
      <c r="AQ41" s="90">
        <f t="shared" ref="AQ41:AS56" si="54">IFERROR($AP41/$AH41-1,"-")</f>
        <v>1.7489197229279307</v>
      </c>
      <c r="AR41" s="87">
        <v>332028</v>
      </c>
      <c r="AS41" s="90">
        <f>IFERROR($AR41/$AJ41-1,"-")</f>
        <v>5.3133996311155904</v>
      </c>
      <c r="AT41" s="87">
        <v>135512</v>
      </c>
      <c r="AU41" s="90">
        <f t="shared" si="52"/>
        <v>0.98354752773793153</v>
      </c>
      <c r="AV41" s="87">
        <v>300935</v>
      </c>
      <c r="AW41" s="90">
        <f t="shared" si="53"/>
        <v>3.1833131768074843</v>
      </c>
    </row>
    <row r="42" spans="2:49" ht="15" thickBot="1" x14ac:dyDescent="0.35">
      <c r="B42" s="86" t="s">
        <v>70</v>
      </c>
      <c r="C42" s="86" t="s">
        <v>240</v>
      </c>
      <c r="D42" s="87">
        <v>0</v>
      </c>
      <c r="E42" s="87">
        <v>0</v>
      </c>
      <c r="F42" s="87">
        <v>155</v>
      </c>
      <c r="G42" s="87">
        <v>0</v>
      </c>
      <c r="H42" s="88">
        <v>0</v>
      </c>
      <c r="I42" s="90" t="str">
        <f t="shared" si="35"/>
        <v>-</v>
      </c>
      <c r="J42" s="88">
        <v>0</v>
      </c>
      <c r="K42" s="90" t="str">
        <f t="shared" si="36"/>
        <v>-</v>
      </c>
      <c r="L42" s="88">
        <v>0</v>
      </c>
      <c r="M42" s="90">
        <f t="shared" si="37"/>
        <v>-1</v>
      </c>
      <c r="N42" s="88">
        <v>0</v>
      </c>
      <c r="O42" s="90" t="str">
        <f t="shared" si="38"/>
        <v>-</v>
      </c>
      <c r="P42" s="87">
        <v>0</v>
      </c>
      <c r="Q42" s="90" t="str">
        <f t="shared" si="39"/>
        <v>-</v>
      </c>
      <c r="R42" s="87">
        <v>0</v>
      </c>
      <c r="S42" s="90" t="str">
        <f t="shared" si="40"/>
        <v>-</v>
      </c>
      <c r="T42" s="87">
        <v>0</v>
      </c>
      <c r="U42" s="90" t="str">
        <f t="shared" si="41"/>
        <v>-</v>
      </c>
      <c r="V42" s="87">
        <v>83419</v>
      </c>
      <c r="W42" s="90" t="str">
        <f t="shared" si="42"/>
        <v>-</v>
      </c>
      <c r="X42" s="87">
        <v>84065</v>
      </c>
      <c r="Y42" s="90" t="str">
        <f t="shared" si="43"/>
        <v>-</v>
      </c>
      <c r="Z42" s="87">
        <v>53607</v>
      </c>
      <c r="AA42" s="90" t="str">
        <f t="shared" si="44"/>
        <v>-</v>
      </c>
      <c r="AB42" s="87">
        <v>5350</v>
      </c>
      <c r="AC42" s="90" t="str">
        <f t="shared" si="45"/>
        <v>-</v>
      </c>
      <c r="AD42" s="87">
        <v>50088</v>
      </c>
      <c r="AE42" s="90">
        <f t="shared" si="46"/>
        <v>-0.39956125103393714</v>
      </c>
      <c r="AF42" s="87">
        <v>0</v>
      </c>
      <c r="AG42" s="90">
        <f t="shared" si="47"/>
        <v>-1</v>
      </c>
      <c r="AH42" s="87">
        <v>10780</v>
      </c>
      <c r="AI42" s="90">
        <f t="shared" si="48"/>
        <v>-0.79890685917883864</v>
      </c>
      <c r="AJ42" s="87">
        <v>20906</v>
      </c>
      <c r="AK42" s="90">
        <f t="shared" si="49"/>
        <v>2.9076635514018689</v>
      </c>
      <c r="AL42" s="87">
        <v>78810</v>
      </c>
      <c r="AM42" s="90">
        <f t="shared" si="50"/>
        <v>0.57343076185912789</v>
      </c>
      <c r="AN42" s="87">
        <v>21904</v>
      </c>
      <c r="AO42" s="90" t="str">
        <f t="shared" si="51"/>
        <v>-</v>
      </c>
      <c r="AP42" s="87">
        <v>195530</v>
      </c>
      <c r="AQ42" s="90">
        <f t="shared" si="54"/>
        <v>17.138218923933209</v>
      </c>
      <c r="AR42" s="87">
        <v>303360</v>
      </c>
      <c r="AS42" s="90">
        <f t="shared" si="54"/>
        <v>17.138218923933209</v>
      </c>
      <c r="AT42" s="87">
        <v>587061</v>
      </c>
      <c r="AU42" s="90">
        <f t="shared" si="52"/>
        <v>6.4490673772363909</v>
      </c>
      <c r="AV42" s="87">
        <v>519569</v>
      </c>
      <c r="AW42" s="90">
        <f t="shared" si="53"/>
        <v>22.720279401022644</v>
      </c>
    </row>
    <row r="43" spans="2:49" ht="15" thickBot="1" x14ac:dyDescent="0.35">
      <c r="B43" s="86" t="s">
        <v>71</v>
      </c>
      <c r="C43" s="86" t="s">
        <v>226</v>
      </c>
      <c r="D43" s="87">
        <v>31852.985639106133</v>
      </c>
      <c r="E43" s="87">
        <v>4339</v>
      </c>
      <c r="F43" s="87">
        <v>76959</v>
      </c>
      <c r="G43" s="87">
        <v>174943</v>
      </c>
      <c r="H43" s="88">
        <v>211503</v>
      </c>
      <c r="I43" s="90">
        <f t="shared" si="35"/>
        <v>5.6399741109460173</v>
      </c>
      <c r="J43" s="88">
        <v>226164</v>
      </c>
      <c r="K43" s="90">
        <f t="shared" si="36"/>
        <v>51.123530767457943</v>
      </c>
      <c r="L43" s="88">
        <v>224143</v>
      </c>
      <c r="M43" s="90">
        <f t="shared" si="37"/>
        <v>1.9124988630309647</v>
      </c>
      <c r="N43" s="88">
        <v>170835</v>
      </c>
      <c r="O43" s="90">
        <f t="shared" si="38"/>
        <v>-2.3481934115683445E-2</v>
      </c>
      <c r="P43" s="87">
        <v>155950</v>
      </c>
      <c r="Q43" s="90">
        <f t="shared" si="39"/>
        <v>-0.26265821288586921</v>
      </c>
      <c r="R43" s="87">
        <v>192110</v>
      </c>
      <c r="S43" s="90">
        <f t="shared" si="40"/>
        <v>-0.15057215118232792</v>
      </c>
      <c r="T43" s="87">
        <v>275762</v>
      </c>
      <c r="U43" s="90">
        <f t="shared" si="41"/>
        <v>0.23029494563738329</v>
      </c>
      <c r="V43" s="87">
        <v>272518</v>
      </c>
      <c r="W43" s="90">
        <f t="shared" si="42"/>
        <v>0.59521175403166793</v>
      </c>
      <c r="X43" s="87">
        <v>370573</v>
      </c>
      <c r="Y43" s="90">
        <f t="shared" si="43"/>
        <v>1.3762295607566526</v>
      </c>
      <c r="Z43" s="87">
        <v>873197</v>
      </c>
      <c r="AA43" s="90">
        <f t="shared" si="44"/>
        <v>3.5452969652803086</v>
      </c>
      <c r="AB43" s="87">
        <v>787481</v>
      </c>
      <c r="AC43" s="90">
        <f t="shared" si="45"/>
        <v>1.8556545136748355</v>
      </c>
      <c r="AD43" s="87">
        <v>881586</v>
      </c>
      <c r="AE43" s="90">
        <f t="shared" si="46"/>
        <v>2.2349642959364151</v>
      </c>
      <c r="AF43" s="87">
        <v>828734</v>
      </c>
      <c r="AG43" s="90">
        <f t="shared" si="47"/>
        <v>1.2363582883804272</v>
      </c>
      <c r="AH43" s="87">
        <v>369013</v>
      </c>
      <c r="AI43" s="90">
        <f t="shared" si="48"/>
        <v>-0.57740005978032449</v>
      </c>
      <c r="AJ43" s="87">
        <v>396551</v>
      </c>
      <c r="AK43" s="90">
        <f t="shared" si="49"/>
        <v>-0.49643102500250802</v>
      </c>
      <c r="AL43" s="87">
        <v>349457</v>
      </c>
      <c r="AM43" s="90">
        <f t="shared" si="50"/>
        <v>-0.60360418609188438</v>
      </c>
      <c r="AN43" s="87">
        <v>459789</v>
      </c>
      <c r="AO43" s="90">
        <f t="shared" si="51"/>
        <v>-0.44519109871201135</v>
      </c>
      <c r="AP43" s="87">
        <v>681133</v>
      </c>
      <c r="AQ43" s="90">
        <f t="shared" si="54"/>
        <v>0.84582385986401554</v>
      </c>
      <c r="AR43" s="87">
        <v>932500</v>
      </c>
      <c r="AS43" s="90">
        <f t="shared" si="54"/>
        <v>0.84582385986401554</v>
      </c>
      <c r="AT43" s="87">
        <v>1319454</v>
      </c>
      <c r="AU43" s="90">
        <f t="shared" si="52"/>
        <v>2.7757263411521302</v>
      </c>
      <c r="AV43" s="87">
        <v>1485248</v>
      </c>
      <c r="AW43" s="90">
        <f t="shared" si="53"/>
        <v>2.2302817161785078</v>
      </c>
    </row>
    <row r="44" spans="2:49" ht="15" thickBot="1" x14ac:dyDescent="0.35">
      <c r="B44" s="86" t="s">
        <v>272</v>
      </c>
      <c r="C44" s="86" t="s">
        <v>273</v>
      </c>
      <c r="D44" s="87">
        <v>0</v>
      </c>
      <c r="E44" s="87">
        <v>0</v>
      </c>
      <c r="F44" s="87">
        <v>0</v>
      </c>
      <c r="G44" s="87">
        <v>0</v>
      </c>
      <c r="H44" s="87">
        <v>0</v>
      </c>
      <c r="I44" s="90" t="str">
        <f t="shared" si="35"/>
        <v>-</v>
      </c>
      <c r="J44" s="87">
        <v>0</v>
      </c>
      <c r="K44" s="90" t="str">
        <f t="shared" si="36"/>
        <v>-</v>
      </c>
      <c r="L44" s="87">
        <v>0</v>
      </c>
      <c r="M44" s="90" t="str">
        <f t="shared" si="37"/>
        <v>-</v>
      </c>
      <c r="N44" s="87">
        <v>0</v>
      </c>
      <c r="O44" s="90" t="str">
        <f t="shared" si="38"/>
        <v>-</v>
      </c>
      <c r="P44" s="87">
        <v>0</v>
      </c>
      <c r="Q44" s="90" t="str">
        <f t="shared" si="39"/>
        <v>-</v>
      </c>
      <c r="R44" s="87">
        <v>0</v>
      </c>
      <c r="S44" s="90" t="str">
        <f t="shared" si="40"/>
        <v>-</v>
      </c>
      <c r="T44" s="87">
        <v>0</v>
      </c>
      <c r="U44" s="90" t="str">
        <f t="shared" si="41"/>
        <v>-</v>
      </c>
      <c r="V44" s="87">
        <v>0</v>
      </c>
      <c r="W44" s="90" t="str">
        <f t="shared" si="42"/>
        <v>-</v>
      </c>
      <c r="X44" s="87">
        <v>5496</v>
      </c>
      <c r="Y44" s="90" t="str">
        <f t="shared" si="43"/>
        <v>-</v>
      </c>
      <c r="Z44" s="87">
        <v>0</v>
      </c>
      <c r="AA44" s="90" t="str">
        <f t="shared" si="44"/>
        <v>-</v>
      </c>
      <c r="AB44" s="87">
        <v>649</v>
      </c>
      <c r="AC44" s="90" t="str">
        <f t="shared" si="45"/>
        <v>-</v>
      </c>
      <c r="AD44" s="87">
        <v>0</v>
      </c>
      <c r="AE44" s="90" t="str">
        <f t="shared" si="46"/>
        <v>-</v>
      </c>
      <c r="AF44" s="87">
        <v>0</v>
      </c>
      <c r="AG44" s="90">
        <f t="shared" si="47"/>
        <v>-1</v>
      </c>
      <c r="AH44" s="87">
        <v>0</v>
      </c>
      <c r="AI44" s="90" t="str">
        <f t="shared" si="48"/>
        <v>-</v>
      </c>
      <c r="AJ44" s="87" t="s">
        <v>156</v>
      </c>
      <c r="AK44" s="90" t="str">
        <f t="shared" si="49"/>
        <v>-</v>
      </c>
      <c r="AL44" s="87">
        <v>2499</v>
      </c>
      <c r="AM44" s="90" t="str">
        <f t="shared" si="50"/>
        <v>-</v>
      </c>
      <c r="AN44" s="87">
        <v>0</v>
      </c>
      <c r="AO44" s="90" t="str">
        <f t="shared" si="51"/>
        <v>-</v>
      </c>
      <c r="AP44" s="87">
        <v>187001</v>
      </c>
      <c r="AQ44" s="90" t="str">
        <f t="shared" si="54"/>
        <v>-</v>
      </c>
      <c r="AR44" s="87"/>
      <c r="AS44" s="90" t="str">
        <f t="shared" si="54"/>
        <v>-</v>
      </c>
      <c r="AT44" s="87">
        <v>200001</v>
      </c>
      <c r="AU44" s="90">
        <f t="shared" si="52"/>
        <v>79.032412965186069</v>
      </c>
      <c r="AV44" s="87">
        <v>199997</v>
      </c>
      <c r="AW44" s="90" t="str">
        <f t="shared" si="53"/>
        <v>-</v>
      </c>
    </row>
    <row r="45" spans="2:49" ht="15" thickBot="1" x14ac:dyDescent="0.35">
      <c r="B45" s="86" t="s">
        <v>72</v>
      </c>
      <c r="C45" s="86" t="s">
        <v>227</v>
      </c>
      <c r="D45" s="87">
        <v>148662.05147089387</v>
      </c>
      <c r="E45" s="87">
        <v>169843</v>
      </c>
      <c r="F45" s="87">
        <v>197562</v>
      </c>
      <c r="G45" s="87">
        <v>183592</v>
      </c>
      <c r="H45" s="88">
        <v>170742</v>
      </c>
      <c r="I45" s="90">
        <f t="shared" si="35"/>
        <v>0.14852444393604447</v>
      </c>
      <c r="J45" s="88">
        <v>146269</v>
      </c>
      <c r="K45" s="90">
        <f t="shared" si="36"/>
        <v>-0.13879877298446208</v>
      </c>
      <c r="L45" s="88">
        <v>126189</v>
      </c>
      <c r="M45" s="90">
        <f t="shared" si="37"/>
        <v>-0.36126886749476117</v>
      </c>
      <c r="N45" s="88">
        <v>103680</v>
      </c>
      <c r="O45" s="90">
        <f t="shared" si="38"/>
        <v>-0.43526951065405906</v>
      </c>
      <c r="P45" s="87">
        <v>76391</v>
      </c>
      <c r="Q45" s="90">
        <f t="shared" si="39"/>
        <v>-0.55259397219196216</v>
      </c>
      <c r="R45" s="87">
        <v>57823</v>
      </c>
      <c r="S45" s="90">
        <f t="shared" si="40"/>
        <v>-0.60468041758677504</v>
      </c>
      <c r="T45" s="87">
        <v>4877</v>
      </c>
      <c r="U45" s="90">
        <f t="shared" si="41"/>
        <v>-0.96135162335861291</v>
      </c>
      <c r="V45" s="87">
        <v>382</v>
      </c>
      <c r="W45" s="90">
        <f t="shared" si="42"/>
        <v>-0.99631558641975304</v>
      </c>
      <c r="X45" s="87">
        <v>389</v>
      </c>
      <c r="Y45" s="90">
        <f t="shared" si="43"/>
        <v>-0.99490777709416034</v>
      </c>
      <c r="Z45" s="87">
        <v>357</v>
      </c>
      <c r="AA45" s="90">
        <f t="shared" si="44"/>
        <v>-0.99382598619926332</v>
      </c>
      <c r="AB45" s="87">
        <v>230</v>
      </c>
      <c r="AC45" s="90">
        <f t="shared" si="45"/>
        <v>-0.95283986057002257</v>
      </c>
      <c r="AD45" s="87">
        <v>233</v>
      </c>
      <c r="AE45" s="90">
        <f t="shared" si="46"/>
        <v>-0.39005235602094246</v>
      </c>
      <c r="AF45" s="87">
        <v>236</v>
      </c>
      <c r="AG45" s="90">
        <f t="shared" si="47"/>
        <v>-0.39331619537275064</v>
      </c>
      <c r="AH45" s="87">
        <v>0</v>
      </c>
      <c r="AI45" s="90">
        <f t="shared" si="48"/>
        <v>-1</v>
      </c>
      <c r="AJ45" s="87" t="s">
        <v>156</v>
      </c>
      <c r="AK45" s="90" t="str">
        <f t="shared" si="49"/>
        <v>-</v>
      </c>
      <c r="AL45" s="87" t="s">
        <v>156</v>
      </c>
      <c r="AM45" s="90" t="str">
        <f t="shared" si="50"/>
        <v>-</v>
      </c>
      <c r="AN45" s="87">
        <v>0</v>
      </c>
      <c r="AO45" s="90">
        <f t="shared" si="51"/>
        <v>-1</v>
      </c>
      <c r="AP45" s="87" t="s">
        <v>156</v>
      </c>
      <c r="AQ45" s="90" t="str">
        <f t="shared" si="54"/>
        <v>-</v>
      </c>
      <c r="AR45" s="87">
        <v>0</v>
      </c>
      <c r="AS45" s="90" t="str">
        <f t="shared" si="54"/>
        <v>-</v>
      </c>
      <c r="AT45" s="87">
        <v>0</v>
      </c>
      <c r="AU45" s="90" t="str">
        <f t="shared" si="52"/>
        <v>-</v>
      </c>
      <c r="AV45" s="87">
        <v>0</v>
      </c>
      <c r="AW45" s="90" t="str">
        <f t="shared" si="53"/>
        <v>-</v>
      </c>
    </row>
    <row r="46" spans="2:49" ht="15" thickBot="1" x14ac:dyDescent="0.35">
      <c r="B46" s="86" t="s">
        <v>274</v>
      </c>
      <c r="C46" s="86" t="s">
        <v>275</v>
      </c>
      <c r="D46" s="87">
        <v>0</v>
      </c>
      <c r="E46" s="87">
        <v>0</v>
      </c>
      <c r="F46" s="87">
        <v>0</v>
      </c>
      <c r="G46" s="87">
        <v>0</v>
      </c>
      <c r="H46" s="87">
        <v>0</v>
      </c>
      <c r="I46" s="90" t="str">
        <f t="shared" si="35"/>
        <v>-</v>
      </c>
      <c r="J46" s="87">
        <v>0</v>
      </c>
      <c r="K46" s="90" t="str">
        <f t="shared" si="36"/>
        <v>-</v>
      </c>
      <c r="L46" s="87">
        <v>0</v>
      </c>
      <c r="M46" s="90" t="str">
        <f t="shared" si="37"/>
        <v>-</v>
      </c>
      <c r="N46" s="87">
        <v>0</v>
      </c>
      <c r="O46" s="90" t="str">
        <f t="shared" si="38"/>
        <v>-</v>
      </c>
      <c r="P46" s="87">
        <v>0</v>
      </c>
      <c r="Q46" s="90" t="str">
        <f t="shared" si="39"/>
        <v>-</v>
      </c>
      <c r="R46" s="87">
        <v>0</v>
      </c>
      <c r="S46" s="90" t="str">
        <f t="shared" si="40"/>
        <v>-</v>
      </c>
      <c r="T46" s="87">
        <v>0</v>
      </c>
      <c r="U46" s="90" t="str">
        <f t="shared" si="41"/>
        <v>-</v>
      </c>
      <c r="V46" s="87">
        <v>0</v>
      </c>
      <c r="W46" s="90" t="str">
        <f t="shared" si="42"/>
        <v>-</v>
      </c>
      <c r="X46" s="87">
        <v>0</v>
      </c>
      <c r="Y46" s="90" t="str">
        <f t="shared" si="43"/>
        <v>-</v>
      </c>
      <c r="Z46" s="87">
        <v>0</v>
      </c>
      <c r="AA46" s="90" t="str">
        <f t="shared" si="44"/>
        <v>-</v>
      </c>
      <c r="AB46" s="87">
        <v>0</v>
      </c>
      <c r="AC46" s="90" t="str">
        <f t="shared" si="45"/>
        <v>-</v>
      </c>
      <c r="AD46" s="87">
        <v>5438</v>
      </c>
      <c r="AE46" s="90" t="str">
        <f t="shared" si="46"/>
        <v>-</v>
      </c>
      <c r="AF46" s="87">
        <v>5508</v>
      </c>
      <c r="AG46" s="90" t="str">
        <f t="shared" si="47"/>
        <v>-</v>
      </c>
      <c r="AH46" s="87">
        <v>253210</v>
      </c>
      <c r="AI46" s="90" t="str">
        <f t="shared" si="48"/>
        <v>-</v>
      </c>
      <c r="AJ46" s="87">
        <v>127213</v>
      </c>
      <c r="AK46" s="90" t="str">
        <f t="shared" si="49"/>
        <v>-</v>
      </c>
      <c r="AL46" s="87">
        <v>447872</v>
      </c>
      <c r="AM46" s="90">
        <f t="shared" si="50"/>
        <v>81.359691062890775</v>
      </c>
      <c r="AN46" s="87">
        <v>451645</v>
      </c>
      <c r="AO46" s="90">
        <f t="shared" si="51"/>
        <v>80.998002904865643</v>
      </c>
      <c r="AP46" s="87">
        <v>331089</v>
      </c>
      <c r="AQ46" s="90">
        <f t="shared" si="54"/>
        <v>0.30756684175190552</v>
      </c>
      <c r="AR46" s="87">
        <v>335796</v>
      </c>
      <c r="AS46" s="90">
        <f t="shared" si="54"/>
        <v>0.30756684175190552</v>
      </c>
      <c r="AT46" s="87">
        <v>100525</v>
      </c>
      <c r="AU46" s="90">
        <f t="shared" si="52"/>
        <v>-0.77554971063160905</v>
      </c>
      <c r="AV46" s="87">
        <v>103152</v>
      </c>
      <c r="AW46" s="90">
        <f t="shared" si="53"/>
        <v>-0.77160823212921659</v>
      </c>
    </row>
    <row r="47" spans="2:49" ht="15" thickBot="1" x14ac:dyDescent="0.35">
      <c r="B47" s="86" t="s">
        <v>157</v>
      </c>
      <c r="C47" s="86" t="s">
        <v>205</v>
      </c>
      <c r="D47" s="87">
        <v>0</v>
      </c>
      <c r="E47" s="87">
        <v>0</v>
      </c>
      <c r="F47" s="87">
        <v>0</v>
      </c>
      <c r="G47" s="87">
        <v>0</v>
      </c>
      <c r="H47" s="87">
        <v>0</v>
      </c>
      <c r="I47" s="90" t="str">
        <f t="shared" si="35"/>
        <v>-</v>
      </c>
      <c r="J47" s="88">
        <v>134</v>
      </c>
      <c r="K47" s="90" t="str">
        <f t="shared" si="36"/>
        <v>-</v>
      </c>
      <c r="L47" s="88">
        <v>655</v>
      </c>
      <c r="M47" s="90" t="str">
        <f t="shared" si="37"/>
        <v>-</v>
      </c>
      <c r="N47" s="88">
        <v>46</v>
      </c>
      <c r="O47" s="90" t="str">
        <f t="shared" si="38"/>
        <v>-</v>
      </c>
      <c r="P47" s="87">
        <v>1009</v>
      </c>
      <c r="Q47" s="90" t="str">
        <f t="shared" si="39"/>
        <v>-</v>
      </c>
      <c r="R47" s="87">
        <v>412</v>
      </c>
      <c r="S47" s="90">
        <f t="shared" si="40"/>
        <v>2.0746268656716418</v>
      </c>
      <c r="T47" s="87">
        <v>691</v>
      </c>
      <c r="U47" s="90">
        <f t="shared" si="41"/>
        <v>5.4961832061068749E-2</v>
      </c>
      <c r="V47" s="87">
        <v>100</v>
      </c>
      <c r="W47" s="90">
        <f t="shared" si="42"/>
        <v>1.1739130434782608</v>
      </c>
      <c r="X47" s="87">
        <v>405</v>
      </c>
      <c r="Y47" s="90">
        <f t="shared" si="43"/>
        <v>-0.59861248761149655</v>
      </c>
      <c r="Z47" s="87">
        <v>426</v>
      </c>
      <c r="AA47" s="90">
        <f t="shared" si="44"/>
        <v>3.398058252427183E-2</v>
      </c>
      <c r="AB47" s="87">
        <v>623</v>
      </c>
      <c r="AC47" s="90">
        <f t="shared" si="45"/>
        <v>-9.8408104196816226E-2</v>
      </c>
      <c r="AD47" s="87">
        <v>0</v>
      </c>
      <c r="AE47" s="90">
        <f t="shared" si="46"/>
        <v>-1</v>
      </c>
      <c r="AF47" s="87">
        <v>365</v>
      </c>
      <c r="AG47" s="90">
        <f t="shared" si="47"/>
        <v>-9.8765432098765427E-2</v>
      </c>
      <c r="AH47" s="87">
        <v>657</v>
      </c>
      <c r="AI47" s="90">
        <f t="shared" si="48"/>
        <v>0.54225352112676051</v>
      </c>
      <c r="AJ47" s="87">
        <v>761</v>
      </c>
      <c r="AK47" s="90">
        <f t="shared" si="49"/>
        <v>0.22150882825040119</v>
      </c>
      <c r="AL47" s="87" t="s">
        <v>156</v>
      </c>
      <c r="AM47" s="90" t="str">
        <f t="shared" si="50"/>
        <v>-</v>
      </c>
      <c r="AN47" s="87">
        <v>579</v>
      </c>
      <c r="AO47" s="90">
        <f t="shared" si="51"/>
        <v>0.58630136986301373</v>
      </c>
      <c r="AP47" s="87">
        <v>1072</v>
      </c>
      <c r="AQ47" s="90">
        <f t="shared" si="54"/>
        <v>0.63165905631659047</v>
      </c>
      <c r="AR47" s="87">
        <v>0</v>
      </c>
      <c r="AS47" s="90">
        <f t="shared" si="54"/>
        <v>0.63165905631659047</v>
      </c>
      <c r="AT47" s="87">
        <v>0</v>
      </c>
      <c r="AU47" s="90" t="str">
        <f>IFERROR(#REF!/AL47-1,"-")</f>
        <v>-</v>
      </c>
      <c r="AV47" s="87">
        <v>1732</v>
      </c>
      <c r="AW47" s="90" t="str">
        <f>IFERROR(#REF!/AN47-1,"-")</f>
        <v>-</v>
      </c>
    </row>
    <row r="48" spans="2:49" ht="15" thickBot="1" x14ac:dyDescent="0.35">
      <c r="B48" s="86" t="s">
        <v>102</v>
      </c>
      <c r="C48" s="86" t="s">
        <v>241</v>
      </c>
      <c r="D48" s="87">
        <v>0</v>
      </c>
      <c r="E48" s="87">
        <v>0</v>
      </c>
      <c r="F48" s="87">
        <v>2337</v>
      </c>
      <c r="G48" s="87">
        <v>2301</v>
      </c>
      <c r="H48" s="88">
        <v>0</v>
      </c>
      <c r="I48" s="90" t="str">
        <f t="shared" si="35"/>
        <v>-</v>
      </c>
      <c r="J48" s="88">
        <v>0</v>
      </c>
      <c r="K48" s="90" t="str">
        <f t="shared" si="36"/>
        <v>-</v>
      </c>
      <c r="L48" s="88">
        <v>0</v>
      </c>
      <c r="M48" s="90">
        <f t="shared" si="37"/>
        <v>-1</v>
      </c>
      <c r="N48" s="88">
        <v>0</v>
      </c>
      <c r="O48" s="90">
        <f t="shared" si="38"/>
        <v>-1</v>
      </c>
      <c r="P48" s="87"/>
      <c r="Q48" s="90" t="str">
        <f t="shared" si="39"/>
        <v>-</v>
      </c>
      <c r="R48" s="87"/>
      <c r="S48" s="90" t="str">
        <f t="shared" si="40"/>
        <v>-</v>
      </c>
      <c r="T48" s="87">
        <v>0</v>
      </c>
      <c r="U48" s="90" t="str">
        <f t="shared" si="41"/>
        <v>-</v>
      </c>
      <c r="V48" s="87">
        <v>0</v>
      </c>
      <c r="W48" s="90" t="str">
        <f t="shared" si="42"/>
        <v>-</v>
      </c>
      <c r="X48" s="87">
        <v>0</v>
      </c>
      <c r="Y48" s="90" t="str">
        <f t="shared" si="43"/>
        <v>-</v>
      </c>
      <c r="Z48" s="87">
        <v>0</v>
      </c>
      <c r="AA48" s="90" t="str">
        <f t="shared" si="44"/>
        <v>-</v>
      </c>
      <c r="AB48" s="87">
        <v>0</v>
      </c>
      <c r="AC48" s="90" t="str">
        <f t="shared" si="45"/>
        <v>-</v>
      </c>
      <c r="AD48" s="87">
        <v>0</v>
      </c>
      <c r="AE48" s="90" t="str">
        <f t="shared" si="46"/>
        <v>-</v>
      </c>
      <c r="AF48" s="87">
        <v>0</v>
      </c>
      <c r="AG48" s="90" t="str">
        <f t="shared" si="47"/>
        <v>-</v>
      </c>
      <c r="AH48" s="87">
        <v>0</v>
      </c>
      <c r="AI48" s="90" t="str">
        <f t="shared" si="48"/>
        <v>-</v>
      </c>
      <c r="AJ48" s="87" t="s">
        <v>156</v>
      </c>
      <c r="AK48" s="90" t="str">
        <f t="shared" si="49"/>
        <v>-</v>
      </c>
      <c r="AL48" s="87">
        <v>0</v>
      </c>
      <c r="AM48" s="90" t="str">
        <f t="shared" si="50"/>
        <v>-</v>
      </c>
      <c r="AN48" s="87">
        <v>0</v>
      </c>
      <c r="AO48" s="90" t="str">
        <f t="shared" si="51"/>
        <v>-</v>
      </c>
      <c r="AP48" s="87">
        <v>0</v>
      </c>
      <c r="AQ48" s="90" t="str">
        <f t="shared" si="54"/>
        <v>-</v>
      </c>
      <c r="AR48" s="87">
        <v>750</v>
      </c>
      <c r="AS48" s="90" t="str">
        <f t="shared" si="54"/>
        <v>-</v>
      </c>
      <c r="AT48" s="87">
        <v>0</v>
      </c>
      <c r="AU48" s="90" t="str">
        <f t="shared" si="52"/>
        <v>-</v>
      </c>
      <c r="AV48" s="87">
        <v>0</v>
      </c>
      <c r="AW48" s="90" t="str">
        <f t="shared" ref="AW48:AW79" si="55">IFERROR(AV48/AN48-1,"-")</f>
        <v>-</v>
      </c>
    </row>
    <row r="49" spans="2:49" ht="15" thickBot="1" x14ac:dyDescent="0.35">
      <c r="B49" s="86" t="s">
        <v>76</v>
      </c>
      <c r="C49" s="86" t="s">
        <v>228</v>
      </c>
      <c r="D49" s="87">
        <v>3196</v>
      </c>
      <c r="E49" s="87">
        <v>10184</v>
      </c>
      <c r="F49" s="87">
        <v>8329</v>
      </c>
      <c r="G49" s="87">
        <v>3534</v>
      </c>
      <c r="H49" s="88">
        <v>5494</v>
      </c>
      <c r="I49" s="90">
        <f t="shared" si="35"/>
        <v>0.71902377972465592</v>
      </c>
      <c r="J49" s="88">
        <v>3006</v>
      </c>
      <c r="K49" s="90">
        <f t="shared" si="36"/>
        <v>-0.70483110761979573</v>
      </c>
      <c r="L49" s="88">
        <v>3001</v>
      </c>
      <c r="M49" s="90">
        <f t="shared" si="37"/>
        <v>-0.63969264017288996</v>
      </c>
      <c r="N49" s="88">
        <v>3003</v>
      </c>
      <c r="O49" s="90">
        <f t="shared" si="38"/>
        <v>-0.15025466893039052</v>
      </c>
      <c r="P49" s="87">
        <v>3005</v>
      </c>
      <c r="Q49" s="90">
        <f t="shared" si="39"/>
        <v>-0.45303967965052783</v>
      </c>
      <c r="R49" s="87">
        <v>3000</v>
      </c>
      <c r="S49" s="90">
        <f t="shared" si="40"/>
        <v>-1.9960079840319889E-3</v>
      </c>
      <c r="T49" s="87">
        <v>2281</v>
      </c>
      <c r="U49" s="90">
        <f t="shared" si="41"/>
        <v>-0.23992002665778078</v>
      </c>
      <c r="V49" s="87">
        <v>3035</v>
      </c>
      <c r="W49" s="90">
        <f t="shared" si="42"/>
        <v>1.0656010656010739E-2</v>
      </c>
      <c r="X49" s="87">
        <v>0</v>
      </c>
      <c r="Y49" s="90">
        <f t="shared" si="43"/>
        <v>-1</v>
      </c>
      <c r="Z49" s="87">
        <v>0</v>
      </c>
      <c r="AA49" s="90">
        <f t="shared" si="44"/>
        <v>-1</v>
      </c>
      <c r="AB49" s="87">
        <v>0</v>
      </c>
      <c r="AC49" s="90">
        <f t="shared" si="45"/>
        <v>-1</v>
      </c>
      <c r="AD49" s="87">
        <v>0</v>
      </c>
      <c r="AE49" s="90">
        <f t="shared" si="46"/>
        <v>-1</v>
      </c>
      <c r="AF49" s="87">
        <v>0</v>
      </c>
      <c r="AG49" s="90" t="str">
        <f t="shared" si="47"/>
        <v>-</v>
      </c>
      <c r="AH49" s="87">
        <v>0</v>
      </c>
      <c r="AI49" s="90" t="str">
        <f t="shared" si="48"/>
        <v>-</v>
      </c>
      <c r="AJ49" s="87">
        <v>2496</v>
      </c>
      <c r="AK49" s="90" t="str">
        <f t="shared" si="49"/>
        <v>-</v>
      </c>
      <c r="AL49" s="87">
        <v>2002</v>
      </c>
      <c r="AM49" s="90" t="str">
        <f t="shared" si="50"/>
        <v>-</v>
      </c>
      <c r="AN49" s="87">
        <v>2006</v>
      </c>
      <c r="AO49" s="90" t="str">
        <f t="shared" si="51"/>
        <v>-</v>
      </c>
      <c r="AP49" s="87">
        <v>4005</v>
      </c>
      <c r="AQ49" s="90" t="str">
        <f t="shared" si="54"/>
        <v>-</v>
      </c>
      <c r="AR49" s="87">
        <v>4005</v>
      </c>
      <c r="AS49" s="90" t="str">
        <f t="shared" si="54"/>
        <v>-</v>
      </c>
      <c r="AT49" s="87">
        <v>3672</v>
      </c>
      <c r="AU49" s="90">
        <f t="shared" si="52"/>
        <v>0.83416583416583423</v>
      </c>
      <c r="AV49" s="87">
        <v>2673</v>
      </c>
      <c r="AW49" s="90">
        <f t="shared" si="55"/>
        <v>0.33250249252243269</v>
      </c>
    </row>
    <row r="50" spans="2:49" ht="15" thickBot="1" x14ac:dyDescent="0.35">
      <c r="B50" s="86" t="s">
        <v>73</v>
      </c>
      <c r="C50" s="86" t="s">
        <v>229</v>
      </c>
      <c r="D50" s="87">
        <v>242</v>
      </c>
      <c r="E50" s="87">
        <v>260</v>
      </c>
      <c r="F50" s="87">
        <v>279</v>
      </c>
      <c r="G50" s="87">
        <v>371</v>
      </c>
      <c r="H50" s="88">
        <v>563</v>
      </c>
      <c r="I50" s="90">
        <f t="shared" si="35"/>
        <v>1.3264462809917354</v>
      </c>
      <c r="J50" s="88">
        <v>619</v>
      </c>
      <c r="K50" s="90">
        <f t="shared" si="36"/>
        <v>1.3807692307692307</v>
      </c>
      <c r="L50" s="88">
        <v>722</v>
      </c>
      <c r="M50" s="90">
        <f t="shared" si="37"/>
        <v>1.5878136200716848</v>
      </c>
      <c r="N50" s="88">
        <v>543</v>
      </c>
      <c r="O50" s="90">
        <f t="shared" si="38"/>
        <v>0.46361185983827502</v>
      </c>
      <c r="P50" s="87">
        <v>913</v>
      </c>
      <c r="Q50" s="90">
        <f t="shared" si="39"/>
        <v>0.62166962699822381</v>
      </c>
      <c r="R50" s="87">
        <v>860</v>
      </c>
      <c r="S50" s="90">
        <f t="shared" si="40"/>
        <v>0.38933764135702753</v>
      </c>
      <c r="T50" s="87">
        <v>810</v>
      </c>
      <c r="U50" s="90">
        <f t="shared" si="41"/>
        <v>0.12188365650969524</v>
      </c>
      <c r="V50" s="87">
        <v>497</v>
      </c>
      <c r="W50" s="90">
        <f t="shared" si="42"/>
        <v>-8.4714548802946599E-2</v>
      </c>
      <c r="X50" s="87">
        <v>865</v>
      </c>
      <c r="Y50" s="90">
        <f t="shared" si="43"/>
        <v>-5.2573932092004338E-2</v>
      </c>
      <c r="Z50" s="87">
        <v>579</v>
      </c>
      <c r="AA50" s="90">
        <f t="shared" si="44"/>
        <v>-0.32674418604651168</v>
      </c>
      <c r="AB50" s="87">
        <v>759</v>
      </c>
      <c r="AC50" s="90">
        <f t="shared" si="45"/>
        <v>-6.2962962962962998E-2</v>
      </c>
      <c r="AD50" s="87">
        <v>798</v>
      </c>
      <c r="AE50" s="90">
        <f t="shared" si="46"/>
        <v>0.60563380281690149</v>
      </c>
      <c r="AF50" s="87">
        <v>891</v>
      </c>
      <c r="AG50" s="90">
        <f t="shared" si="47"/>
        <v>3.0057803468208188E-2</v>
      </c>
      <c r="AH50" s="87">
        <v>8</v>
      </c>
      <c r="AI50" s="90">
        <f t="shared" si="48"/>
        <v>-0.98618307426597585</v>
      </c>
      <c r="AJ50" s="87">
        <v>3</v>
      </c>
      <c r="AK50" s="90">
        <f t="shared" si="49"/>
        <v>-0.99604743083003955</v>
      </c>
      <c r="AL50" s="87">
        <v>7</v>
      </c>
      <c r="AM50" s="90">
        <f t="shared" si="50"/>
        <v>-0.99122807017543857</v>
      </c>
      <c r="AN50" s="87">
        <v>2018</v>
      </c>
      <c r="AO50" s="90">
        <f t="shared" si="51"/>
        <v>1.2648709315375983</v>
      </c>
      <c r="AP50" s="87">
        <v>3824</v>
      </c>
      <c r="AQ50" s="102">
        <f t="shared" si="54"/>
        <v>477</v>
      </c>
      <c r="AR50" s="87">
        <v>3808</v>
      </c>
      <c r="AS50" s="102">
        <f t="shared" si="54"/>
        <v>477</v>
      </c>
      <c r="AT50" s="87">
        <v>2382</v>
      </c>
      <c r="AU50" s="90">
        <f t="shared" si="52"/>
        <v>339.28571428571428</v>
      </c>
      <c r="AV50" s="87">
        <v>5447</v>
      </c>
      <c r="AW50" s="90">
        <f t="shared" si="55"/>
        <v>1.6992071357779981</v>
      </c>
    </row>
    <row r="51" spans="2:49" ht="15" thickBot="1" x14ac:dyDescent="0.35">
      <c r="B51" s="86" t="s">
        <v>111</v>
      </c>
      <c r="C51" s="86" t="s">
        <v>230</v>
      </c>
      <c r="D51" s="87">
        <v>109</v>
      </c>
      <c r="E51" s="87">
        <v>0</v>
      </c>
      <c r="F51" s="87">
        <v>0</v>
      </c>
      <c r="G51" s="87">
        <v>28213</v>
      </c>
      <c r="H51" s="88">
        <v>164</v>
      </c>
      <c r="I51" s="90">
        <f t="shared" si="35"/>
        <v>0.50458715596330284</v>
      </c>
      <c r="J51" s="88">
        <v>132</v>
      </c>
      <c r="K51" s="90" t="str">
        <f t="shared" si="36"/>
        <v>-</v>
      </c>
      <c r="L51" s="88">
        <v>0</v>
      </c>
      <c r="M51" s="90" t="str">
        <f t="shared" si="37"/>
        <v>-</v>
      </c>
      <c r="N51" s="88">
        <v>37413</v>
      </c>
      <c r="O51" s="90">
        <f t="shared" si="38"/>
        <v>0.32609080920143207</v>
      </c>
      <c r="P51" s="87">
        <v>5622</v>
      </c>
      <c r="Q51" s="90">
        <f t="shared" si="39"/>
        <v>33.280487804878049</v>
      </c>
      <c r="R51" s="87">
        <v>10171</v>
      </c>
      <c r="S51" s="90">
        <f t="shared" si="40"/>
        <v>76.053030303030297</v>
      </c>
      <c r="T51" s="87">
        <v>16185</v>
      </c>
      <c r="U51" s="90" t="str">
        <f t="shared" si="41"/>
        <v>-</v>
      </c>
      <c r="V51" s="87">
        <v>29799</v>
      </c>
      <c r="W51" s="90">
        <f t="shared" si="42"/>
        <v>-0.20351214818378638</v>
      </c>
      <c r="X51" s="87">
        <v>4487</v>
      </c>
      <c r="Y51" s="90">
        <f t="shared" si="43"/>
        <v>-0.20188545001778724</v>
      </c>
      <c r="Z51" s="87">
        <v>145</v>
      </c>
      <c r="AA51" s="90">
        <f t="shared" si="44"/>
        <v>-0.98574378133910134</v>
      </c>
      <c r="AB51" s="87">
        <v>144</v>
      </c>
      <c r="AC51" s="90">
        <f t="shared" si="45"/>
        <v>-0.99110287303058386</v>
      </c>
      <c r="AD51" s="87">
        <v>27354</v>
      </c>
      <c r="AE51" s="90">
        <f t="shared" si="46"/>
        <v>-8.2049733212523956E-2</v>
      </c>
      <c r="AF51" s="87">
        <v>26455</v>
      </c>
      <c r="AG51" s="90">
        <f t="shared" si="47"/>
        <v>4.8959215511477598</v>
      </c>
      <c r="AH51" s="87">
        <v>7791</v>
      </c>
      <c r="AI51" s="90">
        <f t="shared" si="48"/>
        <v>52.731034482758623</v>
      </c>
      <c r="AJ51" s="87">
        <v>7897</v>
      </c>
      <c r="AK51" s="90">
        <f t="shared" si="49"/>
        <v>53.840277777777779</v>
      </c>
      <c r="AL51" s="87">
        <v>23529</v>
      </c>
      <c r="AM51" s="90">
        <f t="shared" si="50"/>
        <v>-0.13983329677560874</v>
      </c>
      <c r="AN51" s="87">
        <v>15078</v>
      </c>
      <c r="AO51" s="90">
        <f t="shared" si="51"/>
        <v>-0.43005103005103007</v>
      </c>
      <c r="AP51" s="87">
        <v>15026</v>
      </c>
      <c r="AQ51" s="90">
        <f t="shared" si="54"/>
        <v>0.9286356051854705</v>
      </c>
      <c r="AR51" s="87">
        <v>24568</v>
      </c>
      <c r="AS51" s="90">
        <f t="shared" si="54"/>
        <v>0.9286356051854705</v>
      </c>
      <c r="AT51" s="87">
        <v>34088</v>
      </c>
      <c r="AU51" s="90">
        <f t="shared" si="52"/>
        <v>0.4487653533936844</v>
      </c>
      <c r="AV51" s="87">
        <v>3185</v>
      </c>
      <c r="AW51" s="90">
        <f t="shared" si="55"/>
        <v>-0.78876508820798508</v>
      </c>
    </row>
    <row r="52" spans="2:49" ht="15" thickBot="1" x14ac:dyDescent="0.35">
      <c r="B52" s="86" t="s">
        <v>98</v>
      </c>
      <c r="C52" s="86" t="s">
        <v>206</v>
      </c>
      <c r="D52" s="87">
        <v>0</v>
      </c>
      <c r="E52" s="87">
        <v>0</v>
      </c>
      <c r="F52" s="87">
        <v>0</v>
      </c>
      <c r="G52" s="87">
        <v>16704</v>
      </c>
      <c r="H52" s="88">
        <v>0</v>
      </c>
      <c r="I52" s="90" t="str">
        <f t="shared" si="35"/>
        <v>-</v>
      </c>
      <c r="J52" s="88">
        <v>0</v>
      </c>
      <c r="K52" s="90" t="str">
        <f t="shared" si="36"/>
        <v>-</v>
      </c>
      <c r="L52" s="88">
        <v>0</v>
      </c>
      <c r="M52" s="90" t="str">
        <f t="shared" si="37"/>
        <v>-</v>
      </c>
      <c r="N52" s="88">
        <v>0</v>
      </c>
      <c r="O52" s="90">
        <f t="shared" si="38"/>
        <v>-1</v>
      </c>
      <c r="P52" s="87">
        <v>0</v>
      </c>
      <c r="Q52" s="90" t="str">
        <f t="shared" si="39"/>
        <v>-</v>
      </c>
      <c r="R52" s="87">
        <v>5</v>
      </c>
      <c r="S52" s="90" t="str">
        <f t="shared" si="40"/>
        <v>-</v>
      </c>
      <c r="T52" s="87">
        <v>0</v>
      </c>
      <c r="U52" s="90" t="str">
        <f t="shared" si="41"/>
        <v>-</v>
      </c>
      <c r="V52" s="87">
        <v>0</v>
      </c>
      <c r="W52" s="90" t="str">
        <f t="shared" si="42"/>
        <v>-</v>
      </c>
      <c r="X52" s="87">
        <v>0</v>
      </c>
      <c r="Y52" s="90" t="str">
        <f t="shared" si="43"/>
        <v>-</v>
      </c>
      <c r="Z52" s="87">
        <v>0</v>
      </c>
      <c r="AA52" s="90">
        <f t="shared" si="44"/>
        <v>-1</v>
      </c>
      <c r="AB52" s="87">
        <v>0</v>
      </c>
      <c r="AC52" s="90" t="str">
        <f t="shared" si="45"/>
        <v>-</v>
      </c>
      <c r="AD52" s="87">
        <v>0</v>
      </c>
      <c r="AE52" s="90" t="str">
        <f t="shared" si="46"/>
        <v>-</v>
      </c>
      <c r="AF52" s="87">
        <v>103</v>
      </c>
      <c r="AG52" s="90" t="str">
        <f t="shared" si="47"/>
        <v>-</v>
      </c>
      <c r="AH52" s="87">
        <v>34</v>
      </c>
      <c r="AI52" s="90" t="str">
        <f t="shared" si="48"/>
        <v>-</v>
      </c>
      <c r="AJ52" s="87">
        <v>588</v>
      </c>
      <c r="AK52" s="90" t="str">
        <f t="shared" si="49"/>
        <v>-</v>
      </c>
      <c r="AL52" s="87" t="s">
        <v>156</v>
      </c>
      <c r="AM52" s="90" t="str">
        <f t="shared" si="50"/>
        <v>-</v>
      </c>
      <c r="AN52" s="87">
        <v>240</v>
      </c>
      <c r="AO52" s="90">
        <f t="shared" si="51"/>
        <v>1.3300970873786406</v>
      </c>
      <c r="AP52" s="87" t="s">
        <v>156</v>
      </c>
      <c r="AQ52" s="90" t="str">
        <f t="shared" si="54"/>
        <v>-</v>
      </c>
      <c r="AR52" s="87" t="s">
        <v>156</v>
      </c>
      <c r="AS52" s="90" t="str">
        <f t="shared" si="54"/>
        <v>-</v>
      </c>
      <c r="AT52" s="87">
        <v>319</v>
      </c>
      <c r="AU52" s="90" t="str">
        <f t="shared" si="52"/>
        <v>-</v>
      </c>
      <c r="AV52" s="87">
        <v>219</v>
      </c>
      <c r="AW52" s="90">
        <f t="shared" si="55"/>
        <v>-8.7500000000000022E-2</v>
      </c>
    </row>
    <row r="53" spans="2:49" ht="15" thickBot="1" x14ac:dyDescent="0.35">
      <c r="B53" s="86" t="s">
        <v>75</v>
      </c>
      <c r="C53" s="86" t="s">
        <v>178</v>
      </c>
      <c r="D53" s="87">
        <v>0</v>
      </c>
      <c r="E53" s="87">
        <v>0</v>
      </c>
      <c r="F53" s="87">
        <v>18</v>
      </c>
      <c r="G53" s="87">
        <v>0</v>
      </c>
      <c r="H53" s="88">
        <v>5</v>
      </c>
      <c r="I53" s="90" t="str">
        <f t="shared" si="35"/>
        <v>-</v>
      </c>
      <c r="J53" s="88">
        <v>20</v>
      </c>
      <c r="K53" s="90" t="str">
        <f t="shared" si="36"/>
        <v>-</v>
      </c>
      <c r="L53" s="88">
        <v>12</v>
      </c>
      <c r="M53" s="90">
        <f t="shared" si="37"/>
        <v>-0.33333333333333337</v>
      </c>
      <c r="N53" s="88">
        <v>0</v>
      </c>
      <c r="O53" s="90" t="str">
        <f t="shared" si="38"/>
        <v>-</v>
      </c>
      <c r="P53" s="87">
        <v>0</v>
      </c>
      <c r="Q53" s="90">
        <f t="shared" si="39"/>
        <v>-1</v>
      </c>
      <c r="R53" s="87">
        <v>0</v>
      </c>
      <c r="S53" s="90">
        <f t="shared" si="40"/>
        <v>-1</v>
      </c>
      <c r="T53" s="87">
        <v>8</v>
      </c>
      <c r="U53" s="90">
        <f t="shared" si="41"/>
        <v>-0.33333333333333337</v>
      </c>
      <c r="V53" s="87"/>
      <c r="W53" s="90" t="str">
        <f t="shared" si="42"/>
        <v>-</v>
      </c>
      <c r="X53" s="87">
        <v>0</v>
      </c>
      <c r="Y53" s="90" t="str">
        <f t="shared" si="43"/>
        <v>-</v>
      </c>
      <c r="Z53" s="87">
        <v>0</v>
      </c>
      <c r="AA53" s="90" t="str">
        <f t="shared" si="44"/>
        <v>-</v>
      </c>
      <c r="AB53" s="87">
        <v>0</v>
      </c>
      <c r="AC53" s="90">
        <f t="shared" si="45"/>
        <v>-1</v>
      </c>
      <c r="AD53" s="87">
        <v>0</v>
      </c>
      <c r="AE53" s="90" t="str">
        <f t="shared" si="46"/>
        <v>-</v>
      </c>
      <c r="AF53" s="87">
        <v>0</v>
      </c>
      <c r="AG53" s="90" t="str">
        <f t="shared" si="47"/>
        <v>-</v>
      </c>
      <c r="AH53" s="87">
        <v>0</v>
      </c>
      <c r="AI53" s="90" t="str">
        <f t="shared" si="48"/>
        <v>-</v>
      </c>
      <c r="AJ53" s="87" t="s">
        <v>156</v>
      </c>
      <c r="AK53" s="90" t="str">
        <f t="shared" si="49"/>
        <v>-</v>
      </c>
      <c r="AL53" s="87">
        <v>0</v>
      </c>
      <c r="AM53" s="90" t="str">
        <f t="shared" si="50"/>
        <v>-</v>
      </c>
      <c r="AN53" s="87">
        <v>0</v>
      </c>
      <c r="AO53" s="90" t="str">
        <f t="shared" si="51"/>
        <v>-</v>
      </c>
      <c r="AP53" s="87">
        <v>0</v>
      </c>
      <c r="AQ53" s="90" t="str">
        <f t="shared" si="54"/>
        <v>-</v>
      </c>
      <c r="AR53" s="87">
        <v>0</v>
      </c>
      <c r="AS53" s="90" t="str">
        <f t="shared" si="54"/>
        <v>-</v>
      </c>
      <c r="AT53" s="87">
        <v>0</v>
      </c>
      <c r="AU53" s="90" t="str">
        <f t="shared" si="52"/>
        <v>-</v>
      </c>
      <c r="AV53" s="87">
        <v>0</v>
      </c>
      <c r="AW53" s="90" t="str">
        <f t="shared" si="55"/>
        <v>-</v>
      </c>
    </row>
    <row r="54" spans="2:49" ht="15" thickBot="1" x14ac:dyDescent="0.35">
      <c r="B54" s="86" t="s">
        <v>78</v>
      </c>
      <c r="C54" s="86" t="s">
        <v>231</v>
      </c>
      <c r="D54" s="87">
        <v>16870</v>
      </c>
      <c r="E54" s="87">
        <v>34623</v>
      </c>
      <c r="F54" s="87">
        <v>59955</v>
      </c>
      <c r="G54" s="87">
        <v>33760</v>
      </c>
      <c r="H54" s="88">
        <v>23697</v>
      </c>
      <c r="I54" s="90">
        <f t="shared" si="35"/>
        <v>0.40468286899822159</v>
      </c>
      <c r="J54" s="88">
        <v>40613</v>
      </c>
      <c r="K54" s="90">
        <f t="shared" si="36"/>
        <v>0.17300638304017557</v>
      </c>
      <c r="L54" s="88">
        <v>66513</v>
      </c>
      <c r="M54" s="90">
        <f t="shared" si="37"/>
        <v>0.10938203652739564</v>
      </c>
      <c r="N54" s="88">
        <v>43452</v>
      </c>
      <c r="O54" s="90">
        <f t="shared" si="38"/>
        <v>0.28708530805687205</v>
      </c>
      <c r="P54" s="87">
        <v>30776</v>
      </c>
      <c r="Q54" s="90">
        <f t="shared" si="39"/>
        <v>0.29872979702071989</v>
      </c>
      <c r="R54" s="87">
        <v>51217</v>
      </c>
      <c r="S54" s="90">
        <f t="shared" si="40"/>
        <v>0.26109866298968321</v>
      </c>
      <c r="T54" s="87">
        <v>42306</v>
      </c>
      <c r="U54" s="90">
        <f t="shared" si="41"/>
        <v>-0.36394389066798971</v>
      </c>
      <c r="V54" s="87">
        <v>32437</v>
      </c>
      <c r="W54" s="90">
        <f t="shared" si="42"/>
        <v>-0.25349811286016755</v>
      </c>
      <c r="X54" s="87">
        <v>12451</v>
      </c>
      <c r="Y54" s="90">
        <f t="shared" si="43"/>
        <v>-0.59543150506888487</v>
      </c>
      <c r="Z54" s="87">
        <v>10518</v>
      </c>
      <c r="AA54" s="90">
        <f t="shared" si="44"/>
        <v>-0.79463849893590022</v>
      </c>
      <c r="AB54" s="87">
        <v>11116</v>
      </c>
      <c r="AC54" s="90">
        <f t="shared" si="45"/>
        <v>-0.7372476717250509</v>
      </c>
      <c r="AD54" s="87">
        <v>25352</v>
      </c>
      <c r="AE54" s="90">
        <f t="shared" si="46"/>
        <v>-0.21842340537041038</v>
      </c>
      <c r="AF54" s="87">
        <v>14239</v>
      </c>
      <c r="AG54" s="90">
        <f t="shared" si="47"/>
        <v>0.14360292345996295</v>
      </c>
      <c r="AH54" s="87">
        <v>24743</v>
      </c>
      <c r="AI54" s="90">
        <f t="shared" si="48"/>
        <v>1.3524434303099451</v>
      </c>
      <c r="AJ54" s="87">
        <v>50776</v>
      </c>
      <c r="AK54" s="90">
        <f t="shared" si="49"/>
        <v>3.5678301547319178</v>
      </c>
      <c r="AL54" s="87">
        <v>32901</v>
      </c>
      <c r="AM54" s="90">
        <f t="shared" si="50"/>
        <v>0.29776743452193122</v>
      </c>
      <c r="AN54" s="87">
        <v>47525</v>
      </c>
      <c r="AO54" s="90">
        <f t="shared" si="51"/>
        <v>2.3376641618091156</v>
      </c>
      <c r="AP54" s="87">
        <v>31084</v>
      </c>
      <c r="AQ54" s="90">
        <f t="shared" si="54"/>
        <v>0.25627450187931933</v>
      </c>
      <c r="AR54" s="87">
        <v>34679</v>
      </c>
      <c r="AS54" s="90">
        <f t="shared" si="54"/>
        <v>0.25627450187931933</v>
      </c>
      <c r="AT54" s="87">
        <v>37078</v>
      </c>
      <c r="AU54" s="90">
        <f t="shared" si="52"/>
        <v>0.12695662745813197</v>
      </c>
      <c r="AV54" s="87">
        <v>35882</v>
      </c>
      <c r="AW54" s="90">
        <f t="shared" si="55"/>
        <v>-0.24498684902682799</v>
      </c>
    </row>
    <row r="55" spans="2:49" ht="15" thickBot="1" x14ac:dyDescent="0.35">
      <c r="B55" s="86" t="s">
        <v>80</v>
      </c>
      <c r="C55" s="86" t="s">
        <v>232</v>
      </c>
      <c r="D55" s="87">
        <v>0</v>
      </c>
      <c r="E55" s="87">
        <v>0</v>
      </c>
      <c r="F55" s="87">
        <v>33</v>
      </c>
      <c r="G55" s="87">
        <v>0</v>
      </c>
      <c r="H55" s="88">
        <v>0</v>
      </c>
      <c r="I55" s="90" t="str">
        <f t="shared" si="35"/>
        <v>-</v>
      </c>
      <c r="J55" s="88">
        <v>0</v>
      </c>
      <c r="K55" s="90" t="str">
        <f t="shared" si="36"/>
        <v>-</v>
      </c>
      <c r="L55" s="88">
        <v>0</v>
      </c>
      <c r="M55" s="90">
        <f t="shared" si="37"/>
        <v>-1</v>
      </c>
      <c r="N55" s="88">
        <v>0</v>
      </c>
      <c r="O55" s="90" t="str">
        <f t="shared" si="38"/>
        <v>-</v>
      </c>
      <c r="P55" s="87">
        <v>721</v>
      </c>
      <c r="Q55" s="90" t="str">
        <f t="shared" si="39"/>
        <v>-</v>
      </c>
      <c r="R55" s="87">
        <v>898</v>
      </c>
      <c r="S55" s="90" t="str">
        <f t="shared" si="40"/>
        <v>-</v>
      </c>
      <c r="T55" s="87">
        <v>676</v>
      </c>
      <c r="U55" s="90" t="str">
        <f t="shared" si="41"/>
        <v>-</v>
      </c>
      <c r="V55" s="87">
        <v>1365</v>
      </c>
      <c r="W55" s="90" t="str">
        <f t="shared" si="42"/>
        <v>-</v>
      </c>
      <c r="X55" s="87">
        <v>811</v>
      </c>
      <c r="Y55" s="90">
        <f t="shared" si="43"/>
        <v>0.12482662968099856</v>
      </c>
      <c r="Z55" s="87">
        <v>485</v>
      </c>
      <c r="AA55" s="90">
        <f t="shared" si="44"/>
        <v>-0.45991091314031185</v>
      </c>
      <c r="AB55" s="87">
        <v>548</v>
      </c>
      <c r="AC55" s="90">
        <f t="shared" si="45"/>
        <v>-0.18934911242603547</v>
      </c>
      <c r="AD55" s="87">
        <v>514</v>
      </c>
      <c r="AE55" s="90">
        <f t="shared" si="46"/>
        <v>-0.62344322344322345</v>
      </c>
      <c r="AF55" s="87">
        <v>816</v>
      </c>
      <c r="AG55" s="90">
        <f t="shared" si="47"/>
        <v>6.1652281134401132E-3</v>
      </c>
      <c r="AH55" s="87">
        <v>870</v>
      </c>
      <c r="AI55" s="90">
        <f t="shared" si="48"/>
        <v>0.79381443298969079</v>
      </c>
      <c r="AJ55" s="87">
        <v>601</v>
      </c>
      <c r="AK55" s="90">
        <f t="shared" si="49"/>
        <v>9.6715328467153361E-2</v>
      </c>
      <c r="AL55" s="87">
        <v>696</v>
      </c>
      <c r="AM55" s="90">
        <f t="shared" si="50"/>
        <v>0.35408560311284054</v>
      </c>
      <c r="AN55" s="87">
        <v>508</v>
      </c>
      <c r="AO55" s="90">
        <f t="shared" si="51"/>
        <v>-0.37745098039215685</v>
      </c>
      <c r="AP55" s="87">
        <v>1887</v>
      </c>
      <c r="AQ55" s="90">
        <f t="shared" si="54"/>
        <v>1.1689655172413791</v>
      </c>
      <c r="AR55" s="87">
        <v>1468</v>
      </c>
      <c r="AS55" s="90">
        <f t="shared" si="54"/>
        <v>1.1689655172413791</v>
      </c>
      <c r="AT55" s="87">
        <v>1167</v>
      </c>
      <c r="AU55" s="90">
        <f t="shared" si="52"/>
        <v>0.67672413793103448</v>
      </c>
      <c r="AV55" s="87">
        <v>827</v>
      </c>
      <c r="AW55" s="90">
        <f t="shared" si="55"/>
        <v>0.62795275590551181</v>
      </c>
    </row>
    <row r="56" spans="2:49" ht="15" thickBot="1" x14ac:dyDescent="0.35">
      <c r="B56" s="86" t="s">
        <v>158</v>
      </c>
      <c r="C56" s="86" t="s">
        <v>210</v>
      </c>
      <c r="D56" s="87">
        <v>40879</v>
      </c>
      <c r="E56" s="87">
        <v>43194</v>
      </c>
      <c r="F56" s="87">
        <v>54253</v>
      </c>
      <c r="G56" s="87">
        <v>57030</v>
      </c>
      <c r="H56" s="88">
        <v>62686</v>
      </c>
      <c r="I56" s="90">
        <f t="shared" si="35"/>
        <v>0.53345238386457594</v>
      </c>
      <c r="J56" s="88">
        <v>72943</v>
      </c>
      <c r="K56" s="90">
        <f t="shared" si="36"/>
        <v>0.6887299161920637</v>
      </c>
      <c r="L56" s="88">
        <v>99733</v>
      </c>
      <c r="M56" s="90">
        <f t="shared" si="37"/>
        <v>0.83829465651669022</v>
      </c>
      <c r="N56" s="88">
        <v>109930</v>
      </c>
      <c r="O56" s="90">
        <f t="shared" si="38"/>
        <v>0.9275819743994389</v>
      </c>
      <c r="P56" s="87">
        <v>98667</v>
      </c>
      <c r="Q56" s="90">
        <f t="shared" si="39"/>
        <v>0.57398781227068252</v>
      </c>
      <c r="R56" s="87">
        <v>123241</v>
      </c>
      <c r="S56" s="90">
        <f t="shared" si="40"/>
        <v>0.68955211603580868</v>
      </c>
      <c r="T56" s="87">
        <v>141577</v>
      </c>
      <c r="U56" s="90">
        <f t="shared" si="41"/>
        <v>0.41956022580289365</v>
      </c>
      <c r="V56" s="87">
        <v>129248</v>
      </c>
      <c r="W56" s="90">
        <f t="shared" si="42"/>
        <v>0.17573001000636768</v>
      </c>
      <c r="X56" s="87">
        <v>108945</v>
      </c>
      <c r="Y56" s="90">
        <f t="shared" si="43"/>
        <v>0.10416856699808452</v>
      </c>
      <c r="Z56" s="87">
        <v>100012</v>
      </c>
      <c r="AA56" s="90">
        <f t="shared" si="44"/>
        <v>-0.18848435179850864</v>
      </c>
      <c r="AB56" s="87">
        <v>92173</v>
      </c>
      <c r="AC56" s="90">
        <f t="shared" si="45"/>
        <v>-0.34895498562619631</v>
      </c>
      <c r="AD56" s="87">
        <v>97656</v>
      </c>
      <c r="AE56" s="90">
        <f t="shared" si="46"/>
        <v>-0.2444293141866799</v>
      </c>
      <c r="AF56" s="87">
        <v>87960</v>
      </c>
      <c r="AG56" s="90">
        <f t="shared" si="47"/>
        <v>-0.19262012942310336</v>
      </c>
      <c r="AH56" s="87">
        <v>156110</v>
      </c>
      <c r="AI56" s="90">
        <f t="shared" si="48"/>
        <v>0.56091269047714265</v>
      </c>
      <c r="AJ56" s="87">
        <v>114457</v>
      </c>
      <c r="AK56" s="90">
        <f t="shared" si="49"/>
        <v>0.2417627721784037</v>
      </c>
      <c r="AL56" s="87">
        <v>121214</v>
      </c>
      <c r="AM56" s="90">
        <f t="shared" si="50"/>
        <v>0.24123453756041613</v>
      </c>
      <c r="AN56" s="87">
        <v>153593</v>
      </c>
      <c r="AO56" s="90">
        <f t="shared" si="51"/>
        <v>0.74616871305138699</v>
      </c>
      <c r="AP56" s="87">
        <v>217961</v>
      </c>
      <c r="AQ56" s="90">
        <f t="shared" si="54"/>
        <v>0.39620139645122032</v>
      </c>
      <c r="AR56" s="87">
        <v>249485</v>
      </c>
      <c r="AS56" s="90">
        <f t="shared" si="54"/>
        <v>0.39620139645122032</v>
      </c>
      <c r="AT56" s="87">
        <v>234479</v>
      </c>
      <c r="AU56" s="90">
        <f t="shared" si="52"/>
        <v>0.93442176646261976</v>
      </c>
      <c r="AV56" s="87">
        <v>241175</v>
      </c>
      <c r="AW56" s="90">
        <f t="shared" si="55"/>
        <v>0.57022129914774755</v>
      </c>
    </row>
    <row r="57" spans="2:49" ht="15" thickBot="1" x14ac:dyDescent="0.35">
      <c r="B57" s="83" t="s">
        <v>82</v>
      </c>
      <c r="C57" s="61" t="s">
        <v>233</v>
      </c>
      <c r="D57" s="92">
        <f>SUM(D58:D68)</f>
        <v>167535.96289</v>
      </c>
      <c r="E57" s="92">
        <f>SUM(E58:E68)</f>
        <v>185326</v>
      </c>
      <c r="F57" s="92">
        <f>SUM(F58:F68)</f>
        <v>246344</v>
      </c>
      <c r="G57" s="92">
        <f>SUM(G58:G68)</f>
        <v>221872</v>
      </c>
      <c r="H57" s="92">
        <f>SUM(H58:H68)</f>
        <v>212603</v>
      </c>
      <c r="I57" s="93">
        <f t="shared" si="35"/>
        <v>0.26899918281778046</v>
      </c>
      <c r="J57" s="92">
        <f>SUM(J58:J68)</f>
        <v>190591</v>
      </c>
      <c r="K57" s="93">
        <f t="shared" si="36"/>
        <v>2.8409397494145505E-2</v>
      </c>
      <c r="L57" s="92">
        <f>SUM(L58:L68)</f>
        <v>239478</v>
      </c>
      <c r="M57" s="93">
        <f t="shared" si="37"/>
        <v>-2.7871594193485505E-2</v>
      </c>
      <c r="N57" s="92">
        <f>SUM(N58:N68)</f>
        <v>736716</v>
      </c>
      <c r="O57" s="93">
        <f t="shared" si="38"/>
        <v>2.3204550371385304</v>
      </c>
      <c r="P57" s="92">
        <f>SUM(P58:P68)</f>
        <v>881699</v>
      </c>
      <c r="Q57" s="93">
        <f t="shared" si="39"/>
        <v>3.1471616110779248</v>
      </c>
      <c r="R57" s="92">
        <f>SUM(R58:R68)</f>
        <v>978693</v>
      </c>
      <c r="S57" s="93">
        <f t="shared" si="40"/>
        <v>4.1350431027698056</v>
      </c>
      <c r="T57" s="92">
        <f>SUM(T58:T68)</f>
        <v>1094308</v>
      </c>
      <c r="U57" s="93">
        <f t="shared" si="41"/>
        <v>3.5695554497699167</v>
      </c>
      <c r="V57" s="92">
        <f>SUM(V58:V68)</f>
        <v>1218936</v>
      </c>
      <c r="W57" s="93">
        <f t="shared" si="42"/>
        <v>0.65455345071913729</v>
      </c>
      <c r="X57" s="92">
        <f>SUM(X58:X68)</f>
        <v>1201636</v>
      </c>
      <c r="Y57" s="93">
        <f t="shared" si="43"/>
        <v>0.36286419741884712</v>
      </c>
      <c r="Z57" s="92">
        <f>SUM(Z58:Z68)</f>
        <v>939838</v>
      </c>
      <c r="AA57" s="93">
        <f t="shared" si="44"/>
        <v>-3.9700907230357241E-2</v>
      </c>
      <c r="AB57" s="92">
        <f>SUM(AB58:AB68)</f>
        <v>1006382</v>
      </c>
      <c r="AC57" s="93">
        <f t="shared" si="45"/>
        <v>-8.0348494208211996E-2</v>
      </c>
      <c r="AD57" s="92">
        <f>SUM(AD58:AD68)</f>
        <v>967355</v>
      </c>
      <c r="AE57" s="93">
        <f t="shared" si="46"/>
        <v>-0.2063939370073572</v>
      </c>
      <c r="AF57" s="92">
        <f>SUM(AF58:AF68)</f>
        <v>1065575</v>
      </c>
      <c r="AG57" s="93">
        <f t="shared" si="47"/>
        <v>-0.11322979671048472</v>
      </c>
      <c r="AH57" s="92">
        <f>SUM(AH58:AH68)</f>
        <v>1344155</v>
      </c>
      <c r="AI57" s="93">
        <f t="shared" si="48"/>
        <v>0.43019860869639226</v>
      </c>
      <c r="AJ57" s="92">
        <f>SUM(AJ58:AJ68)</f>
        <v>1482957</v>
      </c>
      <c r="AK57" s="93">
        <f t="shared" si="49"/>
        <v>0.47355278611898854</v>
      </c>
      <c r="AL57" s="92">
        <f>SUM(AL58:AL68)</f>
        <v>1934976</v>
      </c>
      <c r="AM57" s="93">
        <f t="shared" si="50"/>
        <v>1.000274976611482</v>
      </c>
      <c r="AN57" s="92">
        <f>SUM(AN58:AN68)</f>
        <v>1992135</v>
      </c>
      <c r="AO57" s="93">
        <f t="shared" si="51"/>
        <v>0.86953991976163114</v>
      </c>
      <c r="AP57" s="92">
        <f>SUM(AP58:AP68)</f>
        <v>2327668</v>
      </c>
      <c r="AQ57" s="93">
        <f>IFERROR(AP57/AH57-1,"-")</f>
        <v>0.73169612135505213</v>
      </c>
      <c r="AR57" s="92">
        <f>SUM(AR58:AR68)</f>
        <v>4869447</v>
      </c>
      <c r="AS57" s="93">
        <f>IFERROR(AR57/AJ57-1,"-")</f>
        <v>2.2836063351803189</v>
      </c>
      <c r="AT57" s="92">
        <f>SUM(AT58:AT68)</f>
        <v>4747225</v>
      </c>
      <c r="AU57" s="93">
        <f t="shared" si="52"/>
        <v>1.4533766827082095</v>
      </c>
      <c r="AV57" s="92">
        <f>SUM(AV58:AV68)</f>
        <v>4721674</v>
      </c>
      <c r="AW57" s="93">
        <f t="shared" si="55"/>
        <v>1.3701576449387214</v>
      </c>
    </row>
    <row r="58" spans="2:49" ht="15" thickBot="1" x14ac:dyDescent="0.35">
      <c r="B58" s="86" t="s">
        <v>71</v>
      </c>
      <c r="C58" s="86" t="s">
        <v>226</v>
      </c>
      <c r="D58" s="87">
        <v>27132.014360893867</v>
      </c>
      <c r="E58" s="87">
        <v>56182</v>
      </c>
      <c r="F58" s="87">
        <v>65686</v>
      </c>
      <c r="G58" s="87">
        <v>85568</v>
      </c>
      <c r="H58" s="88">
        <v>109866</v>
      </c>
      <c r="I58" s="90">
        <f t="shared" si="35"/>
        <v>3.0493123193371501</v>
      </c>
      <c r="J58" s="88">
        <v>108811</v>
      </c>
      <c r="K58" s="90">
        <f t="shared" si="36"/>
        <v>0.93675910433946807</v>
      </c>
      <c r="L58" s="88">
        <v>212662</v>
      </c>
      <c r="M58" s="90">
        <f t="shared" si="37"/>
        <v>2.2375544256005848</v>
      </c>
      <c r="N58" s="88">
        <v>711471</v>
      </c>
      <c r="O58" s="90">
        <f t="shared" si="38"/>
        <v>7.3146853964098728</v>
      </c>
      <c r="P58" s="87">
        <v>851107</v>
      </c>
      <c r="Q58" s="90">
        <f t="shared" si="39"/>
        <v>6.7467733420712506</v>
      </c>
      <c r="R58" s="87">
        <v>943224</v>
      </c>
      <c r="S58" s="90">
        <f t="shared" si="40"/>
        <v>7.6684618283077999</v>
      </c>
      <c r="T58" s="87">
        <v>1053063</v>
      </c>
      <c r="U58" s="90">
        <f t="shared" si="41"/>
        <v>3.9518155570811899</v>
      </c>
      <c r="V58" s="87">
        <v>1166187</v>
      </c>
      <c r="W58" s="90">
        <f t="shared" si="42"/>
        <v>0.63912091989694586</v>
      </c>
      <c r="X58" s="87">
        <v>1176880</v>
      </c>
      <c r="Y58" s="90">
        <f t="shared" si="43"/>
        <v>0.38276385930323675</v>
      </c>
      <c r="Z58" s="87">
        <v>764036</v>
      </c>
      <c r="AA58" s="90">
        <f t="shared" si="44"/>
        <v>-0.18997396164643821</v>
      </c>
      <c r="AB58" s="87">
        <v>826861</v>
      </c>
      <c r="AC58" s="90">
        <f t="shared" si="45"/>
        <v>-0.21480386263689821</v>
      </c>
      <c r="AD58" s="87">
        <v>730257</v>
      </c>
      <c r="AE58" s="90">
        <f t="shared" si="46"/>
        <v>-0.37380797419281808</v>
      </c>
      <c r="AF58" s="87">
        <v>822687</v>
      </c>
      <c r="AG58" s="90">
        <f t="shared" si="47"/>
        <v>-0.300959316157977</v>
      </c>
      <c r="AH58" s="87">
        <v>1103514</v>
      </c>
      <c r="AI58" s="90">
        <f t="shared" si="48"/>
        <v>0.4443219952986508</v>
      </c>
      <c r="AJ58" s="87">
        <v>1107563</v>
      </c>
      <c r="AK58" s="90">
        <f t="shared" si="49"/>
        <v>0.33947906600988564</v>
      </c>
      <c r="AL58" s="87">
        <v>1373045</v>
      </c>
      <c r="AM58" s="90">
        <f t="shared" si="50"/>
        <v>0.8802216206075395</v>
      </c>
      <c r="AN58" s="87">
        <v>1377858</v>
      </c>
      <c r="AO58" s="90">
        <f t="shared" si="51"/>
        <v>0.67482651360724066</v>
      </c>
      <c r="AP58" s="87">
        <v>1783721</v>
      </c>
      <c r="AQ58" s="90">
        <f t="shared" ref="AQ58:AS68" si="56">IFERROR($AP58/$AH58-1,"-")</f>
        <v>0.61640087937262233</v>
      </c>
      <c r="AR58" s="87">
        <v>4173579</v>
      </c>
      <c r="AS58" s="90">
        <f t="shared" si="56"/>
        <v>0.61640087937262233</v>
      </c>
      <c r="AT58" s="87">
        <v>4241360</v>
      </c>
      <c r="AU58" s="90">
        <f t="shared" si="52"/>
        <v>2.0890174757564393</v>
      </c>
      <c r="AV58" s="87">
        <v>4238562</v>
      </c>
      <c r="AW58" s="90">
        <f t="shared" si="55"/>
        <v>2.0761965311374611</v>
      </c>
    </row>
    <row r="59" spans="2:49" ht="15" thickBot="1" x14ac:dyDescent="0.35">
      <c r="B59" s="86" t="s">
        <v>70</v>
      </c>
      <c r="C59" s="86"/>
      <c r="D59" s="87"/>
      <c r="E59" s="87"/>
      <c r="F59" s="87"/>
      <c r="G59" s="87">
        <v>0</v>
      </c>
      <c r="H59" s="88"/>
      <c r="I59" s="90"/>
      <c r="J59" s="88"/>
      <c r="K59" s="90"/>
      <c r="L59" s="88"/>
      <c r="M59" s="90"/>
      <c r="N59" s="88">
        <v>0</v>
      </c>
      <c r="O59" s="90" t="str">
        <f t="shared" si="38"/>
        <v>-</v>
      </c>
      <c r="P59" s="87"/>
      <c r="Q59" s="90"/>
      <c r="R59" s="87"/>
      <c r="S59" s="90"/>
      <c r="T59" s="87"/>
      <c r="U59" s="90"/>
      <c r="V59" s="87">
        <v>0</v>
      </c>
      <c r="W59" s="90" t="str">
        <f t="shared" si="42"/>
        <v>-</v>
      </c>
      <c r="X59" s="87">
        <v>0</v>
      </c>
      <c r="Y59" s="90" t="str">
        <f t="shared" si="43"/>
        <v>-</v>
      </c>
      <c r="Z59" s="87">
        <v>0</v>
      </c>
      <c r="AA59" s="90" t="str">
        <f t="shared" si="44"/>
        <v>-</v>
      </c>
      <c r="AB59" s="87">
        <v>0</v>
      </c>
      <c r="AC59" s="90" t="str">
        <f t="shared" si="45"/>
        <v>-</v>
      </c>
      <c r="AD59" s="87">
        <v>0</v>
      </c>
      <c r="AE59" s="90" t="str">
        <f t="shared" si="46"/>
        <v>-</v>
      </c>
      <c r="AF59" s="87">
        <v>0</v>
      </c>
      <c r="AG59" s="90" t="str">
        <f t="shared" si="47"/>
        <v>-</v>
      </c>
      <c r="AH59" s="87">
        <v>72529</v>
      </c>
      <c r="AI59" s="90" t="str">
        <f t="shared" si="48"/>
        <v>-</v>
      </c>
      <c r="AJ59" s="87">
        <v>184467</v>
      </c>
      <c r="AK59" s="90" t="str">
        <f t="shared" si="49"/>
        <v>-</v>
      </c>
      <c r="AL59" s="87">
        <v>399723</v>
      </c>
      <c r="AM59" s="90" t="str">
        <f t="shared" si="50"/>
        <v>-</v>
      </c>
      <c r="AN59" s="87">
        <v>446674</v>
      </c>
      <c r="AO59" s="90" t="str">
        <f t="shared" si="51"/>
        <v>-</v>
      </c>
      <c r="AP59" s="87">
        <v>372347</v>
      </c>
      <c r="AQ59" s="90">
        <f t="shared" si="56"/>
        <v>4.1337671827820595</v>
      </c>
      <c r="AR59" s="87">
        <v>261900</v>
      </c>
      <c r="AS59" s="90">
        <f t="shared" si="56"/>
        <v>4.1337671827820595</v>
      </c>
      <c r="AT59" s="87">
        <v>39664</v>
      </c>
      <c r="AU59" s="90">
        <f t="shared" si="52"/>
        <v>-0.90077128411424912</v>
      </c>
      <c r="AV59" s="87">
        <v>6346</v>
      </c>
      <c r="AW59" s="90">
        <f t="shared" si="55"/>
        <v>-0.98579277056645342</v>
      </c>
    </row>
    <row r="60" spans="2:49" ht="15" thickBot="1" x14ac:dyDescent="0.35">
      <c r="B60" s="86" t="s">
        <v>72</v>
      </c>
      <c r="C60" s="86" t="s">
        <v>227</v>
      </c>
      <c r="D60" s="87">
        <v>129337.94852910613</v>
      </c>
      <c r="E60" s="87">
        <v>117410</v>
      </c>
      <c r="F60" s="87">
        <v>167444</v>
      </c>
      <c r="G60" s="87">
        <v>117262</v>
      </c>
      <c r="H60" s="88">
        <v>84530</v>
      </c>
      <c r="I60" s="90">
        <f t="shared" ref="I60:I68" si="57">IFERROR(H60/D60-1,"-")</f>
        <v>-0.34644084770698658</v>
      </c>
      <c r="J60" s="88">
        <v>62904</v>
      </c>
      <c r="K60" s="90">
        <f t="shared" ref="K60:K68" si="58">IFERROR(J60/E60-1,"-")</f>
        <v>-0.46423643641938506</v>
      </c>
      <c r="L60" s="88">
        <v>4955</v>
      </c>
      <c r="M60" s="90">
        <f t="shared" ref="M60:M68" si="59">IFERROR(L60/F60-1,"-")</f>
        <v>-0.97040801700867152</v>
      </c>
      <c r="N60" s="88">
        <v>708</v>
      </c>
      <c r="O60" s="90">
        <f t="shared" si="38"/>
        <v>-0.99396223840630382</v>
      </c>
      <c r="P60" s="87">
        <v>721</v>
      </c>
      <c r="Q60" s="90">
        <f t="shared" ref="Q60:Q68" si="60">IFERROR(P60/H60-1,"-")</f>
        <v>-0.99147048385188685</v>
      </c>
      <c r="R60" s="87">
        <v>487</v>
      </c>
      <c r="S60" s="90">
        <f t="shared" ref="S60:S68" si="61">IFERROR(R60/J60-1,"-")</f>
        <v>-0.99225804400356099</v>
      </c>
      <c r="T60" s="87">
        <v>215</v>
      </c>
      <c r="U60" s="90">
        <f t="shared" ref="U60:U68" si="62">IFERROR(T60/L60-1,"-")</f>
        <v>-0.9566094853683148</v>
      </c>
      <c r="V60" s="87">
        <v>5270</v>
      </c>
      <c r="W60" s="90">
        <f t="shared" si="42"/>
        <v>6.4435028248587569</v>
      </c>
      <c r="X60" s="87">
        <v>222</v>
      </c>
      <c r="Y60" s="90">
        <f t="shared" si="43"/>
        <v>-0.69209431345353678</v>
      </c>
      <c r="Z60" s="87">
        <v>118098</v>
      </c>
      <c r="AA60" s="90">
        <f t="shared" si="44"/>
        <v>241.50102669404518</v>
      </c>
      <c r="AB60" s="87">
        <v>0</v>
      </c>
      <c r="AC60" s="90">
        <f t="shared" si="45"/>
        <v>-1</v>
      </c>
      <c r="AD60" s="87">
        <v>0</v>
      </c>
      <c r="AE60" s="90">
        <f t="shared" si="46"/>
        <v>-1</v>
      </c>
      <c r="AF60" s="87">
        <v>0</v>
      </c>
      <c r="AG60" s="90">
        <f t="shared" si="47"/>
        <v>-1</v>
      </c>
      <c r="AH60" s="87">
        <v>0</v>
      </c>
      <c r="AI60" s="90">
        <f t="shared" si="48"/>
        <v>-1</v>
      </c>
      <c r="AJ60" s="87" t="s">
        <v>156</v>
      </c>
      <c r="AK60" s="90" t="str">
        <f t="shared" si="49"/>
        <v>-</v>
      </c>
      <c r="AL60" s="87" t="s">
        <v>156</v>
      </c>
      <c r="AM60" s="90" t="str">
        <f t="shared" si="50"/>
        <v>-</v>
      </c>
      <c r="AN60" s="87">
        <v>0</v>
      </c>
      <c r="AO60" s="90" t="str">
        <f t="shared" si="51"/>
        <v>-</v>
      </c>
      <c r="AP60" s="87">
        <v>0</v>
      </c>
      <c r="AQ60" s="90" t="str">
        <f t="shared" si="56"/>
        <v>-</v>
      </c>
      <c r="AR60" s="87">
        <v>0</v>
      </c>
      <c r="AS60" s="90" t="str">
        <f t="shared" si="56"/>
        <v>-</v>
      </c>
      <c r="AT60" s="87">
        <v>0</v>
      </c>
      <c r="AU60" s="90" t="str">
        <f t="shared" si="52"/>
        <v>-</v>
      </c>
      <c r="AV60" s="87">
        <v>0</v>
      </c>
      <c r="AW60" s="90" t="str">
        <f t="shared" si="55"/>
        <v>-</v>
      </c>
    </row>
    <row r="61" spans="2:49" ht="15" thickBot="1" x14ac:dyDescent="0.35">
      <c r="B61" s="86" t="s">
        <v>274</v>
      </c>
      <c r="C61" s="86" t="s">
        <v>275</v>
      </c>
      <c r="D61" s="87">
        <v>0</v>
      </c>
      <c r="E61" s="87">
        <v>0</v>
      </c>
      <c r="F61" s="87">
        <v>0</v>
      </c>
      <c r="G61" s="87">
        <v>0</v>
      </c>
      <c r="H61" s="87">
        <v>0</v>
      </c>
      <c r="I61" s="90" t="str">
        <f t="shared" si="57"/>
        <v>-</v>
      </c>
      <c r="J61" s="87">
        <v>0</v>
      </c>
      <c r="K61" s="90" t="str">
        <f t="shared" si="58"/>
        <v>-</v>
      </c>
      <c r="L61" s="87">
        <v>0</v>
      </c>
      <c r="M61" s="90" t="str">
        <f t="shared" si="59"/>
        <v>-</v>
      </c>
      <c r="N61" s="87">
        <v>0</v>
      </c>
      <c r="O61" s="90" t="str">
        <f t="shared" si="38"/>
        <v>-</v>
      </c>
      <c r="P61" s="87">
        <v>0</v>
      </c>
      <c r="Q61" s="90" t="str">
        <f t="shared" si="60"/>
        <v>-</v>
      </c>
      <c r="R61" s="87">
        <v>0</v>
      </c>
      <c r="S61" s="90" t="str">
        <f t="shared" si="61"/>
        <v>-</v>
      </c>
      <c r="T61" s="87">
        <v>0</v>
      </c>
      <c r="U61" s="90" t="str">
        <f t="shared" si="62"/>
        <v>-</v>
      </c>
      <c r="V61" s="87">
        <v>0</v>
      </c>
      <c r="W61" s="90" t="str">
        <f t="shared" si="42"/>
        <v>-</v>
      </c>
      <c r="X61" s="87">
        <v>5150</v>
      </c>
      <c r="Y61" s="90" t="str">
        <f t="shared" si="43"/>
        <v>-</v>
      </c>
      <c r="Z61" s="87">
        <v>0</v>
      </c>
      <c r="AA61" s="90" t="str">
        <f t="shared" si="44"/>
        <v>-</v>
      </c>
      <c r="AB61" s="87">
        <v>120495</v>
      </c>
      <c r="AC61" s="90" t="str">
        <f t="shared" si="45"/>
        <v>-</v>
      </c>
      <c r="AD61" s="87">
        <v>167225</v>
      </c>
      <c r="AE61" s="90" t="str">
        <f t="shared" si="46"/>
        <v>-</v>
      </c>
      <c r="AF61" s="87">
        <v>169817</v>
      </c>
      <c r="AG61" s="90">
        <f t="shared" si="47"/>
        <v>31.974174757281553</v>
      </c>
      <c r="AH61" s="87">
        <v>51724</v>
      </c>
      <c r="AI61" s="90" t="str">
        <f t="shared" si="48"/>
        <v>-</v>
      </c>
      <c r="AJ61" s="87">
        <v>52580</v>
      </c>
      <c r="AK61" s="90">
        <f t="shared" si="49"/>
        <v>-0.56363334578198265</v>
      </c>
      <c r="AL61" s="87" t="s">
        <v>156</v>
      </c>
      <c r="AM61" s="90" t="str">
        <f t="shared" si="50"/>
        <v>-</v>
      </c>
      <c r="AN61" s="87">
        <v>0</v>
      </c>
      <c r="AO61" s="90">
        <f t="shared" si="51"/>
        <v>-1</v>
      </c>
      <c r="AP61" s="87" t="s">
        <v>156</v>
      </c>
      <c r="AQ61" s="90" t="str">
        <f t="shared" si="56"/>
        <v>-</v>
      </c>
      <c r="AR61" s="87">
        <v>252654</v>
      </c>
      <c r="AS61" s="90" t="str">
        <f t="shared" si="56"/>
        <v>-</v>
      </c>
      <c r="AT61" s="87">
        <v>259036</v>
      </c>
      <c r="AU61" s="90" t="str">
        <f t="shared" si="52"/>
        <v>-</v>
      </c>
      <c r="AV61" s="87">
        <v>267060</v>
      </c>
      <c r="AW61" s="90" t="str">
        <f t="shared" si="55"/>
        <v>-</v>
      </c>
    </row>
    <row r="62" spans="2:49" ht="15" thickBot="1" x14ac:dyDescent="0.35">
      <c r="B62" s="86" t="s">
        <v>85</v>
      </c>
      <c r="C62" s="86" t="s">
        <v>234</v>
      </c>
      <c r="D62" s="87">
        <v>1518</v>
      </c>
      <c r="E62" s="87">
        <v>1603</v>
      </c>
      <c r="F62" s="87">
        <v>1694</v>
      </c>
      <c r="G62" s="87">
        <v>1380</v>
      </c>
      <c r="H62" s="88">
        <v>1425</v>
      </c>
      <c r="I62" s="90">
        <f t="shared" si="57"/>
        <v>-6.1264822134387331E-2</v>
      </c>
      <c r="J62" s="88">
        <v>1246</v>
      </c>
      <c r="K62" s="90">
        <f t="shared" si="58"/>
        <v>-0.22270742358078599</v>
      </c>
      <c r="L62" s="88">
        <v>1488</v>
      </c>
      <c r="M62" s="90">
        <f t="shared" si="59"/>
        <v>-0.12160566706021247</v>
      </c>
      <c r="N62" s="88">
        <v>1440</v>
      </c>
      <c r="O62" s="90">
        <f t="shared" si="38"/>
        <v>4.3478260869565188E-2</v>
      </c>
      <c r="P62" s="87">
        <v>1417</v>
      </c>
      <c r="Q62" s="90">
        <f t="shared" si="60"/>
        <v>-5.6140350877192935E-3</v>
      </c>
      <c r="R62" s="87">
        <v>2006</v>
      </c>
      <c r="S62" s="90">
        <f t="shared" si="61"/>
        <v>0.60995184590690199</v>
      </c>
      <c r="T62" s="87">
        <v>1938</v>
      </c>
      <c r="U62" s="90">
        <f t="shared" si="62"/>
        <v>0.30241935483870974</v>
      </c>
      <c r="V62" s="87">
        <v>2805</v>
      </c>
      <c r="W62" s="90">
        <f t="shared" si="42"/>
        <v>0.94791666666666674</v>
      </c>
      <c r="X62" s="87">
        <v>2760</v>
      </c>
      <c r="Y62" s="90">
        <f t="shared" si="43"/>
        <v>0.94777699364855339</v>
      </c>
      <c r="Z62" s="87">
        <v>2627</v>
      </c>
      <c r="AA62" s="90">
        <f t="shared" si="44"/>
        <v>0.30957128614157536</v>
      </c>
      <c r="AB62" s="87">
        <v>2704</v>
      </c>
      <c r="AC62" s="90">
        <f t="shared" si="45"/>
        <v>0.39525283797729616</v>
      </c>
      <c r="AD62" s="87">
        <v>2553</v>
      </c>
      <c r="AE62" s="90">
        <f t="shared" si="46"/>
        <v>-8.9839572192513373E-2</v>
      </c>
      <c r="AF62" s="87">
        <v>2591</v>
      </c>
      <c r="AG62" s="90">
        <f t="shared" si="47"/>
        <v>-6.1231884057970976E-2</v>
      </c>
      <c r="AH62" s="87">
        <v>2534</v>
      </c>
      <c r="AI62" s="90">
        <f t="shared" si="48"/>
        <v>-3.5401598781880428E-2</v>
      </c>
      <c r="AJ62" s="87">
        <v>2483</v>
      </c>
      <c r="AK62" s="90">
        <f t="shared" si="49"/>
        <v>-8.1730769230769273E-2</v>
      </c>
      <c r="AL62" s="87">
        <v>2627</v>
      </c>
      <c r="AM62" s="90">
        <f t="shared" si="50"/>
        <v>2.8985507246376718E-2</v>
      </c>
      <c r="AN62" s="87">
        <v>2590</v>
      </c>
      <c r="AO62" s="90">
        <f t="shared" si="51"/>
        <v>-3.8595137012731318E-4</v>
      </c>
      <c r="AP62" s="87">
        <v>3455</v>
      </c>
      <c r="AQ62" s="90">
        <f t="shared" si="56"/>
        <v>0.36345698500394641</v>
      </c>
      <c r="AR62" s="87">
        <v>3408</v>
      </c>
      <c r="AS62" s="90">
        <f t="shared" si="56"/>
        <v>0.36345698500394641</v>
      </c>
      <c r="AT62" s="87">
        <v>3322</v>
      </c>
      <c r="AU62" s="90">
        <f t="shared" si="52"/>
        <v>0.26456033498287024</v>
      </c>
      <c r="AV62" s="87" t="s">
        <v>156</v>
      </c>
      <c r="AW62" s="90" t="str">
        <f t="shared" si="55"/>
        <v>-</v>
      </c>
    </row>
    <row r="63" spans="2:49" ht="15" thickBot="1" x14ac:dyDescent="0.35">
      <c r="B63" s="86" t="s">
        <v>76</v>
      </c>
      <c r="C63" s="86" t="s">
        <v>228</v>
      </c>
      <c r="D63" s="87">
        <v>0</v>
      </c>
      <c r="E63" s="87">
        <v>0</v>
      </c>
      <c r="F63" s="87">
        <v>0</v>
      </c>
      <c r="G63" s="87">
        <v>4500</v>
      </c>
      <c r="H63" s="88">
        <v>3750</v>
      </c>
      <c r="I63" s="90" t="str">
        <f t="shared" si="57"/>
        <v>-</v>
      </c>
      <c r="J63" s="88">
        <v>3000</v>
      </c>
      <c r="K63" s="90" t="str">
        <f t="shared" si="58"/>
        <v>-</v>
      </c>
      <c r="L63" s="88">
        <v>2250</v>
      </c>
      <c r="M63" s="90" t="str">
        <f t="shared" si="59"/>
        <v>-</v>
      </c>
      <c r="N63" s="88">
        <v>1500</v>
      </c>
      <c r="O63" s="90">
        <f t="shared" si="38"/>
        <v>-0.66666666666666674</v>
      </c>
      <c r="P63" s="87">
        <v>750</v>
      </c>
      <c r="Q63" s="90">
        <f t="shared" si="60"/>
        <v>-0.8</v>
      </c>
      <c r="R63" s="87">
        <v>0</v>
      </c>
      <c r="S63" s="90">
        <f t="shared" si="61"/>
        <v>-1</v>
      </c>
      <c r="T63" s="87">
        <v>5246</v>
      </c>
      <c r="U63" s="90">
        <f t="shared" si="62"/>
        <v>1.3315555555555556</v>
      </c>
      <c r="V63" s="87">
        <v>4497</v>
      </c>
      <c r="W63" s="90">
        <f t="shared" si="42"/>
        <v>1.9980000000000002</v>
      </c>
      <c r="X63" s="87">
        <v>0</v>
      </c>
      <c r="Y63" s="90">
        <f t="shared" si="43"/>
        <v>-1</v>
      </c>
      <c r="Z63" s="87">
        <v>0</v>
      </c>
      <c r="AA63" s="90" t="str">
        <f t="shared" si="44"/>
        <v>-</v>
      </c>
      <c r="AB63" s="87">
        <v>0</v>
      </c>
      <c r="AC63" s="90">
        <f t="shared" si="45"/>
        <v>-1</v>
      </c>
      <c r="AD63" s="87">
        <v>0</v>
      </c>
      <c r="AE63" s="90">
        <f t="shared" si="46"/>
        <v>-1</v>
      </c>
      <c r="AF63" s="87">
        <v>0</v>
      </c>
      <c r="AG63" s="90" t="str">
        <f t="shared" si="47"/>
        <v>-</v>
      </c>
      <c r="AH63" s="87">
        <v>0</v>
      </c>
      <c r="AI63" s="90" t="str">
        <f t="shared" si="48"/>
        <v>-</v>
      </c>
      <c r="AJ63" s="87" t="s">
        <v>156</v>
      </c>
      <c r="AK63" s="90" t="str">
        <f t="shared" si="49"/>
        <v>-</v>
      </c>
      <c r="AL63" s="87">
        <v>4000</v>
      </c>
      <c r="AM63" s="90" t="str">
        <f t="shared" si="50"/>
        <v>-</v>
      </c>
      <c r="AN63" s="87">
        <v>4000</v>
      </c>
      <c r="AO63" s="90" t="str">
        <f t="shared" si="51"/>
        <v>-</v>
      </c>
      <c r="AP63" s="87">
        <v>1667</v>
      </c>
      <c r="AQ63" s="90" t="str">
        <f>IFERROR($AP63/$AH63-1,"-")</f>
        <v>-</v>
      </c>
      <c r="AR63" s="87">
        <v>667</v>
      </c>
      <c r="AS63" s="90" t="str">
        <f t="shared" si="56"/>
        <v>-</v>
      </c>
      <c r="AT63" s="87" t="s">
        <v>156</v>
      </c>
      <c r="AU63" s="90" t="str">
        <f t="shared" si="52"/>
        <v>-</v>
      </c>
      <c r="AV63" s="87" t="s">
        <v>156</v>
      </c>
      <c r="AW63" s="90" t="str">
        <f t="shared" si="55"/>
        <v>-</v>
      </c>
    </row>
    <row r="64" spans="2:49" ht="15" thickBot="1" x14ac:dyDescent="0.35">
      <c r="B64" s="86" t="s">
        <v>78</v>
      </c>
      <c r="C64" s="86" t="s">
        <v>235</v>
      </c>
      <c r="D64" s="87">
        <v>0</v>
      </c>
      <c r="E64" s="87">
        <v>0</v>
      </c>
      <c r="F64" s="87">
        <v>0</v>
      </c>
      <c r="G64" s="87">
        <v>0</v>
      </c>
      <c r="H64" s="88">
        <v>0</v>
      </c>
      <c r="I64" s="90" t="str">
        <f t="shared" si="57"/>
        <v>-</v>
      </c>
      <c r="J64" s="88">
        <v>0</v>
      </c>
      <c r="K64" s="90" t="str">
        <f t="shared" si="58"/>
        <v>-</v>
      </c>
      <c r="L64" s="88">
        <v>0</v>
      </c>
      <c r="M64" s="90" t="str">
        <f t="shared" si="59"/>
        <v>-</v>
      </c>
      <c r="N64" s="88">
        <v>0</v>
      </c>
      <c r="O64" s="90" t="str">
        <f t="shared" si="38"/>
        <v>-</v>
      </c>
      <c r="P64" s="87">
        <v>3728</v>
      </c>
      <c r="Q64" s="90" t="str">
        <f t="shared" si="60"/>
        <v>-</v>
      </c>
      <c r="R64" s="87">
        <v>3216</v>
      </c>
      <c r="S64" s="90" t="str">
        <f t="shared" si="61"/>
        <v>-</v>
      </c>
      <c r="T64" s="87">
        <v>140</v>
      </c>
      <c r="U64" s="90" t="str">
        <f t="shared" si="62"/>
        <v>-</v>
      </c>
      <c r="V64" s="87">
        <v>0</v>
      </c>
      <c r="W64" s="90" t="str">
        <f t="shared" si="42"/>
        <v>-</v>
      </c>
      <c r="X64" s="87">
        <v>5892</v>
      </c>
      <c r="Y64" s="90">
        <f t="shared" si="43"/>
        <v>0.58047210300429186</v>
      </c>
      <c r="Z64" s="87">
        <v>6216</v>
      </c>
      <c r="AA64" s="90">
        <f t="shared" si="44"/>
        <v>0.93283582089552231</v>
      </c>
      <c r="AB64" s="87">
        <v>1190</v>
      </c>
      <c r="AC64" s="90">
        <f t="shared" si="45"/>
        <v>7.5</v>
      </c>
      <c r="AD64" s="87">
        <v>0</v>
      </c>
      <c r="AE64" s="90" t="str">
        <f t="shared" si="46"/>
        <v>-</v>
      </c>
      <c r="AF64" s="87">
        <v>0</v>
      </c>
      <c r="AG64" s="90">
        <f t="shared" si="47"/>
        <v>-1</v>
      </c>
      <c r="AH64" s="87">
        <v>0</v>
      </c>
      <c r="AI64" s="90">
        <f t="shared" si="48"/>
        <v>-1</v>
      </c>
      <c r="AJ64" s="87" t="s">
        <v>156</v>
      </c>
      <c r="AK64" s="90" t="str">
        <f t="shared" si="49"/>
        <v>-</v>
      </c>
      <c r="AL64" s="87">
        <v>0</v>
      </c>
      <c r="AM64" s="90" t="str">
        <f t="shared" si="50"/>
        <v>-</v>
      </c>
      <c r="AN64" s="87">
        <v>0</v>
      </c>
      <c r="AO64" s="90" t="str">
        <f t="shared" si="51"/>
        <v>-</v>
      </c>
      <c r="AP64" s="87">
        <v>0</v>
      </c>
      <c r="AQ64" s="90" t="str">
        <f t="shared" si="56"/>
        <v>-</v>
      </c>
      <c r="AR64" s="87">
        <v>0</v>
      </c>
      <c r="AS64" s="90" t="str">
        <f t="shared" si="56"/>
        <v>-</v>
      </c>
      <c r="AT64" s="87">
        <v>0</v>
      </c>
      <c r="AU64" s="90" t="str">
        <f t="shared" si="52"/>
        <v>-</v>
      </c>
      <c r="AV64" s="87">
        <v>0</v>
      </c>
      <c r="AW64" s="90" t="str">
        <f t="shared" si="55"/>
        <v>-</v>
      </c>
    </row>
    <row r="65" spans="2:49" ht="15" thickBot="1" x14ac:dyDescent="0.35">
      <c r="B65" s="86" t="s">
        <v>87</v>
      </c>
      <c r="C65" s="86" t="s">
        <v>242</v>
      </c>
      <c r="D65" s="87">
        <v>9548</v>
      </c>
      <c r="E65" s="87">
        <v>10131</v>
      </c>
      <c r="F65" s="87">
        <v>11520</v>
      </c>
      <c r="G65" s="87">
        <v>11496</v>
      </c>
      <c r="H65" s="88">
        <v>0</v>
      </c>
      <c r="I65" s="90">
        <f t="shared" si="57"/>
        <v>-1</v>
      </c>
      <c r="J65" s="88">
        <v>0</v>
      </c>
      <c r="K65" s="90">
        <f t="shared" si="58"/>
        <v>-1</v>
      </c>
      <c r="L65" s="88">
        <v>0</v>
      </c>
      <c r="M65" s="90">
        <f t="shared" si="59"/>
        <v>-1</v>
      </c>
      <c r="N65" s="88">
        <v>0</v>
      </c>
      <c r="O65" s="90">
        <f t="shared" si="38"/>
        <v>-1</v>
      </c>
      <c r="P65" s="87">
        <v>0</v>
      </c>
      <c r="Q65" s="90" t="str">
        <f t="shared" si="60"/>
        <v>-</v>
      </c>
      <c r="R65" s="87">
        <v>0</v>
      </c>
      <c r="S65" s="90" t="str">
        <f t="shared" si="61"/>
        <v>-</v>
      </c>
      <c r="T65" s="87">
        <v>0</v>
      </c>
      <c r="U65" s="90" t="str">
        <f t="shared" si="62"/>
        <v>-</v>
      </c>
      <c r="V65" s="87">
        <v>0</v>
      </c>
      <c r="W65" s="90" t="str">
        <f t="shared" si="42"/>
        <v>-</v>
      </c>
      <c r="X65" s="87">
        <v>0</v>
      </c>
      <c r="Y65" s="90" t="str">
        <f t="shared" si="43"/>
        <v>-</v>
      </c>
      <c r="Z65" s="87">
        <v>0</v>
      </c>
      <c r="AA65" s="90" t="str">
        <f t="shared" si="44"/>
        <v>-</v>
      </c>
      <c r="AB65" s="87">
        <v>0</v>
      </c>
      <c r="AC65" s="90" t="str">
        <f t="shared" si="45"/>
        <v>-</v>
      </c>
      <c r="AD65" s="87">
        <v>0</v>
      </c>
      <c r="AE65" s="90" t="str">
        <f t="shared" si="46"/>
        <v>-</v>
      </c>
      <c r="AF65" s="87">
        <v>0</v>
      </c>
      <c r="AG65" s="90" t="str">
        <f t="shared" si="47"/>
        <v>-</v>
      </c>
      <c r="AH65" s="87">
        <v>0</v>
      </c>
      <c r="AI65" s="90" t="str">
        <f t="shared" si="48"/>
        <v>-</v>
      </c>
      <c r="AJ65" s="87">
        <v>80170</v>
      </c>
      <c r="AK65" s="90" t="str">
        <f t="shared" si="49"/>
        <v>-</v>
      </c>
      <c r="AL65" s="87">
        <v>0</v>
      </c>
      <c r="AM65" s="90" t="str">
        <f t="shared" si="50"/>
        <v>-</v>
      </c>
      <c r="AN65" s="87">
        <v>0</v>
      </c>
      <c r="AO65" s="90" t="str">
        <f t="shared" si="51"/>
        <v>-</v>
      </c>
      <c r="AP65" s="87">
        <v>0</v>
      </c>
      <c r="AQ65" s="90" t="str">
        <f t="shared" si="56"/>
        <v>-</v>
      </c>
      <c r="AR65" s="87">
        <v>0</v>
      </c>
      <c r="AS65" s="90" t="str">
        <f t="shared" si="56"/>
        <v>-</v>
      </c>
      <c r="AT65" s="87">
        <v>0</v>
      </c>
      <c r="AU65" s="90" t="str">
        <f t="shared" si="52"/>
        <v>-</v>
      </c>
      <c r="AV65" s="87">
        <v>0</v>
      </c>
      <c r="AW65" s="90" t="str">
        <f t="shared" si="55"/>
        <v>-</v>
      </c>
    </row>
    <row r="66" spans="2:49" ht="15" thickBot="1" x14ac:dyDescent="0.35">
      <c r="B66" s="86" t="s">
        <v>276</v>
      </c>
      <c r="C66" s="86" t="s">
        <v>277</v>
      </c>
      <c r="D66" s="87">
        <v>0</v>
      </c>
      <c r="E66" s="87">
        <v>0</v>
      </c>
      <c r="F66" s="87">
        <v>0</v>
      </c>
      <c r="G66" s="87">
        <v>0</v>
      </c>
      <c r="H66" s="87">
        <v>0</v>
      </c>
      <c r="I66" s="90" t="str">
        <f t="shared" si="57"/>
        <v>-</v>
      </c>
      <c r="J66" s="87">
        <v>0</v>
      </c>
      <c r="K66" s="90" t="str">
        <f t="shared" si="58"/>
        <v>-</v>
      </c>
      <c r="L66" s="87">
        <v>0</v>
      </c>
      <c r="M66" s="90" t="str">
        <f t="shared" si="59"/>
        <v>-</v>
      </c>
      <c r="N66" s="87">
        <v>0</v>
      </c>
      <c r="O66" s="90" t="str">
        <f t="shared" si="38"/>
        <v>-</v>
      </c>
      <c r="P66" s="87">
        <v>0</v>
      </c>
      <c r="Q66" s="90" t="str">
        <f t="shared" si="60"/>
        <v>-</v>
      </c>
      <c r="R66" s="87">
        <v>0</v>
      </c>
      <c r="S66" s="90" t="str">
        <f t="shared" si="61"/>
        <v>-</v>
      </c>
      <c r="T66" s="87">
        <v>0</v>
      </c>
      <c r="U66" s="90" t="str">
        <f t="shared" si="62"/>
        <v>-</v>
      </c>
      <c r="V66" s="87">
        <v>0</v>
      </c>
      <c r="W66" s="90" t="str">
        <f t="shared" si="42"/>
        <v>-</v>
      </c>
      <c r="X66" s="87">
        <v>0</v>
      </c>
      <c r="Y66" s="90" t="str">
        <f t="shared" si="43"/>
        <v>-</v>
      </c>
      <c r="Z66" s="87">
        <v>30337</v>
      </c>
      <c r="AA66" s="90" t="str">
        <f t="shared" si="44"/>
        <v>-</v>
      </c>
      <c r="AB66" s="87">
        <v>31190</v>
      </c>
      <c r="AC66" s="90" t="str">
        <f t="shared" si="45"/>
        <v>-</v>
      </c>
      <c r="AD66" s="87">
        <v>32068</v>
      </c>
      <c r="AE66" s="90" t="str">
        <f t="shared" si="46"/>
        <v>-</v>
      </c>
      <c r="AF66" s="87">
        <v>32960</v>
      </c>
      <c r="AG66" s="90" t="str">
        <f t="shared" si="47"/>
        <v>-</v>
      </c>
      <c r="AH66" s="87">
        <v>54224</v>
      </c>
      <c r="AI66" s="90">
        <f t="shared" si="48"/>
        <v>0.78738833767346805</v>
      </c>
      <c r="AJ66" s="87">
        <v>55694</v>
      </c>
      <c r="AK66" s="90">
        <f t="shared" si="49"/>
        <v>0.78563642193010574</v>
      </c>
      <c r="AL66" s="87">
        <v>57204</v>
      </c>
      <c r="AM66" s="90">
        <f t="shared" si="50"/>
        <v>0.78383435200199569</v>
      </c>
      <c r="AN66" s="87">
        <v>58721</v>
      </c>
      <c r="AO66" s="90">
        <f t="shared" si="51"/>
        <v>0.78158373786407775</v>
      </c>
      <c r="AP66" s="87">
        <v>60296</v>
      </c>
      <c r="AQ66" s="90">
        <f t="shared" si="56"/>
        <v>0.11197993508409554</v>
      </c>
      <c r="AR66" s="87">
        <v>61931</v>
      </c>
      <c r="AS66" s="90">
        <f t="shared" si="56"/>
        <v>0.11197993508409554</v>
      </c>
      <c r="AT66" s="87">
        <v>78843</v>
      </c>
      <c r="AU66" s="90">
        <f t="shared" si="52"/>
        <v>0.37827774281518778</v>
      </c>
      <c r="AV66" s="87">
        <v>81051</v>
      </c>
      <c r="AW66" s="90">
        <f t="shared" si="55"/>
        <v>0.38027281551744685</v>
      </c>
    </row>
    <row r="67" spans="2:49" ht="15" thickBot="1" x14ac:dyDescent="0.35">
      <c r="B67" s="86" t="s">
        <v>75</v>
      </c>
      <c r="C67" s="86"/>
      <c r="D67" s="87"/>
      <c r="E67" s="87"/>
      <c r="F67" s="87"/>
      <c r="G67" s="87"/>
      <c r="H67" s="87"/>
      <c r="I67" s="90"/>
      <c r="J67" s="87"/>
      <c r="K67" s="90"/>
      <c r="L67" s="87"/>
      <c r="M67" s="90"/>
      <c r="N67" s="87"/>
      <c r="O67" s="90"/>
      <c r="P67" s="87"/>
      <c r="Q67" s="90"/>
      <c r="R67" s="87"/>
      <c r="S67" s="90"/>
      <c r="T67" s="87"/>
      <c r="U67" s="90"/>
      <c r="V67" s="87"/>
      <c r="W67" s="90"/>
      <c r="X67" s="87"/>
      <c r="Y67" s="90"/>
      <c r="Z67" s="87"/>
      <c r="AA67" s="90"/>
      <c r="AB67" s="87"/>
      <c r="AC67" s="90"/>
      <c r="AD67" s="87"/>
      <c r="AE67" s="90"/>
      <c r="AF67" s="87"/>
      <c r="AG67" s="90"/>
      <c r="AH67" s="87"/>
      <c r="AI67" s="90"/>
      <c r="AJ67" s="87"/>
      <c r="AK67" s="90"/>
      <c r="AL67" s="87"/>
      <c r="AM67" s="90"/>
      <c r="AN67" s="87"/>
      <c r="AO67" s="90"/>
      <c r="AP67" s="87"/>
      <c r="AQ67" s="90"/>
      <c r="AR67" s="87"/>
      <c r="AS67" s="90"/>
      <c r="AT67" s="87">
        <v>4465</v>
      </c>
      <c r="AU67" s="90" t="str">
        <f t="shared" ref="AU67" si="63">IFERROR(AT67/AL67-1,"-")</f>
        <v>-</v>
      </c>
      <c r="AV67" s="87" t="s">
        <v>156</v>
      </c>
      <c r="AW67" s="90" t="str">
        <f t="shared" si="55"/>
        <v>-</v>
      </c>
    </row>
    <row r="68" spans="2:49" ht="15" thickBot="1" x14ac:dyDescent="0.35">
      <c r="B68" s="86" t="s">
        <v>365</v>
      </c>
      <c r="C68" s="86" t="s">
        <v>210</v>
      </c>
      <c r="D68" s="87">
        <v>0</v>
      </c>
      <c r="E68" s="87">
        <v>0</v>
      </c>
      <c r="F68" s="87">
        <v>0</v>
      </c>
      <c r="G68" s="87">
        <v>1666</v>
      </c>
      <c r="H68" s="88">
        <v>13032</v>
      </c>
      <c r="I68" s="90" t="str">
        <f t="shared" si="57"/>
        <v>-</v>
      </c>
      <c r="J68" s="88">
        <v>14630</v>
      </c>
      <c r="K68" s="90" t="str">
        <f t="shared" si="58"/>
        <v>-</v>
      </c>
      <c r="L68" s="88">
        <v>18123</v>
      </c>
      <c r="M68" s="90" t="str">
        <f t="shared" si="59"/>
        <v>-</v>
      </c>
      <c r="N68" s="88">
        <v>21597</v>
      </c>
      <c r="O68" s="90">
        <f t="shared" si="38"/>
        <v>11.963385354141657</v>
      </c>
      <c r="P68" s="87">
        <v>23976</v>
      </c>
      <c r="Q68" s="90">
        <f t="shared" si="60"/>
        <v>0.83977900552486195</v>
      </c>
      <c r="R68" s="87">
        <v>29760</v>
      </c>
      <c r="S68" s="90">
        <f t="shared" si="61"/>
        <v>1.0341763499658239</v>
      </c>
      <c r="T68" s="87">
        <v>33706</v>
      </c>
      <c r="U68" s="90">
        <f t="shared" si="62"/>
        <v>0.85984660376317379</v>
      </c>
      <c r="V68" s="87">
        <v>40177</v>
      </c>
      <c r="W68" s="90">
        <f t="shared" si="42"/>
        <v>0.86030467194517768</v>
      </c>
      <c r="X68" s="87">
        <v>10732</v>
      </c>
      <c r="Y68" s="90">
        <f t="shared" si="43"/>
        <v>-0.55238571905238576</v>
      </c>
      <c r="Z68" s="87">
        <v>18524</v>
      </c>
      <c r="AA68" s="90">
        <f t="shared" si="44"/>
        <v>-0.37755376344086022</v>
      </c>
      <c r="AB68" s="87">
        <v>23942</v>
      </c>
      <c r="AC68" s="90">
        <f t="shared" si="45"/>
        <v>-0.28968136236871778</v>
      </c>
      <c r="AD68" s="87">
        <v>35252</v>
      </c>
      <c r="AE68" s="90">
        <f t="shared" si="46"/>
        <v>-0.1225825721183762</v>
      </c>
      <c r="AF68" s="87">
        <v>37520</v>
      </c>
      <c r="AG68" s="90">
        <f t="shared" si="47"/>
        <v>2.49608647036899</v>
      </c>
      <c r="AH68" s="87">
        <v>59630</v>
      </c>
      <c r="AI68" s="90">
        <f t="shared" si="48"/>
        <v>2.2190671561217878</v>
      </c>
      <c r="AJ68" s="87" t="s">
        <v>156</v>
      </c>
      <c r="AK68" s="90" t="str">
        <f t="shared" si="49"/>
        <v>-</v>
      </c>
      <c r="AL68" s="87">
        <v>98377</v>
      </c>
      <c r="AM68" s="90">
        <f t="shared" si="50"/>
        <v>1.7906785430613867</v>
      </c>
      <c r="AN68" s="87">
        <v>102292</v>
      </c>
      <c r="AO68" s="90">
        <f t="shared" si="51"/>
        <v>1.7263326226012792</v>
      </c>
      <c r="AP68" s="87">
        <v>106182</v>
      </c>
      <c r="AQ68" s="90">
        <f t="shared" si="56"/>
        <v>0.78068086533624004</v>
      </c>
      <c r="AR68" s="87">
        <v>115308</v>
      </c>
      <c r="AS68" s="90">
        <f t="shared" si="56"/>
        <v>0.78068086533624004</v>
      </c>
      <c r="AT68" s="87">
        <v>120535</v>
      </c>
      <c r="AU68" s="90">
        <f t="shared" si="52"/>
        <v>0.22523557335556066</v>
      </c>
      <c r="AV68" s="87">
        <v>128655</v>
      </c>
      <c r="AW68" s="90">
        <f t="shared" si="55"/>
        <v>0.25772298909005587</v>
      </c>
    </row>
    <row r="69" spans="2:49" ht="15" thickBot="1" x14ac:dyDescent="0.35">
      <c r="B69" s="83" t="s">
        <v>287</v>
      </c>
      <c r="C69" s="61" t="s">
        <v>236</v>
      </c>
      <c r="D69" s="92">
        <f t="shared" ref="D69:F70" si="64">SUM(D70:D77)</f>
        <v>358162</v>
      </c>
      <c r="E69" s="92">
        <f t="shared" si="64"/>
        <v>401022</v>
      </c>
      <c r="F69" s="92">
        <f t="shared" si="64"/>
        <v>493696</v>
      </c>
      <c r="G69" s="92">
        <v>0</v>
      </c>
      <c r="H69" s="92"/>
      <c r="I69" s="93"/>
      <c r="J69" s="92"/>
      <c r="K69" s="93"/>
      <c r="L69" s="92"/>
      <c r="M69" s="93"/>
      <c r="N69" s="92">
        <v>0</v>
      </c>
      <c r="O69" s="93" t="str">
        <f t="shared" si="38"/>
        <v>-</v>
      </c>
      <c r="P69" s="92"/>
      <c r="Q69" s="93"/>
      <c r="R69" s="92"/>
      <c r="S69" s="93"/>
      <c r="T69" s="92"/>
      <c r="U69" s="93"/>
      <c r="V69" s="92">
        <v>0</v>
      </c>
      <c r="W69" s="93" t="str">
        <f t="shared" si="42"/>
        <v>-</v>
      </c>
      <c r="X69" s="92"/>
      <c r="Y69" s="93" t="str">
        <f t="shared" si="43"/>
        <v>-</v>
      </c>
      <c r="Z69" s="92"/>
      <c r="AA69" s="93" t="str">
        <f t="shared" si="44"/>
        <v>-</v>
      </c>
      <c r="AB69" s="92"/>
      <c r="AC69" s="93" t="str">
        <f t="shared" si="45"/>
        <v>-</v>
      </c>
      <c r="AD69" s="92">
        <v>0</v>
      </c>
      <c r="AE69" s="93" t="str">
        <f t="shared" si="46"/>
        <v>-</v>
      </c>
      <c r="AF69" s="92">
        <v>50000</v>
      </c>
      <c r="AG69" s="93" t="str">
        <f t="shared" si="47"/>
        <v>-</v>
      </c>
      <c r="AH69" s="92">
        <v>0</v>
      </c>
      <c r="AI69" s="93" t="str">
        <f t="shared" si="48"/>
        <v>-</v>
      </c>
      <c r="AJ69" s="92">
        <v>0</v>
      </c>
      <c r="AK69" s="93" t="str">
        <f t="shared" si="49"/>
        <v>-</v>
      </c>
      <c r="AL69" s="92">
        <v>0</v>
      </c>
      <c r="AM69" s="93" t="str">
        <f t="shared" si="50"/>
        <v>-</v>
      </c>
      <c r="AN69" s="92">
        <v>0</v>
      </c>
      <c r="AO69" s="93">
        <f t="shared" si="51"/>
        <v>-1</v>
      </c>
      <c r="AP69" s="92">
        <v>0</v>
      </c>
      <c r="AQ69" s="93" t="str">
        <f t="shared" ref="AQ69:AQ79" si="65">IFERROR(AP69/AH69-1,"-")</f>
        <v>-</v>
      </c>
      <c r="AR69" s="92">
        <v>0</v>
      </c>
      <c r="AS69" s="93" t="str">
        <f t="shared" ref="AS69:AS79" si="66">IFERROR(AR69/AJ69-1,"-")</f>
        <v>-</v>
      </c>
      <c r="AT69" s="92">
        <v>0</v>
      </c>
      <c r="AU69" s="93" t="str">
        <f t="shared" si="52"/>
        <v>-</v>
      </c>
      <c r="AV69" s="92">
        <v>0</v>
      </c>
      <c r="AW69" s="93" t="str">
        <f t="shared" si="55"/>
        <v>-</v>
      </c>
    </row>
    <row r="70" spans="2:49" ht="15" thickBot="1" x14ac:dyDescent="0.35">
      <c r="B70" s="83" t="s">
        <v>159</v>
      </c>
      <c r="C70" s="61" t="s">
        <v>236</v>
      </c>
      <c r="D70" s="92">
        <f t="shared" si="64"/>
        <v>179081</v>
      </c>
      <c r="E70" s="92">
        <f t="shared" si="64"/>
        <v>200511</v>
      </c>
      <c r="F70" s="92">
        <f t="shared" si="64"/>
        <v>246848</v>
      </c>
      <c r="G70" s="92">
        <f>SUM(G71:G78)</f>
        <v>246034</v>
      </c>
      <c r="H70" s="92">
        <f>SUM(H71:H78)</f>
        <v>261201</v>
      </c>
      <c r="I70" s="93">
        <f t="shared" ref="I70:I79" si="67">IFERROR(H70/D70-1,"-")</f>
        <v>0.45856344335803345</v>
      </c>
      <c r="J70" s="92">
        <f>SUM(J71:J78)</f>
        <v>284209</v>
      </c>
      <c r="K70" s="93">
        <f t="shared" ref="K70:K79" si="68">IFERROR(J70/E70-1,"-")</f>
        <v>0.41742348300093268</v>
      </c>
      <c r="L70" s="92">
        <f>SUM(L71:L78)</f>
        <v>323108</v>
      </c>
      <c r="M70" s="93">
        <f t="shared" ref="M70:M79" si="69">IFERROR(L70/F70-1,"-")</f>
        <v>0.30893505315011671</v>
      </c>
      <c r="N70" s="92">
        <f>SUM(N71:N78)</f>
        <v>345714</v>
      </c>
      <c r="O70" s="93">
        <f t="shared" si="38"/>
        <v>0.40514725607029933</v>
      </c>
      <c r="P70" s="92">
        <f>SUM(P71:P78)</f>
        <v>389425</v>
      </c>
      <c r="Q70" s="93">
        <f t="shared" ref="Q70:Q79" si="70">IFERROR(P70/H70-1,"-")</f>
        <v>0.49090164279616078</v>
      </c>
      <c r="R70" s="92">
        <f>SUM(R71:R78)</f>
        <v>431747</v>
      </c>
      <c r="S70" s="93">
        <f t="shared" ref="S70:S79" si="71">IFERROR(R70/J70-1,"-")</f>
        <v>0.5191179730409663</v>
      </c>
      <c r="T70" s="92">
        <f>SUM(T71:T78)</f>
        <v>463681</v>
      </c>
      <c r="U70" s="93">
        <f t="shared" ref="U70:U79" si="72">IFERROR(T70/L70-1,"-")</f>
        <v>0.43506505564702813</v>
      </c>
      <c r="V70" s="92">
        <f>SUM(V71:V78)</f>
        <v>463006.53376999957</v>
      </c>
      <c r="W70" s="93">
        <f t="shared" si="42"/>
        <v>0.3392762045216553</v>
      </c>
      <c r="X70" s="92">
        <f>SUM(X71:X78)</f>
        <v>471594</v>
      </c>
      <c r="Y70" s="93">
        <f t="shared" si="43"/>
        <v>0.21100083456377994</v>
      </c>
      <c r="Z70" s="92">
        <f>SUM(Z71:Z78)</f>
        <v>481677</v>
      </c>
      <c r="AA70" s="93">
        <f t="shared" si="44"/>
        <v>0.11564643182234047</v>
      </c>
      <c r="AB70" s="92">
        <f>SUM(AB71:AB78)</f>
        <v>493743</v>
      </c>
      <c r="AC70" s="93">
        <f t="shared" si="45"/>
        <v>6.4833366042602592E-2</v>
      </c>
      <c r="AD70" s="92">
        <f>SUM(AD71:AD78)</f>
        <v>525490</v>
      </c>
      <c r="AE70" s="93">
        <f t="shared" si="46"/>
        <v>0.13495158636581861</v>
      </c>
      <c r="AF70" s="92">
        <f>SUM(AF71:AF78)</f>
        <v>532719</v>
      </c>
      <c r="AG70" s="93">
        <f t="shared" si="47"/>
        <v>0.1296136083156274</v>
      </c>
      <c r="AH70" s="92">
        <f>SUM(AH71:AH78)</f>
        <v>550479</v>
      </c>
      <c r="AI70" s="93">
        <f t="shared" si="48"/>
        <v>0.14283845813688423</v>
      </c>
      <c r="AJ70" s="92">
        <f>SUM(AJ71:AJ78)</f>
        <v>591552</v>
      </c>
      <c r="AK70" s="93">
        <f t="shared" si="49"/>
        <v>0.1980969856787842</v>
      </c>
      <c r="AL70" s="92">
        <f>SUM(AL71:AL78)</f>
        <v>810307</v>
      </c>
      <c r="AM70" s="93">
        <f t="shared" si="50"/>
        <v>0.54200270223981417</v>
      </c>
      <c r="AN70" s="92">
        <f>SUM(AN71:AN78)</f>
        <v>825731</v>
      </c>
      <c r="AO70" s="93">
        <f t="shared" si="51"/>
        <v>0.55003106703534144</v>
      </c>
      <c r="AP70" s="92">
        <f>SUM(AP71:AP78)</f>
        <v>830638</v>
      </c>
      <c r="AQ70" s="93">
        <f t="shared" si="65"/>
        <v>0.50893676234697427</v>
      </c>
      <c r="AR70" s="92">
        <f>SUM(AR71:AR78)</f>
        <v>796391</v>
      </c>
      <c r="AS70" s="93">
        <f t="shared" si="66"/>
        <v>0.34627386941469229</v>
      </c>
      <c r="AT70" s="92">
        <f>SUM(AT71:AT78)</f>
        <v>1064108</v>
      </c>
      <c r="AU70" s="93">
        <f t="shared" si="52"/>
        <v>0.31321585522524176</v>
      </c>
      <c r="AV70" s="92">
        <f>SUM(AV71:AV78)</f>
        <v>1106339</v>
      </c>
      <c r="AW70" s="93">
        <f t="shared" si="55"/>
        <v>0.33982979929299018</v>
      </c>
    </row>
    <row r="71" spans="2:49" ht="15" thickBot="1" x14ac:dyDescent="0.35">
      <c r="B71" s="86" t="s">
        <v>160</v>
      </c>
      <c r="C71" s="86" t="s">
        <v>237</v>
      </c>
      <c r="D71" s="87">
        <v>179081</v>
      </c>
      <c r="E71" s="87">
        <v>200511</v>
      </c>
      <c r="F71" s="87">
        <v>246850</v>
      </c>
      <c r="G71" s="87">
        <v>245972</v>
      </c>
      <c r="H71" s="88">
        <v>261173</v>
      </c>
      <c r="I71" s="90">
        <f t="shared" si="67"/>
        <v>0.45840708952931908</v>
      </c>
      <c r="J71" s="88">
        <v>284178</v>
      </c>
      <c r="K71" s="90">
        <f t="shared" si="68"/>
        <v>0.41726887801666734</v>
      </c>
      <c r="L71" s="88">
        <v>323067</v>
      </c>
      <c r="M71" s="90">
        <f t="shared" si="69"/>
        <v>0.30875835527648365</v>
      </c>
      <c r="N71" s="88">
        <v>345609</v>
      </c>
      <c r="O71" s="90">
        <f t="shared" si="38"/>
        <v>0.40507456133218422</v>
      </c>
      <c r="P71" s="87">
        <v>389265</v>
      </c>
      <c r="Q71" s="90">
        <f t="shared" si="70"/>
        <v>0.49044885956817885</v>
      </c>
      <c r="R71" s="87">
        <v>431523</v>
      </c>
      <c r="S71" s="90">
        <f t="shared" si="71"/>
        <v>0.51849545003483732</v>
      </c>
      <c r="T71" s="87">
        <v>463405</v>
      </c>
      <c r="U71" s="90">
        <f t="shared" si="72"/>
        <v>0.43439286587611847</v>
      </c>
      <c r="V71" s="87">
        <v>462721.53376999957</v>
      </c>
      <c r="W71" s="90">
        <f t="shared" si="42"/>
        <v>0.33885846077503645</v>
      </c>
      <c r="X71" s="87">
        <v>0</v>
      </c>
      <c r="Y71" s="90">
        <f t="shared" si="43"/>
        <v>-1</v>
      </c>
      <c r="Z71" s="87">
        <v>0</v>
      </c>
      <c r="AA71" s="90">
        <f t="shared" si="44"/>
        <v>-1</v>
      </c>
      <c r="AB71" s="87">
        <v>0</v>
      </c>
      <c r="AC71" s="90">
        <f t="shared" si="45"/>
        <v>-1</v>
      </c>
      <c r="AD71" s="87">
        <v>0</v>
      </c>
      <c r="AE71" s="90">
        <f t="shared" si="46"/>
        <v>-1</v>
      </c>
      <c r="AF71" s="87">
        <v>0</v>
      </c>
      <c r="AG71" s="90" t="str">
        <f t="shared" si="47"/>
        <v>-</v>
      </c>
      <c r="AH71" s="87">
        <v>0</v>
      </c>
      <c r="AI71" s="90" t="str">
        <f t="shared" si="48"/>
        <v>-</v>
      </c>
      <c r="AJ71" s="87">
        <v>0</v>
      </c>
      <c r="AK71" s="90" t="str">
        <f t="shared" si="49"/>
        <v>-</v>
      </c>
      <c r="AL71" s="87">
        <v>0</v>
      </c>
      <c r="AM71" s="90" t="str">
        <f t="shared" si="50"/>
        <v>-</v>
      </c>
      <c r="AN71" s="87">
        <v>0</v>
      </c>
      <c r="AO71" s="90" t="str">
        <f t="shared" si="51"/>
        <v>-</v>
      </c>
      <c r="AP71" s="87">
        <v>0</v>
      </c>
      <c r="AQ71" s="90" t="str">
        <f t="shared" si="65"/>
        <v>-</v>
      </c>
      <c r="AR71" s="87">
        <v>0</v>
      </c>
      <c r="AS71" s="90" t="str">
        <f t="shared" si="66"/>
        <v>-</v>
      </c>
      <c r="AT71" s="87">
        <v>0</v>
      </c>
      <c r="AU71" s="90" t="str">
        <f t="shared" si="52"/>
        <v>-</v>
      </c>
      <c r="AV71" s="87">
        <v>0</v>
      </c>
      <c r="AW71" s="90" t="str">
        <f t="shared" si="55"/>
        <v>-</v>
      </c>
    </row>
    <row r="72" spans="2:49" ht="15" thickBot="1" x14ac:dyDescent="0.35">
      <c r="B72" s="86" t="s">
        <v>112</v>
      </c>
      <c r="C72" s="86" t="s">
        <v>267</v>
      </c>
      <c r="D72" s="87">
        <v>0</v>
      </c>
      <c r="E72" s="87">
        <v>0</v>
      </c>
      <c r="F72" s="87">
        <v>-2</v>
      </c>
      <c r="G72" s="87">
        <v>62</v>
      </c>
      <c r="H72" s="88">
        <v>28</v>
      </c>
      <c r="I72" s="90" t="str">
        <f t="shared" si="67"/>
        <v>-</v>
      </c>
      <c r="J72" s="88">
        <v>31</v>
      </c>
      <c r="K72" s="90" t="str">
        <f t="shared" si="68"/>
        <v>-</v>
      </c>
      <c r="L72" s="88">
        <v>41</v>
      </c>
      <c r="M72" s="90">
        <f t="shared" si="69"/>
        <v>-21.5</v>
      </c>
      <c r="N72" s="88">
        <v>105</v>
      </c>
      <c r="O72" s="90">
        <f t="shared" si="38"/>
        <v>0.69354838709677424</v>
      </c>
      <c r="P72" s="87">
        <v>160</v>
      </c>
      <c r="Q72" s="90">
        <f t="shared" si="70"/>
        <v>4.7142857142857144</v>
      </c>
      <c r="R72" s="87">
        <v>224</v>
      </c>
      <c r="S72" s="90">
        <f t="shared" si="71"/>
        <v>6.225806451612903</v>
      </c>
      <c r="T72" s="87">
        <v>276</v>
      </c>
      <c r="U72" s="90">
        <f t="shared" si="72"/>
        <v>5.7317073170731705</v>
      </c>
      <c r="V72" s="87">
        <v>285</v>
      </c>
      <c r="W72" s="90">
        <f t="shared" si="42"/>
        <v>1.7142857142857144</v>
      </c>
      <c r="X72" s="87">
        <v>185</v>
      </c>
      <c r="Y72" s="90">
        <f t="shared" si="43"/>
        <v>0.15625</v>
      </c>
      <c r="Z72" s="87">
        <v>112</v>
      </c>
      <c r="AA72" s="90">
        <f t="shared" si="44"/>
        <v>-0.5</v>
      </c>
      <c r="AB72" s="87">
        <v>149</v>
      </c>
      <c r="AC72" s="90">
        <f t="shared" si="45"/>
        <v>-0.46014492753623193</v>
      </c>
      <c r="AD72" s="87">
        <v>170</v>
      </c>
      <c r="AE72" s="90">
        <f t="shared" si="46"/>
        <v>-0.40350877192982459</v>
      </c>
      <c r="AF72" s="87">
        <v>219</v>
      </c>
      <c r="AG72" s="90">
        <f t="shared" si="47"/>
        <v>0.18378378378378368</v>
      </c>
      <c r="AH72" s="87">
        <v>270</v>
      </c>
      <c r="AI72" s="90">
        <f t="shared" si="48"/>
        <v>1.4107142857142856</v>
      </c>
      <c r="AJ72" s="87">
        <v>372</v>
      </c>
      <c r="AK72" s="90">
        <f t="shared" si="49"/>
        <v>1.4966442953020134</v>
      </c>
      <c r="AL72" s="87">
        <v>415</v>
      </c>
      <c r="AM72" s="90">
        <f t="shared" si="50"/>
        <v>1.4411764705882355</v>
      </c>
      <c r="AN72" s="87">
        <v>495</v>
      </c>
      <c r="AO72" s="90">
        <f t="shared" si="51"/>
        <v>1.2602739726027399</v>
      </c>
      <c r="AP72" s="87">
        <v>132</v>
      </c>
      <c r="AQ72" s="90">
        <f t="shared" si="65"/>
        <v>-0.51111111111111107</v>
      </c>
      <c r="AR72" s="87">
        <v>232</v>
      </c>
      <c r="AS72" s="90">
        <f t="shared" si="66"/>
        <v>-0.37634408602150538</v>
      </c>
      <c r="AT72" s="87">
        <v>329</v>
      </c>
      <c r="AU72" s="90">
        <f t="shared" si="52"/>
        <v>-0.20722891566265056</v>
      </c>
      <c r="AV72" s="87">
        <v>452</v>
      </c>
      <c r="AW72" s="90">
        <f t="shared" si="55"/>
        <v>-8.6868686868686873E-2</v>
      </c>
    </row>
    <row r="73" spans="2:49" ht="15" thickBot="1" x14ac:dyDescent="0.35">
      <c r="B73" s="86" t="s">
        <v>92</v>
      </c>
      <c r="C73" s="86" t="s">
        <v>290</v>
      </c>
      <c r="D73" s="87">
        <v>0</v>
      </c>
      <c r="E73" s="87">
        <v>0</v>
      </c>
      <c r="F73" s="87">
        <v>0</v>
      </c>
      <c r="G73" s="87">
        <v>0</v>
      </c>
      <c r="H73" s="87">
        <v>0</v>
      </c>
      <c r="I73" s="90" t="str">
        <f t="shared" si="67"/>
        <v>-</v>
      </c>
      <c r="J73" s="87">
        <v>0</v>
      </c>
      <c r="K73" s="90" t="str">
        <f t="shared" si="68"/>
        <v>-</v>
      </c>
      <c r="L73" s="87">
        <v>0</v>
      </c>
      <c r="M73" s="90" t="str">
        <f t="shared" si="69"/>
        <v>-</v>
      </c>
      <c r="N73" s="87">
        <v>0</v>
      </c>
      <c r="O73" s="90" t="str">
        <f t="shared" si="38"/>
        <v>-</v>
      </c>
      <c r="P73" s="87">
        <v>0</v>
      </c>
      <c r="Q73" s="90" t="str">
        <f t="shared" si="70"/>
        <v>-</v>
      </c>
      <c r="R73" s="87">
        <v>0</v>
      </c>
      <c r="S73" s="90" t="str">
        <f t="shared" si="71"/>
        <v>-</v>
      </c>
      <c r="T73" s="87">
        <v>0</v>
      </c>
      <c r="U73" s="90" t="str">
        <f t="shared" si="72"/>
        <v>-</v>
      </c>
      <c r="V73" s="87">
        <v>0</v>
      </c>
      <c r="W73" s="90" t="str">
        <f t="shared" si="42"/>
        <v>-</v>
      </c>
      <c r="X73" s="87">
        <v>322484</v>
      </c>
      <c r="Y73" s="90" t="str">
        <f t="shared" si="43"/>
        <v>-</v>
      </c>
      <c r="Z73" s="87">
        <v>326927</v>
      </c>
      <c r="AA73" s="90" t="str">
        <f t="shared" si="44"/>
        <v>-</v>
      </c>
      <c r="AB73" s="87">
        <v>326927</v>
      </c>
      <c r="AC73" s="90" t="str">
        <f t="shared" si="45"/>
        <v>-</v>
      </c>
      <c r="AD73" s="87">
        <v>326927</v>
      </c>
      <c r="AE73" s="90" t="str">
        <f t="shared" si="46"/>
        <v>-</v>
      </c>
      <c r="AF73" s="87">
        <v>321500</v>
      </c>
      <c r="AG73" s="90">
        <f t="shared" si="47"/>
        <v>-3.0513141737263938E-3</v>
      </c>
      <c r="AH73" s="87">
        <v>320388</v>
      </c>
      <c r="AI73" s="90">
        <f t="shared" si="48"/>
        <v>-2.0001407041938979E-2</v>
      </c>
      <c r="AJ73" s="87">
        <v>331080</v>
      </c>
      <c r="AK73" s="90">
        <f t="shared" si="49"/>
        <v>1.2703141679946794E-2</v>
      </c>
      <c r="AL73" s="87">
        <v>531080</v>
      </c>
      <c r="AM73" s="90">
        <f t="shared" si="50"/>
        <v>0.62446050647392237</v>
      </c>
      <c r="AN73" s="87">
        <v>531080</v>
      </c>
      <c r="AO73" s="90">
        <f t="shared" si="51"/>
        <v>0.6518818040435459</v>
      </c>
      <c r="AP73" s="87">
        <v>777778</v>
      </c>
      <c r="AQ73" s="90">
        <f t="shared" si="65"/>
        <v>1.4276127695169607</v>
      </c>
      <c r="AR73" s="87">
        <v>777778</v>
      </c>
      <c r="AS73" s="90">
        <f t="shared" si="66"/>
        <v>1.3492146913132776</v>
      </c>
      <c r="AT73" s="87">
        <v>1061450</v>
      </c>
      <c r="AU73" s="90">
        <f t="shared" si="52"/>
        <v>0.99866310160427818</v>
      </c>
      <c r="AV73" s="87">
        <v>1061450</v>
      </c>
      <c r="AW73" s="90">
        <f t="shared" si="55"/>
        <v>0.99866310160427818</v>
      </c>
    </row>
    <row r="74" spans="2:49" ht="15" thickBot="1" x14ac:dyDescent="0.35">
      <c r="B74" s="86" t="s">
        <v>278</v>
      </c>
      <c r="C74" s="86" t="s">
        <v>291</v>
      </c>
      <c r="D74" s="87">
        <v>0</v>
      </c>
      <c r="E74" s="87">
        <v>0</v>
      </c>
      <c r="F74" s="87">
        <v>0</v>
      </c>
      <c r="G74" s="87">
        <v>0</v>
      </c>
      <c r="H74" s="87">
        <v>0</v>
      </c>
      <c r="I74" s="90" t="str">
        <f t="shared" si="67"/>
        <v>-</v>
      </c>
      <c r="J74" s="87">
        <v>0</v>
      </c>
      <c r="K74" s="90" t="str">
        <f t="shared" si="68"/>
        <v>-</v>
      </c>
      <c r="L74" s="87">
        <v>0</v>
      </c>
      <c r="M74" s="90" t="str">
        <f t="shared" si="69"/>
        <v>-</v>
      </c>
      <c r="N74" s="87">
        <v>0</v>
      </c>
      <c r="O74" s="90" t="str">
        <f t="shared" si="38"/>
        <v>-</v>
      </c>
      <c r="P74" s="87">
        <v>0</v>
      </c>
      <c r="Q74" s="90" t="str">
        <f t="shared" si="70"/>
        <v>-</v>
      </c>
      <c r="R74" s="87">
        <v>0</v>
      </c>
      <c r="S74" s="90" t="str">
        <f t="shared" si="71"/>
        <v>-</v>
      </c>
      <c r="T74" s="87">
        <v>0</v>
      </c>
      <c r="U74" s="90" t="str">
        <f t="shared" si="72"/>
        <v>-</v>
      </c>
      <c r="V74" s="87">
        <v>0</v>
      </c>
      <c r="W74" s="90" t="str">
        <f t="shared" si="42"/>
        <v>-</v>
      </c>
      <c r="X74" s="87">
        <v>11436</v>
      </c>
      <c r="Y74" s="90" t="str">
        <f t="shared" si="43"/>
        <v>-</v>
      </c>
      <c r="Z74" s="87">
        <v>11436</v>
      </c>
      <c r="AA74" s="90" t="str">
        <f t="shared" si="44"/>
        <v>-</v>
      </c>
      <c r="AB74" s="87">
        <v>11436</v>
      </c>
      <c r="AC74" s="90" t="str">
        <f t="shared" si="45"/>
        <v>-</v>
      </c>
      <c r="AD74" s="87">
        <v>11436</v>
      </c>
      <c r="AE74" s="90" t="str">
        <f t="shared" si="46"/>
        <v>-</v>
      </c>
      <c r="AF74" s="87">
        <v>11436</v>
      </c>
      <c r="AG74" s="90">
        <f t="shared" si="47"/>
        <v>0</v>
      </c>
      <c r="AH74" s="87">
        <v>11436</v>
      </c>
      <c r="AI74" s="90">
        <f t="shared" si="48"/>
        <v>0</v>
      </c>
      <c r="AJ74" s="87">
        <v>14241</v>
      </c>
      <c r="AK74" s="90">
        <f t="shared" si="49"/>
        <v>0.2452780692549843</v>
      </c>
      <c r="AL74" s="87">
        <v>9896</v>
      </c>
      <c r="AM74" s="90">
        <f t="shared" si="50"/>
        <v>-0.13466246939489335</v>
      </c>
      <c r="AN74" s="87">
        <v>9896</v>
      </c>
      <c r="AO74" s="90">
        <f t="shared" si="51"/>
        <v>-0.13466246939489335</v>
      </c>
      <c r="AP74" s="87">
        <v>9896</v>
      </c>
      <c r="AQ74" s="90">
        <f t="shared" si="65"/>
        <v>-0.13466246939489335</v>
      </c>
      <c r="AR74" s="87">
        <v>9896</v>
      </c>
      <c r="AS74" s="90">
        <f t="shared" si="66"/>
        <v>-0.3051049785829647</v>
      </c>
      <c r="AT74" s="87">
        <v>2805</v>
      </c>
      <c r="AU74" s="90">
        <f t="shared" si="52"/>
        <v>-0.71655214227970898</v>
      </c>
      <c r="AV74" s="87">
        <v>2805</v>
      </c>
      <c r="AW74" s="90">
        <f t="shared" si="55"/>
        <v>-0.71655214227970898</v>
      </c>
    </row>
    <row r="75" spans="2:49" ht="15" thickBot="1" x14ac:dyDescent="0.35">
      <c r="B75" s="86" t="s">
        <v>279</v>
      </c>
      <c r="C75" s="86" t="s">
        <v>292</v>
      </c>
      <c r="D75" s="87">
        <v>0</v>
      </c>
      <c r="E75" s="87">
        <v>0</v>
      </c>
      <c r="F75" s="87">
        <v>0</v>
      </c>
      <c r="G75" s="87">
        <v>0</v>
      </c>
      <c r="H75" s="87">
        <v>0</v>
      </c>
      <c r="I75" s="90" t="str">
        <f t="shared" si="67"/>
        <v>-</v>
      </c>
      <c r="J75" s="87">
        <v>0</v>
      </c>
      <c r="K75" s="90" t="str">
        <f t="shared" si="68"/>
        <v>-</v>
      </c>
      <c r="L75" s="87">
        <v>0</v>
      </c>
      <c r="M75" s="90" t="str">
        <f t="shared" si="69"/>
        <v>-</v>
      </c>
      <c r="N75" s="87">
        <v>0</v>
      </c>
      <c r="O75" s="90" t="str">
        <f t="shared" si="38"/>
        <v>-</v>
      </c>
      <c r="P75" s="87">
        <v>0</v>
      </c>
      <c r="Q75" s="90" t="str">
        <f t="shared" si="70"/>
        <v>-</v>
      </c>
      <c r="R75" s="87">
        <v>0</v>
      </c>
      <c r="S75" s="90" t="str">
        <f t="shared" si="71"/>
        <v>-</v>
      </c>
      <c r="T75" s="87">
        <v>0</v>
      </c>
      <c r="U75" s="90" t="str">
        <f t="shared" si="72"/>
        <v>-</v>
      </c>
      <c r="V75" s="87">
        <v>0</v>
      </c>
      <c r="W75" s="90" t="str">
        <f t="shared" si="42"/>
        <v>-</v>
      </c>
      <c r="X75" s="87">
        <v>129297</v>
      </c>
      <c r="Y75" s="90" t="str">
        <f t="shared" si="43"/>
        <v>-</v>
      </c>
      <c r="Z75" s="87">
        <v>143190</v>
      </c>
      <c r="AA75" s="90" t="str">
        <f t="shared" si="44"/>
        <v>-</v>
      </c>
      <c r="AB75" s="87">
        <v>143190</v>
      </c>
      <c r="AC75" s="90" t="str">
        <f t="shared" si="45"/>
        <v>-</v>
      </c>
      <c r="AD75" s="87">
        <v>193458</v>
      </c>
      <c r="AE75" s="90" t="str">
        <f t="shared" si="46"/>
        <v>-</v>
      </c>
      <c r="AF75" s="87">
        <v>186590</v>
      </c>
      <c r="AG75" s="90">
        <f t="shared" si="47"/>
        <v>0.44311159578335158</v>
      </c>
      <c r="AH75" s="87">
        <v>219140</v>
      </c>
      <c r="AI75" s="90">
        <f t="shared" si="48"/>
        <v>0.53041413506529778</v>
      </c>
      <c r="AJ75" s="87">
        <v>214480</v>
      </c>
      <c r="AK75" s="90">
        <f t="shared" si="49"/>
        <v>0.49786996298624198</v>
      </c>
      <c r="AL75" s="87">
        <v>270988</v>
      </c>
      <c r="AM75" s="90">
        <f t="shared" si="50"/>
        <v>0.40075882103609062</v>
      </c>
      <c r="AN75" s="87">
        <v>262774</v>
      </c>
      <c r="AO75" s="90">
        <f t="shared" si="51"/>
        <v>0.40829626453722057</v>
      </c>
      <c r="AP75" s="87">
        <v>43588</v>
      </c>
      <c r="AQ75" s="90">
        <f t="shared" si="65"/>
        <v>-0.80109519028931275</v>
      </c>
      <c r="AR75" s="87">
        <v>43588</v>
      </c>
      <c r="AS75" s="90">
        <f t="shared" si="66"/>
        <v>-0.79677359194330477</v>
      </c>
      <c r="AT75" s="87">
        <v>391</v>
      </c>
      <c r="AU75" s="90">
        <f t="shared" si="52"/>
        <v>-0.9985571316811076</v>
      </c>
      <c r="AV75" s="87">
        <v>391</v>
      </c>
      <c r="AW75" s="90">
        <f t="shared" si="55"/>
        <v>-0.99851202934841343</v>
      </c>
    </row>
    <row r="76" spans="2:49" ht="15" thickBot="1" x14ac:dyDescent="0.35">
      <c r="B76" s="86" t="s">
        <v>93</v>
      </c>
      <c r="C76" s="86" t="s">
        <v>293</v>
      </c>
      <c r="D76" s="87">
        <v>0</v>
      </c>
      <c r="E76" s="87">
        <v>0</v>
      </c>
      <c r="F76" s="87">
        <v>0</v>
      </c>
      <c r="G76" s="87">
        <v>0</v>
      </c>
      <c r="H76" s="87">
        <v>0</v>
      </c>
      <c r="I76" s="90" t="str">
        <f t="shared" si="67"/>
        <v>-</v>
      </c>
      <c r="J76" s="87">
        <v>0</v>
      </c>
      <c r="K76" s="90" t="str">
        <f t="shared" si="68"/>
        <v>-</v>
      </c>
      <c r="L76" s="87">
        <v>0</v>
      </c>
      <c r="M76" s="90" t="str">
        <f t="shared" si="69"/>
        <v>-</v>
      </c>
      <c r="N76" s="87">
        <v>0</v>
      </c>
      <c r="O76" s="90" t="str">
        <f t="shared" si="38"/>
        <v>-</v>
      </c>
      <c r="P76" s="87">
        <v>0</v>
      </c>
      <c r="Q76" s="90" t="str">
        <f t="shared" si="70"/>
        <v>-</v>
      </c>
      <c r="R76" s="87">
        <v>0</v>
      </c>
      <c r="S76" s="90" t="str">
        <f t="shared" si="71"/>
        <v>-</v>
      </c>
      <c r="T76" s="87">
        <v>0</v>
      </c>
      <c r="U76" s="90" t="str">
        <f t="shared" si="72"/>
        <v>-</v>
      </c>
      <c r="V76" s="87">
        <v>0</v>
      </c>
      <c r="W76" s="90" t="str">
        <f t="shared" si="42"/>
        <v>-</v>
      </c>
      <c r="X76" s="87">
        <v>8</v>
      </c>
      <c r="Y76" s="90" t="str">
        <f t="shared" si="43"/>
        <v>-</v>
      </c>
      <c r="Z76" s="87">
        <v>12</v>
      </c>
      <c r="AA76" s="90" t="str">
        <f t="shared" si="44"/>
        <v>-</v>
      </c>
      <c r="AB76" s="87">
        <v>18</v>
      </c>
      <c r="AC76" s="90" t="str">
        <f t="shared" si="45"/>
        <v>-</v>
      </c>
      <c r="AD76" s="87">
        <v>38</v>
      </c>
      <c r="AE76" s="90" t="str">
        <f t="shared" si="46"/>
        <v>-</v>
      </c>
      <c r="AF76" s="87">
        <v>-67</v>
      </c>
      <c r="AG76" s="90">
        <f t="shared" si="47"/>
        <v>-9.375</v>
      </c>
      <c r="AH76" s="87">
        <v>-755</v>
      </c>
      <c r="AI76" s="90">
        <f t="shared" si="48"/>
        <v>-63.916666666666664</v>
      </c>
      <c r="AJ76" s="87">
        <v>-1330</v>
      </c>
      <c r="AK76" s="90">
        <f t="shared" si="49"/>
        <v>-74.888888888888886</v>
      </c>
      <c r="AL76" s="87">
        <v>-2809</v>
      </c>
      <c r="AM76" s="90">
        <f t="shared" si="50"/>
        <v>-74.921052631578945</v>
      </c>
      <c r="AN76" s="87">
        <v>-1010</v>
      </c>
      <c r="AO76" s="90">
        <f t="shared" si="51"/>
        <v>14.074626865671641</v>
      </c>
      <c r="AP76" s="87">
        <v>-756</v>
      </c>
      <c r="AQ76" s="90">
        <f t="shared" si="65"/>
        <v>1.3245033112583293E-3</v>
      </c>
      <c r="AR76" s="87">
        <v>7248</v>
      </c>
      <c r="AS76" s="90">
        <f t="shared" si="66"/>
        <v>-6.4496240601503763</v>
      </c>
      <c r="AT76" s="87">
        <v>3575</v>
      </c>
      <c r="AU76" s="90">
        <f t="shared" si="52"/>
        <v>-2.2726949092203634</v>
      </c>
      <c r="AV76" s="87">
        <v>18375</v>
      </c>
      <c r="AW76" s="90">
        <f t="shared" si="55"/>
        <v>-19.193069306930692</v>
      </c>
    </row>
    <row r="77" spans="2:49" ht="15" thickBot="1" x14ac:dyDescent="0.35">
      <c r="B77" s="86" t="s">
        <v>280</v>
      </c>
      <c r="C77" s="86" t="s">
        <v>294</v>
      </c>
      <c r="D77" s="87">
        <v>0</v>
      </c>
      <c r="E77" s="87">
        <v>0</v>
      </c>
      <c r="F77" s="87">
        <v>0</v>
      </c>
      <c r="G77" s="87">
        <v>0</v>
      </c>
      <c r="H77" s="87">
        <v>0</v>
      </c>
      <c r="I77" s="90" t="str">
        <f t="shared" si="67"/>
        <v>-</v>
      </c>
      <c r="J77" s="87">
        <v>0</v>
      </c>
      <c r="K77" s="90" t="str">
        <f t="shared" si="68"/>
        <v>-</v>
      </c>
      <c r="L77" s="87">
        <v>0</v>
      </c>
      <c r="M77" s="90" t="str">
        <f t="shared" si="69"/>
        <v>-</v>
      </c>
      <c r="N77" s="87">
        <v>0</v>
      </c>
      <c r="O77" s="90" t="str">
        <f t="shared" si="38"/>
        <v>-</v>
      </c>
      <c r="P77" s="87">
        <v>0</v>
      </c>
      <c r="Q77" s="90" t="str">
        <f t="shared" si="70"/>
        <v>-</v>
      </c>
      <c r="R77" s="87">
        <v>0</v>
      </c>
      <c r="S77" s="90" t="str">
        <f t="shared" si="71"/>
        <v>-</v>
      </c>
      <c r="T77" s="87">
        <v>0</v>
      </c>
      <c r="U77" s="90" t="str">
        <f t="shared" si="72"/>
        <v>-</v>
      </c>
      <c r="V77" s="87">
        <v>0</v>
      </c>
      <c r="W77" s="90" t="str">
        <f t="shared" si="42"/>
        <v>-</v>
      </c>
      <c r="X77" s="87">
        <v>0</v>
      </c>
      <c r="Y77" s="90" t="str">
        <f t="shared" si="43"/>
        <v>-</v>
      </c>
      <c r="Z77" s="87">
        <v>0</v>
      </c>
      <c r="AA77" s="90" t="str">
        <f t="shared" si="44"/>
        <v>-</v>
      </c>
      <c r="AB77" s="87">
        <v>-6539</v>
      </c>
      <c r="AC77" s="90" t="str">
        <f t="shared" si="45"/>
        <v>-</v>
      </c>
      <c r="AD77" s="87">
        <v>-6539</v>
      </c>
      <c r="AE77" s="90" t="str">
        <f t="shared" si="46"/>
        <v>-</v>
      </c>
      <c r="AF77" s="87">
        <v>-1112</v>
      </c>
      <c r="AG77" s="90" t="str">
        <f t="shared" si="47"/>
        <v>-</v>
      </c>
      <c r="AH77" s="87">
        <v>0</v>
      </c>
      <c r="AI77" s="90" t="str">
        <f t="shared" si="48"/>
        <v>-</v>
      </c>
      <c r="AJ77" s="87" t="s">
        <v>156</v>
      </c>
      <c r="AK77" s="90" t="str">
        <f t="shared" si="49"/>
        <v>-</v>
      </c>
      <c r="AL77" s="87">
        <v>0</v>
      </c>
      <c r="AM77" s="90">
        <f t="shared" si="50"/>
        <v>-1</v>
      </c>
      <c r="AN77" s="87">
        <v>0</v>
      </c>
      <c r="AO77" s="90">
        <f t="shared" si="51"/>
        <v>-1</v>
      </c>
      <c r="AP77" s="87">
        <v>0</v>
      </c>
      <c r="AQ77" s="90" t="str">
        <f t="shared" si="65"/>
        <v>-</v>
      </c>
      <c r="AR77" s="87" t="s">
        <v>156</v>
      </c>
      <c r="AS77" s="90" t="str">
        <f t="shared" si="66"/>
        <v>-</v>
      </c>
      <c r="AT77" s="87" t="s">
        <v>156</v>
      </c>
      <c r="AU77" s="90" t="str">
        <f t="shared" si="52"/>
        <v>-</v>
      </c>
      <c r="AV77" s="87" t="s">
        <v>156</v>
      </c>
      <c r="AW77" s="90" t="str">
        <f t="shared" si="55"/>
        <v>-</v>
      </c>
    </row>
    <row r="78" spans="2:49" ht="15" thickBot="1" x14ac:dyDescent="0.35">
      <c r="B78" s="86" t="s">
        <v>95</v>
      </c>
      <c r="C78" s="86" t="s">
        <v>295</v>
      </c>
      <c r="D78" s="87">
        <v>0</v>
      </c>
      <c r="E78" s="87">
        <v>0</v>
      </c>
      <c r="F78" s="87">
        <v>0</v>
      </c>
      <c r="G78" s="87">
        <v>0</v>
      </c>
      <c r="H78" s="87">
        <v>0</v>
      </c>
      <c r="I78" s="90" t="str">
        <f t="shared" si="67"/>
        <v>-</v>
      </c>
      <c r="J78" s="87">
        <v>0</v>
      </c>
      <c r="K78" s="90" t="str">
        <f t="shared" si="68"/>
        <v>-</v>
      </c>
      <c r="L78" s="87">
        <v>0</v>
      </c>
      <c r="M78" s="90" t="str">
        <f t="shared" si="69"/>
        <v>-</v>
      </c>
      <c r="N78" s="87">
        <v>0</v>
      </c>
      <c r="O78" s="90" t="str">
        <f t="shared" si="38"/>
        <v>-</v>
      </c>
      <c r="P78" s="87">
        <v>0</v>
      </c>
      <c r="Q78" s="90" t="str">
        <f t="shared" si="70"/>
        <v>-</v>
      </c>
      <c r="R78" s="87">
        <v>0</v>
      </c>
      <c r="S78" s="90" t="str">
        <f t="shared" si="71"/>
        <v>-</v>
      </c>
      <c r="T78" s="87">
        <v>0</v>
      </c>
      <c r="U78" s="90" t="str">
        <f t="shared" si="72"/>
        <v>-</v>
      </c>
      <c r="V78" s="87">
        <v>0</v>
      </c>
      <c r="W78" s="90" t="str">
        <f t="shared" si="42"/>
        <v>-</v>
      </c>
      <c r="X78" s="87">
        <v>8184</v>
      </c>
      <c r="Y78" s="90" t="str">
        <f t="shared" si="43"/>
        <v>-</v>
      </c>
      <c r="Z78" s="87">
        <v>0</v>
      </c>
      <c r="AA78" s="90" t="str">
        <f t="shared" si="44"/>
        <v>-</v>
      </c>
      <c r="AB78" s="87">
        <v>18562</v>
      </c>
      <c r="AC78" s="90" t="str">
        <f t="shared" si="45"/>
        <v>-</v>
      </c>
      <c r="AD78" s="87">
        <v>0</v>
      </c>
      <c r="AE78" s="90" t="str">
        <f t="shared" si="46"/>
        <v>-</v>
      </c>
      <c r="AF78" s="87">
        <v>14153</v>
      </c>
      <c r="AG78" s="90">
        <f t="shared" si="47"/>
        <v>0.72934995112414458</v>
      </c>
      <c r="AH78" s="87">
        <v>0</v>
      </c>
      <c r="AI78" s="90" t="str">
        <f t="shared" si="48"/>
        <v>-</v>
      </c>
      <c r="AJ78" s="87">
        <v>32709</v>
      </c>
      <c r="AK78" s="90">
        <f t="shared" si="49"/>
        <v>0.76214847537980823</v>
      </c>
      <c r="AL78" s="87">
        <v>737</v>
      </c>
      <c r="AM78" s="90" t="str">
        <f t="shared" si="50"/>
        <v>-</v>
      </c>
      <c r="AN78" s="87">
        <v>22496</v>
      </c>
      <c r="AO78" s="90">
        <f t="shared" si="51"/>
        <v>0.58948632798699929</v>
      </c>
      <c r="AP78" s="87" t="s">
        <v>156</v>
      </c>
      <c r="AQ78" s="90" t="str">
        <f t="shared" si="65"/>
        <v>-</v>
      </c>
      <c r="AR78" s="87">
        <v>-42351</v>
      </c>
      <c r="AS78" s="90">
        <f t="shared" si="66"/>
        <v>-2.2947812528661835</v>
      </c>
      <c r="AT78" s="87">
        <v>-4442</v>
      </c>
      <c r="AU78" s="90">
        <f t="shared" si="52"/>
        <v>-7.0271370420624155</v>
      </c>
      <c r="AV78" s="87">
        <v>22866</v>
      </c>
      <c r="AW78" s="90">
        <f t="shared" si="55"/>
        <v>1.6447368421052655E-2</v>
      </c>
    </row>
    <row r="79" spans="2:49" ht="15" thickBot="1" x14ac:dyDescent="0.35">
      <c r="B79" s="94" t="s">
        <v>97</v>
      </c>
      <c r="C79" s="59" t="s">
        <v>238</v>
      </c>
      <c r="D79" s="95">
        <f>D40+D57+D70</f>
        <v>588428</v>
      </c>
      <c r="E79" s="95">
        <f>E40+E57+E70</f>
        <v>648280</v>
      </c>
      <c r="F79" s="95">
        <f>F40+F57+F70</f>
        <v>893172</v>
      </c>
      <c r="G79" s="95">
        <f>G40+G57+G70</f>
        <v>969671</v>
      </c>
      <c r="H79" s="95">
        <f>H40+H57+H70</f>
        <v>950423</v>
      </c>
      <c r="I79" s="96">
        <f t="shared" si="67"/>
        <v>0.61518996376786972</v>
      </c>
      <c r="J79" s="95">
        <f>J40+J57+J70</f>
        <v>967458</v>
      </c>
      <c r="K79" s="96">
        <f t="shared" si="68"/>
        <v>0.49234589991978783</v>
      </c>
      <c r="L79" s="95">
        <f>L40+L57+L70</f>
        <v>1089709</v>
      </c>
      <c r="M79" s="96">
        <f t="shared" si="69"/>
        <v>0.22004384373894381</v>
      </c>
      <c r="N79" s="95">
        <f>N40+N57+N70</f>
        <v>1561518</v>
      </c>
      <c r="O79" s="96">
        <f t="shared" si="38"/>
        <v>0.6103585649153167</v>
      </c>
      <c r="P79" s="95">
        <f>P40+P57+P70</f>
        <v>1658787</v>
      </c>
      <c r="Q79" s="96">
        <f t="shared" si="70"/>
        <v>0.74531445472173963</v>
      </c>
      <c r="R79" s="95">
        <f>R40+R57+R70</f>
        <v>1868825</v>
      </c>
      <c r="S79" s="96">
        <f t="shared" si="71"/>
        <v>0.93168592331656774</v>
      </c>
      <c r="T79" s="95">
        <f>T40+T57+T70</f>
        <v>2063753</v>
      </c>
      <c r="U79" s="96">
        <f t="shared" si="72"/>
        <v>0.89385698383696921</v>
      </c>
      <c r="V79" s="95">
        <f>V40+V57+V70</f>
        <v>2258673.5337699996</v>
      </c>
      <c r="W79" s="96">
        <f t="shared" si="42"/>
        <v>0.44646013287711028</v>
      </c>
      <c r="X79" s="95">
        <f>X40+X57+X70</f>
        <v>2285260</v>
      </c>
      <c r="Y79" s="96">
        <f t="shared" si="43"/>
        <v>0.37766934512990513</v>
      </c>
      <c r="Z79" s="95">
        <f>Z40+Z57+Z70</f>
        <v>2480403</v>
      </c>
      <c r="AA79" s="96">
        <f t="shared" si="44"/>
        <v>0.32725268551094944</v>
      </c>
      <c r="AB79" s="95">
        <f>AB40+AB57+AB70</f>
        <v>2417455</v>
      </c>
      <c r="AC79" s="96">
        <f t="shared" si="45"/>
        <v>0.17138775812803186</v>
      </c>
      <c r="AD79" s="95">
        <f>AD40+AD57+AD70</f>
        <v>2608149</v>
      </c>
      <c r="AE79" s="96">
        <f t="shared" si="46"/>
        <v>0.15472597566886237</v>
      </c>
      <c r="AF79" s="95">
        <f>AF40+AF57+AF70+AF69</f>
        <v>2648335</v>
      </c>
      <c r="AG79" s="96">
        <f t="shared" si="47"/>
        <v>0.1588768892817447</v>
      </c>
      <c r="AH79" s="95">
        <f>AH40+AH57+AH70</f>
        <v>2763903</v>
      </c>
      <c r="AI79" s="96">
        <f t="shared" si="48"/>
        <v>0.11429594303828861</v>
      </c>
      <c r="AJ79" s="95">
        <f>AJ40+AJ57+AJ70</f>
        <v>2849349</v>
      </c>
      <c r="AK79" s="96">
        <f t="shared" si="49"/>
        <v>0.17865647964491593</v>
      </c>
      <c r="AL79" s="95">
        <f>AL40+AL57+AL70</f>
        <v>3872588</v>
      </c>
      <c r="AM79" s="96">
        <f t="shared" si="50"/>
        <v>0.48480320717873093</v>
      </c>
      <c r="AN79" s="95">
        <f>AN40+AN57+AN70</f>
        <v>4044688</v>
      </c>
      <c r="AO79" s="96">
        <f t="shared" si="51"/>
        <v>0.52725693690564079</v>
      </c>
      <c r="AP79" s="95">
        <f>AP40+AP57+AP70</f>
        <v>4954514</v>
      </c>
      <c r="AQ79" s="96">
        <f t="shared" si="65"/>
        <v>0.79257882783874822</v>
      </c>
      <c r="AR79" s="95">
        <f>AR40+AR57+AR70</f>
        <v>7888285</v>
      </c>
      <c r="AS79" s="96">
        <f t="shared" si="66"/>
        <v>1.7684516708904385</v>
      </c>
      <c r="AT79" s="95">
        <f>AT40+AT57+AT70</f>
        <v>8467071</v>
      </c>
      <c r="AU79" s="96">
        <f t="shared" si="52"/>
        <v>1.1864115160197781</v>
      </c>
      <c r="AV79" s="95">
        <f>AV40+AV57+AV70</f>
        <v>8728054</v>
      </c>
      <c r="AW79" s="96">
        <f t="shared" si="55"/>
        <v>1.1579053810825459</v>
      </c>
    </row>
    <row r="80" spans="2:49" x14ac:dyDescent="0.3">
      <c r="D80" s="62"/>
      <c r="E80" s="62"/>
      <c r="F80" s="62"/>
      <c r="G80" s="62"/>
      <c r="H80" s="62"/>
      <c r="I80" s="65"/>
      <c r="J80" s="62"/>
      <c r="K80" s="65"/>
      <c r="L80" s="62"/>
      <c r="M80" s="65"/>
      <c r="N80" s="62"/>
      <c r="O80" s="65"/>
      <c r="P80" s="62"/>
      <c r="Q80" s="65"/>
      <c r="R80" s="62"/>
      <c r="S80" s="65"/>
      <c r="T80" s="62"/>
      <c r="U80" s="65"/>
      <c r="V80" s="62"/>
      <c r="W80" s="65"/>
      <c r="X80" s="76"/>
      <c r="Y80" s="65"/>
      <c r="Z80" s="76"/>
      <c r="AA80" s="65"/>
      <c r="AB80" s="76"/>
      <c r="AC80" s="65"/>
      <c r="AD80" s="76"/>
      <c r="AE80" s="65"/>
      <c r="AF80" s="76"/>
      <c r="AG80" s="65"/>
      <c r="AH80" s="76"/>
      <c r="AI80" s="65"/>
      <c r="AJ80" s="76"/>
      <c r="AK80" s="65"/>
      <c r="AL80" s="76"/>
      <c r="AM80" s="65"/>
      <c r="AN80" s="76"/>
      <c r="AO80" s="65"/>
      <c r="AP80" s="76"/>
      <c r="AQ80" s="65"/>
      <c r="AR80" s="76"/>
      <c r="AS80" s="65"/>
      <c r="AU80" s="56"/>
      <c r="AW80" s="56"/>
    </row>
    <row r="81" spans="32:49" x14ac:dyDescent="0.3">
      <c r="AF81" s="135">
        <f>AF79-AF37</f>
        <v>0</v>
      </c>
      <c r="AH81" s="135">
        <f>AH79-AH37</f>
        <v>0</v>
      </c>
      <c r="AJ81" s="135">
        <f>AJ79-AJ37</f>
        <v>0</v>
      </c>
      <c r="AL81" s="135">
        <f>AL79-AL37</f>
        <v>0</v>
      </c>
      <c r="AN81" s="135">
        <f>AN79-AN37</f>
        <v>0</v>
      </c>
      <c r="AP81" s="135">
        <f>AP79-AP37</f>
        <v>0</v>
      </c>
      <c r="AR81" s="135">
        <f>AR79-AR37</f>
        <v>0</v>
      </c>
      <c r="AT81" s="135">
        <f>AT79-AT37</f>
        <v>0</v>
      </c>
      <c r="AU81" s="56"/>
      <c r="AV81" s="135">
        <f>AV79-AV37</f>
        <v>0</v>
      </c>
      <c r="AW81" s="56"/>
    </row>
    <row r="82" spans="32:49" x14ac:dyDescent="0.3">
      <c r="AU82" s="56"/>
      <c r="AW82" s="56"/>
    </row>
    <row r="83" spans="32:49" x14ac:dyDescent="0.3">
      <c r="AU83" s="56"/>
      <c r="AW83" s="56"/>
    </row>
    <row r="84" spans="32:49" x14ac:dyDescent="0.3">
      <c r="AU84" s="56"/>
      <c r="AW84" s="56"/>
    </row>
  </sheetData>
  <mergeCells count="1">
    <mergeCell ref="B1:B2"/>
  </mergeCells>
  <hyperlinks>
    <hyperlink ref="C1" location="'Capa | Cover'!A1" display="CAPA" xr:uid="{00000000-0004-0000-0100-000000000000}"/>
    <hyperlink ref="B1:B2" location="Menu!A1" display="MENU" xr:uid="{00000000-0004-0000-0100-000001000000}"/>
  </hyperlink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66BFF"/>
  </sheetPr>
  <dimension ref="B1:CD46"/>
  <sheetViews>
    <sheetView showGridLines="0" zoomScale="85" zoomScaleNormal="85" workbookViewId="0">
      <pane xSplit="3" ySplit="3" topLeftCell="J25" activePane="bottomRight" state="frozen"/>
      <selection activeCell="AH59" sqref="AH59"/>
      <selection pane="topRight" activeCell="AH59" sqref="AH59"/>
      <selection pane="bottomLeft" activeCell="AH59" sqref="AH59"/>
      <selection pane="bottomRight" activeCell="W31" sqref="W31"/>
    </sheetView>
  </sheetViews>
  <sheetFormatPr defaultColWidth="9.109375" defaultRowHeight="14.4" outlineLevelCol="1" x14ac:dyDescent="0.3"/>
  <cols>
    <col min="1" max="1" width="1.5546875" style="73" customWidth="1"/>
    <col min="2" max="2" width="80.88671875" style="56" customWidth="1"/>
    <col min="3" max="3" width="58.5546875" style="56" hidden="1" customWidth="1"/>
    <col min="4" max="9" width="13.5546875" style="56" hidden="1" customWidth="1" outlineLevel="1"/>
    <col min="10" max="10" width="13.5546875" style="56" customWidth="1" collapsed="1"/>
    <col min="11" max="11" width="13.5546875" style="56" hidden="1" customWidth="1" outlineLevel="1"/>
    <col min="12" max="12" width="8.109375" style="56" hidden="1" customWidth="1" outlineLevel="1"/>
    <col min="13" max="13" width="13.5546875" style="56" hidden="1" customWidth="1" outlineLevel="1"/>
    <col min="14" max="14" width="8.109375" style="56" hidden="1" customWidth="1" outlineLevel="1"/>
    <col min="15" max="15" width="13.5546875" style="56" hidden="1" customWidth="1" outlineLevel="1"/>
    <col min="16" max="16" width="8.109375" style="56" hidden="1" customWidth="1" outlineLevel="1"/>
    <col min="17" max="17" width="13.5546875" style="56" hidden="1" customWidth="1" outlineLevel="1"/>
    <col min="18" max="18" width="8.109375" style="56" hidden="1" customWidth="1" outlineLevel="1"/>
    <col min="19" max="19" width="13.5546875" style="56" hidden="1" customWidth="1" outlineLevel="1"/>
    <col min="20" max="20" width="8.109375" style="56" hidden="1" customWidth="1" outlineLevel="1"/>
    <col min="21" max="21" width="13.5546875" style="56" hidden="1" customWidth="1" outlineLevel="1"/>
    <col min="22" max="22" width="8.109375" style="56" hidden="1" customWidth="1" outlineLevel="1"/>
    <col min="23" max="23" width="13.5546875" style="56" customWidth="1" collapsed="1"/>
    <col min="24" max="24" width="8.109375" style="56" hidden="1" customWidth="1" outlineLevel="1"/>
    <col min="25" max="25" width="13.5546875" style="56" hidden="1" customWidth="1" outlineLevel="1"/>
    <col min="26" max="26" width="8.109375" style="56" hidden="1" customWidth="1" outlineLevel="1"/>
    <col min="27" max="27" width="12.44140625" style="56" hidden="1" customWidth="1" outlineLevel="1"/>
    <col min="28" max="28" width="8.88671875" style="56" hidden="1" customWidth="1" outlineLevel="1"/>
    <col min="29" max="29" width="13.5546875" style="56" hidden="1" customWidth="1" outlineLevel="1"/>
    <col min="30" max="30" width="8.109375" style="56" hidden="1" customWidth="1" outlineLevel="1"/>
    <col min="31" max="31" width="13.5546875" style="56" hidden="1" customWidth="1" outlineLevel="1"/>
    <col min="32" max="32" width="8.109375" style="56" hidden="1" customWidth="1" outlineLevel="1"/>
    <col min="33" max="33" width="13.5546875" style="56" hidden="1" customWidth="1" outlineLevel="1"/>
    <col min="34" max="34" width="8.109375" style="56" hidden="1" customWidth="1" outlineLevel="1"/>
    <col min="35" max="35" width="13.5546875" style="56" hidden="1" customWidth="1" outlineLevel="1"/>
    <col min="36" max="36" width="8.109375" style="56" hidden="1" customWidth="1" outlineLevel="1"/>
    <col min="37" max="37" width="14.88671875" style="56" bestFit="1" customWidth="1" collapsed="1"/>
    <col min="38" max="38" width="8.109375" style="56" hidden="1" customWidth="1"/>
    <col min="39" max="39" width="13.5546875" style="56" hidden="1" customWidth="1" outlineLevel="1"/>
    <col min="40" max="40" width="8.109375" style="56" hidden="1" customWidth="1" outlineLevel="1"/>
    <col min="41" max="41" width="13.5546875" style="56" hidden="1" customWidth="1" outlineLevel="1"/>
    <col min="42" max="42" width="8.109375" style="56" hidden="1" customWidth="1" outlineLevel="1"/>
    <col min="43" max="43" width="13.5546875" style="56" hidden="1" customWidth="1" outlineLevel="1"/>
    <col min="44" max="44" width="8.109375" style="56" hidden="1" customWidth="1" outlineLevel="1"/>
    <col min="45" max="45" width="13.5546875" style="56" hidden="1" customWidth="1" outlineLevel="1"/>
    <col min="46" max="46" width="8.109375" style="56" hidden="1" customWidth="1" outlineLevel="1"/>
    <col min="47" max="47" width="13.5546875" style="56" hidden="1" customWidth="1" outlineLevel="1"/>
    <col min="48" max="48" width="8.109375" style="56" hidden="1" customWidth="1" outlineLevel="1"/>
    <col min="49" max="49" width="13.5546875" style="56" hidden="1" customWidth="1" outlineLevel="1"/>
    <col min="50" max="50" width="8.109375" style="56" hidden="1" customWidth="1" outlineLevel="1"/>
    <col min="51" max="51" width="13.5546875" style="56" customWidth="1" collapsed="1"/>
    <col min="52" max="52" width="8.109375" style="56" hidden="1" customWidth="1"/>
    <col min="53" max="53" width="13.5546875" style="56" hidden="1" customWidth="1" outlineLevel="1"/>
    <col min="54" max="54" width="8.5546875" style="56" hidden="1" customWidth="1" outlineLevel="1"/>
    <col min="55" max="55" width="13.5546875" style="56" hidden="1" customWidth="1" outlineLevel="1"/>
    <col min="56" max="56" width="8.5546875" style="56" hidden="1" customWidth="1" outlineLevel="1"/>
    <col min="57" max="57" width="13.5546875" style="56" hidden="1" customWidth="1" outlineLevel="1"/>
    <col min="58" max="58" width="8.5546875" style="56" hidden="1" customWidth="1" outlineLevel="1"/>
    <col min="59" max="59" width="13.5546875" style="56" hidden="1" customWidth="1" outlineLevel="1"/>
    <col min="60" max="60" width="8.5546875" style="56" hidden="1" customWidth="1" outlineLevel="1"/>
    <col min="61" max="61" width="13.5546875" style="56" hidden="1" customWidth="1" outlineLevel="1"/>
    <col min="62" max="62" width="8.5546875" style="56" hidden="1" customWidth="1" outlineLevel="1"/>
    <col min="63" max="63" width="13.5546875" style="56" hidden="1" customWidth="1" outlineLevel="1"/>
    <col min="64" max="64" width="8.109375" style="56" hidden="1" customWidth="1" outlineLevel="1"/>
    <col min="65" max="65" width="13.5546875" style="56" customWidth="1" collapsed="1"/>
    <col min="66" max="66" width="9" style="56" hidden="1" customWidth="1" outlineLevel="1"/>
    <col min="67" max="67" width="13.5546875" style="56" hidden="1" customWidth="1" outlineLevel="1"/>
    <col min="68" max="68" width="14.5546875" style="56" hidden="1" customWidth="1" outlineLevel="1"/>
    <col min="69" max="69" width="13.5546875" style="56" hidden="1" customWidth="1" outlineLevel="1"/>
    <col min="70" max="70" width="8.109375" style="56" hidden="1" customWidth="1" outlineLevel="1"/>
    <col min="71" max="71" width="13.5546875" style="56" hidden="1" customWidth="1" outlineLevel="1"/>
    <col min="72" max="72" width="8.109375" style="56" hidden="1" customWidth="1" outlineLevel="1"/>
    <col min="73" max="73" width="13.5546875" style="56" hidden="1" customWidth="1" outlineLevel="1"/>
    <col min="74" max="74" width="8.88671875" style="56" hidden="1" customWidth="1" outlineLevel="1"/>
    <col min="75" max="75" width="13.5546875" style="56" hidden="1" customWidth="1" outlineLevel="1"/>
    <col min="76" max="76" width="9.109375" style="56" hidden="1" customWidth="1" outlineLevel="1"/>
    <col min="77" max="77" width="14" style="73" hidden="1" customWidth="1" outlineLevel="1"/>
    <col min="78" max="78" width="9.109375" style="73" hidden="1" customWidth="1" outlineLevel="1"/>
    <col min="79" max="79" width="15.44140625" style="73" customWidth="1" collapsed="1"/>
    <col min="80" max="80" width="8.88671875" style="56" customWidth="1"/>
    <col min="81" max="81" width="14" style="73" customWidth="1"/>
    <col min="82" max="82" width="9.109375" style="73" customWidth="1"/>
    <col min="83" max="16384" width="9.109375" style="73"/>
  </cols>
  <sheetData>
    <row r="1" spans="2:82" ht="17.25" customHeight="1" x14ac:dyDescent="0.3">
      <c r="B1" s="146" t="s">
        <v>135</v>
      </c>
      <c r="C1" s="55"/>
    </row>
    <row r="2" spans="2:82" ht="17.25" customHeight="1" thickBot="1" x14ac:dyDescent="0.35">
      <c r="B2" s="146"/>
      <c r="C2" s="55"/>
      <c r="D2" s="77" t="s">
        <v>271</v>
      </c>
      <c r="E2" s="77" t="s">
        <v>271</v>
      </c>
      <c r="F2" s="77" t="s">
        <v>271</v>
      </c>
      <c r="G2" s="77" t="s">
        <v>271</v>
      </c>
      <c r="H2" s="77" t="s">
        <v>271</v>
      </c>
      <c r="I2" s="77" t="s">
        <v>271</v>
      </c>
      <c r="J2" s="99" t="s">
        <v>271</v>
      </c>
      <c r="K2" s="99" t="s">
        <v>271</v>
      </c>
      <c r="L2" s="99"/>
      <c r="M2" s="99" t="s">
        <v>271</v>
      </c>
      <c r="N2" s="99"/>
      <c r="O2" s="99" t="s">
        <v>271</v>
      </c>
      <c r="P2" s="99"/>
      <c r="Q2" s="99" t="s">
        <v>271</v>
      </c>
      <c r="R2" s="99"/>
      <c r="S2" s="99" t="s">
        <v>271</v>
      </c>
      <c r="T2" s="99"/>
      <c r="U2" s="99" t="s">
        <v>271</v>
      </c>
      <c r="V2" s="99"/>
      <c r="W2" s="99" t="s">
        <v>271</v>
      </c>
      <c r="X2" s="99"/>
      <c r="Y2" s="99" t="s">
        <v>271</v>
      </c>
      <c r="Z2" s="99"/>
      <c r="AA2" s="99" t="s">
        <v>271</v>
      </c>
      <c r="AB2" s="99"/>
      <c r="AC2" s="99" t="s">
        <v>271</v>
      </c>
      <c r="AD2" s="99"/>
      <c r="AE2" s="99" t="s">
        <v>271</v>
      </c>
      <c r="AF2" s="99"/>
      <c r="AG2" s="99" t="s">
        <v>271</v>
      </c>
      <c r="AH2" s="99"/>
      <c r="AI2" s="99" t="s">
        <v>271</v>
      </c>
      <c r="AJ2" s="99"/>
      <c r="AK2" s="99" t="s">
        <v>271</v>
      </c>
      <c r="AM2" s="78" t="s">
        <v>269</v>
      </c>
      <c r="AN2" s="78"/>
      <c r="AO2" s="78" t="s">
        <v>269</v>
      </c>
      <c r="AP2" s="78"/>
      <c r="AQ2" s="78" t="s">
        <v>269</v>
      </c>
      <c r="AR2" s="78"/>
      <c r="AS2" s="78" t="s">
        <v>269</v>
      </c>
      <c r="AT2" s="78"/>
      <c r="AU2" s="78" t="s">
        <v>269</v>
      </c>
      <c r="AV2" s="78"/>
      <c r="AW2" s="78" t="s">
        <v>269</v>
      </c>
      <c r="AX2" s="78"/>
      <c r="AY2" s="109" t="s">
        <v>269</v>
      </c>
      <c r="AZ2" s="78"/>
      <c r="BA2" s="109" t="s">
        <v>269</v>
      </c>
      <c r="BC2" s="109" t="s">
        <v>269</v>
      </c>
      <c r="BD2" s="110"/>
      <c r="BE2" s="109" t="s">
        <v>269</v>
      </c>
      <c r="BF2" s="110"/>
      <c r="BG2" s="109" t="s">
        <v>269</v>
      </c>
      <c r="BH2" s="110"/>
      <c r="BI2" s="109" t="s">
        <v>269</v>
      </c>
      <c r="BJ2" s="110"/>
      <c r="BK2" s="109" t="s">
        <v>269</v>
      </c>
      <c r="BL2" s="109"/>
      <c r="BM2" s="109" t="s">
        <v>269</v>
      </c>
      <c r="BN2" s="109"/>
      <c r="BO2" s="109" t="s">
        <v>269</v>
      </c>
      <c r="BP2" s="78"/>
      <c r="BQ2" s="109" t="s">
        <v>269</v>
      </c>
      <c r="BR2" s="78"/>
      <c r="BS2" s="109" t="s">
        <v>269</v>
      </c>
      <c r="BT2" s="78"/>
      <c r="BU2" s="109" t="s">
        <v>269</v>
      </c>
      <c r="BV2" s="78"/>
      <c r="BW2" s="109" t="s">
        <v>269</v>
      </c>
      <c r="BX2" s="78"/>
      <c r="BY2" s="109" t="s">
        <v>269</v>
      </c>
      <c r="BZ2" s="109"/>
      <c r="CA2" s="109" t="s">
        <v>269</v>
      </c>
      <c r="CB2" s="109"/>
      <c r="CC2" s="109" t="s">
        <v>269</v>
      </c>
      <c r="CD2" s="109"/>
    </row>
    <row r="3" spans="2:82" s="74" customFormat="1" ht="24" customHeight="1" thickBot="1" x14ac:dyDescent="0.35">
      <c r="B3" s="83" t="s">
        <v>171</v>
      </c>
      <c r="C3" s="83" t="s">
        <v>172</v>
      </c>
      <c r="D3" s="84" t="s">
        <v>28</v>
      </c>
      <c r="E3" s="84" t="s">
        <v>29</v>
      </c>
      <c r="F3" s="84" t="s">
        <v>134</v>
      </c>
      <c r="G3" s="84" t="s">
        <v>30</v>
      </c>
      <c r="H3" s="84" t="s">
        <v>136</v>
      </c>
      <c r="I3" s="84" t="s">
        <v>31</v>
      </c>
      <c r="J3" s="120">
        <v>2016</v>
      </c>
      <c r="K3" s="84" t="s">
        <v>32</v>
      </c>
      <c r="L3" s="108" t="s">
        <v>281</v>
      </c>
      <c r="M3" s="84" t="s">
        <v>33</v>
      </c>
      <c r="N3" s="108" t="s">
        <v>281</v>
      </c>
      <c r="O3" s="84" t="s">
        <v>131</v>
      </c>
      <c r="P3" s="108" t="s">
        <v>281</v>
      </c>
      <c r="Q3" s="84" t="s">
        <v>34</v>
      </c>
      <c r="R3" s="108" t="s">
        <v>281</v>
      </c>
      <c r="S3" s="84" t="s">
        <v>137</v>
      </c>
      <c r="T3" s="108" t="s">
        <v>281</v>
      </c>
      <c r="U3" s="84" t="s">
        <v>35</v>
      </c>
      <c r="V3" s="108" t="s">
        <v>281</v>
      </c>
      <c r="W3" s="120">
        <v>2017</v>
      </c>
      <c r="X3" s="108" t="s">
        <v>281</v>
      </c>
      <c r="Y3" s="84" t="s">
        <v>36</v>
      </c>
      <c r="Z3" s="108" t="s">
        <v>281</v>
      </c>
      <c r="AA3" s="84" t="s">
        <v>37</v>
      </c>
      <c r="AB3" s="108" t="s">
        <v>281</v>
      </c>
      <c r="AC3" s="84" t="s">
        <v>132</v>
      </c>
      <c r="AD3" s="108" t="s">
        <v>281</v>
      </c>
      <c r="AE3" s="84" t="s">
        <v>38</v>
      </c>
      <c r="AF3" s="108" t="s">
        <v>281</v>
      </c>
      <c r="AG3" s="84" t="s">
        <v>244</v>
      </c>
      <c r="AH3" s="108" t="s">
        <v>281</v>
      </c>
      <c r="AI3" s="84" t="s">
        <v>39</v>
      </c>
      <c r="AJ3" s="108" t="s">
        <v>281</v>
      </c>
      <c r="AK3" s="120">
        <v>2018</v>
      </c>
      <c r="AL3" s="108" t="s">
        <v>281</v>
      </c>
      <c r="AM3" s="84" t="s">
        <v>248</v>
      </c>
      <c r="AN3" s="108" t="s">
        <v>281</v>
      </c>
      <c r="AO3" s="84" t="s">
        <v>249</v>
      </c>
      <c r="AP3" s="108" t="s">
        <v>281</v>
      </c>
      <c r="AQ3" s="84" t="s">
        <v>250</v>
      </c>
      <c r="AR3" s="108" t="s">
        <v>281</v>
      </c>
      <c r="AS3" s="84" t="s">
        <v>251</v>
      </c>
      <c r="AT3" s="108" t="s">
        <v>281</v>
      </c>
      <c r="AU3" s="84" t="s">
        <v>252</v>
      </c>
      <c r="AV3" s="108" t="s">
        <v>281</v>
      </c>
      <c r="AW3" s="84" t="s">
        <v>253</v>
      </c>
      <c r="AX3" s="108" t="s">
        <v>281</v>
      </c>
      <c r="AY3" s="120">
        <v>2019</v>
      </c>
      <c r="AZ3" s="108" t="s">
        <v>281</v>
      </c>
      <c r="BA3" s="84" t="s">
        <v>247</v>
      </c>
      <c r="BB3" s="108" t="s">
        <v>281</v>
      </c>
      <c r="BC3" s="84" t="s">
        <v>284</v>
      </c>
      <c r="BD3" s="108" t="s">
        <v>281</v>
      </c>
      <c r="BE3" s="84" t="s">
        <v>285</v>
      </c>
      <c r="BF3" s="108" t="s">
        <v>281</v>
      </c>
      <c r="BG3" s="84" t="s">
        <v>288</v>
      </c>
      <c r="BH3" s="108" t="s">
        <v>281</v>
      </c>
      <c r="BI3" s="84" t="s">
        <v>289</v>
      </c>
      <c r="BJ3" s="108" t="s">
        <v>281</v>
      </c>
      <c r="BK3" s="84" t="s">
        <v>296</v>
      </c>
      <c r="BL3" s="108" t="s">
        <v>281</v>
      </c>
      <c r="BM3" s="120">
        <v>2020</v>
      </c>
      <c r="BN3" s="108" t="s">
        <v>281</v>
      </c>
      <c r="BO3" s="84" t="s">
        <v>297</v>
      </c>
      <c r="BP3" s="108" t="s">
        <v>281</v>
      </c>
      <c r="BQ3" s="84" t="s">
        <v>300</v>
      </c>
      <c r="BR3" s="108" t="s">
        <v>281</v>
      </c>
      <c r="BS3" s="84" t="s">
        <v>303</v>
      </c>
      <c r="BT3" s="108" t="s">
        <v>281</v>
      </c>
      <c r="BU3" s="84" t="s">
        <v>305</v>
      </c>
      <c r="BV3" s="108" t="s">
        <v>281</v>
      </c>
      <c r="BW3" s="84" t="s">
        <v>306</v>
      </c>
      <c r="BX3" s="108" t="s">
        <v>281</v>
      </c>
      <c r="BY3" s="84" t="s">
        <v>349</v>
      </c>
      <c r="BZ3" s="108" t="s">
        <v>281</v>
      </c>
      <c r="CA3" s="120">
        <v>2021</v>
      </c>
      <c r="CB3" s="108" t="s">
        <v>281</v>
      </c>
      <c r="CC3" s="84" t="s">
        <v>368</v>
      </c>
      <c r="CD3" s="108" t="s">
        <v>281</v>
      </c>
    </row>
    <row r="4" spans="2:82" ht="8.25" customHeight="1" thickBot="1" x14ac:dyDescent="0.35">
      <c r="B4" s="69"/>
      <c r="C4" s="69"/>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row>
    <row r="5" spans="2:82" ht="15" thickBot="1" x14ac:dyDescent="0.35">
      <c r="B5" s="111" t="s">
        <v>1</v>
      </c>
      <c r="C5" s="61" t="s">
        <v>198</v>
      </c>
      <c r="D5" s="92">
        <f>SUM(D6:D11)</f>
        <v>101270</v>
      </c>
      <c r="E5" s="92">
        <f>SUM(E6:E11)</f>
        <v>124768</v>
      </c>
      <c r="F5" s="92">
        <f t="shared" ref="F5:F36" si="0">E5+D5</f>
        <v>226038</v>
      </c>
      <c r="G5" s="92">
        <f>SUM(G6:G11)</f>
        <v>155634</v>
      </c>
      <c r="H5" s="92">
        <f t="shared" ref="H5:H36" si="1">G5+F5</f>
        <v>381672</v>
      </c>
      <c r="I5" s="92">
        <f>SUM(I6:I11)</f>
        <v>167322</v>
      </c>
      <c r="J5" s="92">
        <f t="shared" ref="J5:J36" si="2">I5+H5</f>
        <v>548994</v>
      </c>
      <c r="K5" s="92">
        <f>SUM(K6:K11)</f>
        <v>175068</v>
      </c>
      <c r="L5" s="93">
        <f t="shared" ref="L5:L37" si="3">IFERROR(K5/D5-1,"-")</f>
        <v>0.72872519008590886</v>
      </c>
      <c r="M5" s="92">
        <f>SUM(M6:M11)</f>
        <v>208375</v>
      </c>
      <c r="N5" s="93">
        <f t="shared" ref="N5:N37" si="4">IFERROR(M5/E5-1,"-")</f>
        <v>0.67009970505257765</v>
      </c>
      <c r="O5" s="92">
        <f t="shared" ref="O5:O36" si="5">K5+M5</f>
        <v>383443</v>
      </c>
      <c r="P5" s="93">
        <f t="shared" ref="P5:P37" si="6">IFERROR(O5/F5-1,"-")</f>
        <v>0.6963652129287996</v>
      </c>
      <c r="Q5" s="92">
        <f>SUM(Q6:Q11)</f>
        <v>254193</v>
      </c>
      <c r="R5" s="93">
        <f t="shared" ref="R5:R37" si="7">IFERROR(Q5/G5-1,"-")</f>
        <v>0.63327422028605573</v>
      </c>
      <c r="S5" s="92">
        <f t="shared" ref="S5:S36" si="8">O5+Q5</f>
        <v>637636</v>
      </c>
      <c r="T5" s="93">
        <f t="shared" ref="T5:T37" si="9">IFERROR(S5/H5-1,"-")</f>
        <v>0.6706386635645265</v>
      </c>
      <c r="U5" s="92">
        <f>SUM(U6:U11)</f>
        <v>319918</v>
      </c>
      <c r="V5" s="93">
        <f t="shared" ref="V5:V37" si="10">IFERROR(U5/I5-1,"-")</f>
        <v>0.91199005510333375</v>
      </c>
      <c r="W5" s="92">
        <f t="shared" ref="W5:W36" si="11">S5+U5</f>
        <v>957554</v>
      </c>
      <c r="X5" s="93">
        <f t="shared" ref="X5:X37" si="12">IFERROR(W5/J5-1,"-")</f>
        <v>0.74419756864373743</v>
      </c>
      <c r="Y5" s="92">
        <f>SUM(Y6:Y11)</f>
        <v>365913</v>
      </c>
      <c r="Z5" s="93">
        <f t="shared" ref="Z5:Z37" si="13">IFERROR(Y5/K5-1,"-")</f>
        <v>1.0901192679415996</v>
      </c>
      <c r="AA5" s="92">
        <f>SUM(AA6:AA11)</f>
        <v>412632</v>
      </c>
      <c r="AB5" s="93">
        <f t="shared" ref="AB5:AB37" si="14">IFERROR(AA5/M5-1,"-")</f>
        <v>0.98023755248950217</v>
      </c>
      <c r="AC5" s="92">
        <f t="shared" ref="AC5:AC37" si="15">Y5+AA5</f>
        <v>778545</v>
      </c>
      <c r="AD5" s="93">
        <f t="shared" ref="AD5:AD37" si="16">IFERROR(AC5/O5-1,"-")</f>
        <v>1.0304060838247144</v>
      </c>
      <c r="AE5" s="92">
        <f>SUM(AE6:AE11)</f>
        <v>431990</v>
      </c>
      <c r="AF5" s="93">
        <f t="shared" ref="AF5:AF37" si="17">IFERROR(AE5/Q5-1,"-")</f>
        <v>0.69945671202590165</v>
      </c>
      <c r="AG5" s="92">
        <f t="shared" ref="AG5:AG35" si="18">AC5+AE5</f>
        <v>1210535</v>
      </c>
      <c r="AH5" s="93">
        <f t="shared" ref="AH5:AH37" si="19">IFERROR(AG5/S5-1,"-")</f>
        <v>0.89847342370882455</v>
      </c>
      <c r="AI5" s="92">
        <f>SUM(AI6:AI11)</f>
        <v>314938</v>
      </c>
      <c r="AJ5" s="93">
        <f t="shared" ref="AJ5:AJ37" si="20">IFERROR(AI5/U5-1,"-")</f>
        <v>-1.5566488912783893E-2</v>
      </c>
      <c r="AK5" s="92">
        <f t="shared" ref="AK5:AK35" si="21">AG5+AI5</f>
        <v>1525473</v>
      </c>
      <c r="AL5" s="93">
        <f t="shared" ref="AL5:AL37" si="22">IFERROR(AK5/W5-1,"-")</f>
        <v>0.59309344433838729</v>
      </c>
      <c r="AM5" s="92">
        <f>SUM(AM6:AM11)</f>
        <v>397595</v>
      </c>
      <c r="AN5" s="93">
        <f t="shared" ref="AN5:AN37" si="23">IFERROR(AM5/Y5-1,"-")</f>
        <v>8.6583422835482704E-2</v>
      </c>
      <c r="AO5" s="92">
        <f>SUM(AO6:AO11)</f>
        <v>383410</v>
      </c>
      <c r="AP5" s="93">
        <f t="shared" ref="AP5:AP37" si="24">IFERROR(AO5/AA5-1,"-")</f>
        <v>-7.0818550185152818E-2</v>
      </c>
      <c r="AQ5" s="92">
        <f>SUM(AQ6:AQ11)</f>
        <v>781005</v>
      </c>
      <c r="AR5" s="93">
        <f t="shared" ref="AR5:AR37" si="25">IFERROR(AQ5/AC5-1,"-")</f>
        <v>3.1597402847620693E-3</v>
      </c>
      <c r="AS5" s="92">
        <f>SUM(AS6:AS11)</f>
        <v>381212</v>
      </c>
      <c r="AT5" s="93">
        <f t="shared" ref="AT5:AT37" si="26">IFERROR(AS5/AE5-1,"-")</f>
        <v>-0.11754438760156483</v>
      </c>
      <c r="AU5" s="92">
        <f t="shared" ref="AU5:AU37" si="27">AQ5+AS5</f>
        <v>1162217</v>
      </c>
      <c r="AV5" s="93">
        <f t="shared" ref="AV5:AV37" si="28">IFERROR(AU5/AG5-1,"-")</f>
        <v>-3.9914583221468236E-2</v>
      </c>
      <c r="AW5" s="92">
        <f>SUM(AW6:AW11)</f>
        <v>406902</v>
      </c>
      <c r="AX5" s="93">
        <f t="shared" ref="AX5:AX37" si="29">IFERROR(AW5/AI5-1,"-")</f>
        <v>0.29200668068000679</v>
      </c>
      <c r="AY5" s="92">
        <f>SUM(AY6:AY11)</f>
        <v>1569119</v>
      </c>
      <c r="AZ5" s="93">
        <f t="shared" ref="AZ5:AZ37" si="30">IFERROR(AY5/AK5-1,"-")</f>
        <v>2.8611453627825689E-2</v>
      </c>
      <c r="BA5" s="92">
        <f>SUM(BA6:BA11)</f>
        <v>338265</v>
      </c>
      <c r="BB5" s="93">
        <f t="shared" ref="BB5:BB37" si="31">IFERROR(BA5/AM5-1,"-")</f>
        <v>-0.14922219846829055</v>
      </c>
      <c r="BC5" s="92">
        <f>SUM(BC6:BC11)</f>
        <v>346782</v>
      </c>
      <c r="BD5" s="93">
        <f t="shared" ref="BD5:BD37" si="32">IFERROR(BC5/AO5-1,"-")</f>
        <v>-9.5532197908244409E-2</v>
      </c>
      <c r="BE5" s="92">
        <f>SUM(BE6:BE11)</f>
        <v>685047</v>
      </c>
      <c r="BF5" s="93">
        <f t="shared" ref="BF5" si="33">IFERROR(BE5/AQ5-1,"-")</f>
        <v>-0.12286477039199495</v>
      </c>
      <c r="BG5" s="92">
        <f>SUM(BG6:BG11)</f>
        <v>319095</v>
      </c>
      <c r="BH5" s="93">
        <f t="shared" ref="BH5" si="34">IFERROR(BG5/AS5-1,"-")</f>
        <v>-0.16294607724835519</v>
      </c>
      <c r="BI5" s="92">
        <f>SUM(BI6:BI11)</f>
        <v>1004142</v>
      </c>
      <c r="BJ5" s="93">
        <f t="shared" ref="BJ5" si="35">IFERROR(BI5/AU5-1,"-")</f>
        <v>-0.1360116054058752</v>
      </c>
      <c r="BK5" s="92">
        <f>SUM(BK6:BK11)</f>
        <v>348733</v>
      </c>
      <c r="BL5" s="93">
        <f t="shared" ref="BL5:BL37" si="36">IFERROR(BK5/AW5-1,"-")</f>
        <v>-0.14295579771050526</v>
      </c>
      <c r="BM5" s="92">
        <f>SUM(BM6:BM11)</f>
        <v>1352875</v>
      </c>
      <c r="BN5" s="93">
        <f t="shared" ref="BN5:BN37" si="37">IFERROR(BM5/AY5-1,"-")</f>
        <v>-0.13781236477284386</v>
      </c>
      <c r="BO5" s="92">
        <f>SUM(BO6:BO11)</f>
        <v>373015</v>
      </c>
      <c r="BP5" s="93">
        <f t="shared" ref="BP5:BP37" si="38">IFERROR(BO5/BA5-1,"-")</f>
        <v>0.10273010805137983</v>
      </c>
      <c r="BQ5" s="92">
        <f>SUM(BQ6:BQ11)</f>
        <v>423156</v>
      </c>
      <c r="BR5" s="93">
        <f t="shared" ref="BR5:BR37" si="39">IFERROR(BQ5/BC5-1,"-")</f>
        <v>0.22023634444694351</v>
      </c>
      <c r="BS5" s="92">
        <f>SUM(BS6:BS11)</f>
        <v>796171</v>
      </c>
      <c r="BT5" s="93">
        <f>IFERROR(BS5/BE5-1,"-")</f>
        <v>0.16221368752800913</v>
      </c>
      <c r="BU5" s="92">
        <f>SUM(BU6:BU11)</f>
        <v>502145</v>
      </c>
      <c r="BV5" s="93">
        <f>IFERROR(BU5/BG5-1,"-")</f>
        <v>0.57365361412745419</v>
      </c>
      <c r="BW5" s="92">
        <f>SUM(BW6:BW11)</f>
        <v>1298316</v>
      </c>
      <c r="BX5" s="93">
        <f>IFERROR(BW5/BI5-1,"-")</f>
        <v>0.29296055737136784</v>
      </c>
      <c r="BY5" s="92">
        <f>SUM(BY6:BY11)</f>
        <v>632787</v>
      </c>
      <c r="BZ5" s="93">
        <f>IFERROR(BY5/BK5-1,"-")</f>
        <v>0.81453146103179219</v>
      </c>
      <c r="CA5" s="92">
        <f>SUM(CA6:CA11)</f>
        <v>1931103</v>
      </c>
      <c r="CB5" s="93">
        <f>IFERROR(CA5/BM5-1,"-")</f>
        <v>0.42740681881178966</v>
      </c>
      <c r="CC5" s="92">
        <f>SUM(CC6:CC11)</f>
        <v>708337</v>
      </c>
      <c r="CD5" s="93">
        <f>IFERROR(CC5/BO5-1,"-")</f>
        <v>0.89895044435210369</v>
      </c>
    </row>
    <row r="6" spans="2:82" ht="15" thickBot="1" x14ac:dyDescent="0.35">
      <c r="B6" s="86" t="s">
        <v>2</v>
      </c>
      <c r="C6" s="86" t="s">
        <v>175</v>
      </c>
      <c r="D6" s="87">
        <v>94583</v>
      </c>
      <c r="E6" s="87">
        <v>118667</v>
      </c>
      <c r="F6" s="87">
        <f t="shared" si="0"/>
        <v>213250</v>
      </c>
      <c r="G6" s="87">
        <v>147424</v>
      </c>
      <c r="H6" s="87">
        <f t="shared" si="1"/>
        <v>360674</v>
      </c>
      <c r="I6" s="87">
        <v>156091</v>
      </c>
      <c r="J6" s="87">
        <f t="shared" si="2"/>
        <v>516765</v>
      </c>
      <c r="K6" s="87">
        <v>165707</v>
      </c>
      <c r="L6" s="90">
        <f t="shared" si="3"/>
        <v>0.75197445629764337</v>
      </c>
      <c r="M6" s="87">
        <v>201767</v>
      </c>
      <c r="N6" s="90">
        <f t="shared" si="4"/>
        <v>0.7002789318007534</v>
      </c>
      <c r="O6" s="87">
        <f t="shared" si="5"/>
        <v>367474</v>
      </c>
      <c r="P6" s="90">
        <f t="shared" si="6"/>
        <v>0.72320750293083225</v>
      </c>
      <c r="Q6" s="87">
        <v>249794</v>
      </c>
      <c r="R6" s="90">
        <f t="shared" si="7"/>
        <v>0.69439168656392436</v>
      </c>
      <c r="S6" s="87">
        <f t="shared" si="8"/>
        <v>617268</v>
      </c>
      <c r="T6" s="90">
        <f t="shared" si="9"/>
        <v>0.71142915763265435</v>
      </c>
      <c r="U6" s="87">
        <v>314927</v>
      </c>
      <c r="V6" s="90">
        <f t="shared" si="10"/>
        <v>1.0175858954071662</v>
      </c>
      <c r="W6" s="87">
        <f t="shared" si="11"/>
        <v>932195</v>
      </c>
      <c r="X6" s="90">
        <f t="shared" si="12"/>
        <v>0.80390506322990141</v>
      </c>
      <c r="Y6" s="87">
        <v>359104</v>
      </c>
      <c r="Z6" s="90">
        <f t="shared" si="13"/>
        <v>1.1671021743197332</v>
      </c>
      <c r="AA6" s="87">
        <v>405772</v>
      </c>
      <c r="AB6" s="90">
        <f t="shared" si="14"/>
        <v>1.0110920021609084</v>
      </c>
      <c r="AC6" s="87">
        <f t="shared" si="15"/>
        <v>764876</v>
      </c>
      <c r="AD6" s="90">
        <f t="shared" si="16"/>
        <v>1.0814424966120053</v>
      </c>
      <c r="AE6" s="87">
        <v>424228</v>
      </c>
      <c r="AF6" s="90">
        <f t="shared" si="17"/>
        <v>0.69831140860068697</v>
      </c>
      <c r="AG6" s="87">
        <f t="shared" si="18"/>
        <v>1189104</v>
      </c>
      <c r="AH6" s="90">
        <f t="shared" si="19"/>
        <v>0.92639825813099019</v>
      </c>
      <c r="AI6" s="87">
        <v>418726</v>
      </c>
      <c r="AJ6" s="90">
        <f t="shared" si="20"/>
        <v>0.32959701772156724</v>
      </c>
      <c r="AK6" s="87">
        <f t="shared" si="21"/>
        <v>1607830</v>
      </c>
      <c r="AL6" s="90">
        <f t="shared" si="22"/>
        <v>0.72477861391661613</v>
      </c>
      <c r="AM6" s="87">
        <v>385811</v>
      </c>
      <c r="AN6" s="90">
        <f t="shared" si="23"/>
        <v>7.4371212796292996E-2</v>
      </c>
      <c r="AO6" s="87">
        <f>AQ6-AM6</f>
        <v>369762</v>
      </c>
      <c r="AP6" s="90">
        <f t="shared" si="24"/>
        <v>-8.8744418047573492E-2</v>
      </c>
      <c r="AQ6" s="87">
        <v>755573</v>
      </c>
      <c r="AR6" s="90">
        <f t="shared" si="25"/>
        <v>-1.2162755793095892E-2</v>
      </c>
      <c r="AS6" s="87">
        <v>365920</v>
      </c>
      <c r="AT6" s="90">
        <f t="shared" si="26"/>
        <v>-0.13744495884288632</v>
      </c>
      <c r="AU6" s="87">
        <f t="shared" si="27"/>
        <v>1121493</v>
      </c>
      <c r="AV6" s="90">
        <f t="shared" si="28"/>
        <v>-5.6858777701529917E-2</v>
      </c>
      <c r="AW6" s="87">
        <f t="shared" ref="AW6:AW11" si="40">AY6-AU6</f>
        <v>354851</v>
      </c>
      <c r="AX6" s="90">
        <f t="shared" si="29"/>
        <v>-0.15254605637099206</v>
      </c>
      <c r="AY6" s="87">
        <v>1476344</v>
      </c>
      <c r="AZ6" s="90">
        <f t="shared" si="30"/>
        <v>-8.1778546239341221E-2</v>
      </c>
      <c r="BA6" s="87">
        <v>327690</v>
      </c>
      <c r="BB6" s="90">
        <f>IFERROR(BA6/AM6-1,"-")</f>
        <v>-0.15064630090899434</v>
      </c>
      <c r="BC6" s="87">
        <f>BE6-BA6</f>
        <v>314764</v>
      </c>
      <c r="BD6" s="90">
        <f>IFERROR(BC6/AO6-1,"-")</f>
        <v>-0.14873891854760635</v>
      </c>
      <c r="BE6" s="87">
        <v>642454</v>
      </c>
      <c r="BF6" s="90">
        <f>IFERROR(BE6/AQ6-1,"-")</f>
        <v>-0.14971286692351371</v>
      </c>
      <c r="BG6" s="87">
        <f>BI6-BE6</f>
        <v>314059</v>
      </c>
      <c r="BH6" s="90">
        <f>IFERROR(BG6/AS6-1,"-")</f>
        <v>-0.14172770004372537</v>
      </c>
      <c r="BI6" s="87">
        <v>956513</v>
      </c>
      <c r="BJ6" s="90">
        <f>IFERROR(BI6/AU6-1,"-")</f>
        <v>-0.14710747191467088</v>
      </c>
      <c r="BK6" s="87">
        <f t="shared" ref="BK6:BK11" si="41">BM6-BI6</f>
        <v>340938</v>
      </c>
      <c r="BL6" s="90">
        <f t="shared" si="36"/>
        <v>-3.9208005613623698E-2</v>
      </c>
      <c r="BM6" s="87">
        <v>1297451</v>
      </c>
      <c r="BN6" s="90">
        <f t="shared" si="37"/>
        <v>-0.12117297865538113</v>
      </c>
      <c r="BO6" s="87">
        <v>364586</v>
      </c>
      <c r="BP6" s="90">
        <f t="shared" si="38"/>
        <v>0.1125942201470902</v>
      </c>
      <c r="BQ6" s="87">
        <f>BS6-BO6</f>
        <v>414762</v>
      </c>
      <c r="BR6" s="90">
        <f t="shared" si="39"/>
        <v>0.31769198510630181</v>
      </c>
      <c r="BS6" s="87">
        <v>779348</v>
      </c>
      <c r="BT6" s="90">
        <f>IFERROR(BS6/BE6-1,"-")</f>
        <v>0.21307984696180582</v>
      </c>
      <c r="BU6" s="87">
        <f>BW6-BS6</f>
        <v>485021</v>
      </c>
      <c r="BV6" s="90">
        <f>IFERROR(BU6/BG6-1,"-")</f>
        <v>0.54436268344483052</v>
      </c>
      <c r="BW6" s="87">
        <v>1264369</v>
      </c>
      <c r="BX6" s="90">
        <f>IFERROR(BW6/BI6-1,"-")</f>
        <v>0.32185239510597352</v>
      </c>
      <c r="BY6" s="87">
        <v>581867</v>
      </c>
      <c r="BZ6" s="90">
        <f>IFERROR(BY6/BK6-1,"-")</f>
        <v>0.70666514146267057</v>
      </c>
      <c r="CA6" s="87">
        <v>1846236</v>
      </c>
      <c r="CB6" s="90">
        <f>IFERROR(CA6/BM6-1,"-")</f>
        <v>0.4229716575038287</v>
      </c>
      <c r="CC6" s="87">
        <v>654310</v>
      </c>
      <c r="CD6" s="90">
        <f>IFERROR(CC6/BO6-1,"-")</f>
        <v>0.79466573044494293</v>
      </c>
    </row>
    <row r="7" spans="2:82" ht="15" thickBot="1" x14ac:dyDescent="0.35">
      <c r="B7" s="86" t="s">
        <v>3</v>
      </c>
      <c r="C7" s="86" t="s">
        <v>177</v>
      </c>
      <c r="D7" s="87">
        <v>1078</v>
      </c>
      <c r="E7" s="87">
        <v>1346</v>
      </c>
      <c r="F7" s="87">
        <f t="shared" si="0"/>
        <v>2424</v>
      </c>
      <c r="G7" s="87">
        <v>1454</v>
      </c>
      <c r="H7" s="87">
        <f t="shared" si="1"/>
        <v>3878</v>
      </c>
      <c r="I7" s="87">
        <v>4309</v>
      </c>
      <c r="J7" s="87">
        <f t="shared" si="2"/>
        <v>8187</v>
      </c>
      <c r="K7" s="87">
        <v>3089</v>
      </c>
      <c r="L7" s="90">
        <f t="shared" si="3"/>
        <v>1.8654916512059367</v>
      </c>
      <c r="M7" s="87">
        <v>1164</v>
      </c>
      <c r="N7" s="90">
        <f t="shared" si="4"/>
        <v>-0.13521545319465078</v>
      </c>
      <c r="O7" s="87">
        <f t="shared" si="5"/>
        <v>4253</v>
      </c>
      <c r="P7" s="90">
        <f t="shared" si="6"/>
        <v>0.75453795379537958</v>
      </c>
      <c r="Q7" s="87">
        <v>1418</v>
      </c>
      <c r="R7" s="90">
        <f t="shared" si="7"/>
        <v>-2.4759284731774467E-2</v>
      </c>
      <c r="S7" s="87">
        <f t="shared" si="8"/>
        <v>5671</v>
      </c>
      <c r="T7" s="90">
        <f t="shared" si="9"/>
        <v>0.46235172769468802</v>
      </c>
      <c r="U7" s="87">
        <v>3274</v>
      </c>
      <c r="V7" s="90">
        <f t="shared" si="10"/>
        <v>-0.24019494082153636</v>
      </c>
      <c r="W7" s="87">
        <f t="shared" si="11"/>
        <v>8945</v>
      </c>
      <c r="X7" s="90">
        <f t="shared" si="12"/>
        <v>9.2585806766825485E-2</v>
      </c>
      <c r="Y7" s="87">
        <v>4449</v>
      </c>
      <c r="Z7" s="90">
        <f t="shared" si="13"/>
        <v>0.44027193266429254</v>
      </c>
      <c r="AA7" s="87">
        <v>4430</v>
      </c>
      <c r="AB7" s="90">
        <f t="shared" si="14"/>
        <v>2.8058419243986252</v>
      </c>
      <c r="AC7" s="87">
        <f t="shared" si="15"/>
        <v>8879</v>
      </c>
      <c r="AD7" s="90">
        <f t="shared" si="16"/>
        <v>1.0877027980249236</v>
      </c>
      <c r="AE7" s="87">
        <v>5403</v>
      </c>
      <c r="AF7" s="90">
        <f t="shared" si="17"/>
        <v>2.810296191819464</v>
      </c>
      <c r="AG7" s="87">
        <f t="shared" si="18"/>
        <v>14282</v>
      </c>
      <c r="AH7" s="90">
        <f t="shared" si="19"/>
        <v>1.5184270851701638</v>
      </c>
      <c r="AI7" s="87">
        <v>6374</v>
      </c>
      <c r="AJ7" s="90">
        <f t="shared" si="20"/>
        <v>0.94685400122174701</v>
      </c>
      <c r="AK7" s="87">
        <f t="shared" si="21"/>
        <v>20656</v>
      </c>
      <c r="AL7" s="90">
        <f t="shared" si="22"/>
        <v>1.309223029625489</v>
      </c>
      <c r="AM7" s="87">
        <v>8627</v>
      </c>
      <c r="AN7" s="90">
        <f t="shared" si="23"/>
        <v>0.93908743537873685</v>
      </c>
      <c r="AO7" s="87">
        <f t="shared" ref="AO7:AO11" si="42">AQ7-AM7</f>
        <v>10105</v>
      </c>
      <c r="AP7" s="90">
        <f t="shared" si="24"/>
        <v>1.2810383747178329</v>
      </c>
      <c r="AQ7" s="87">
        <v>18732</v>
      </c>
      <c r="AR7" s="90">
        <f t="shared" si="25"/>
        <v>1.1096970379547249</v>
      </c>
      <c r="AS7" s="87">
        <v>11269</v>
      </c>
      <c r="AT7" s="90">
        <f t="shared" si="26"/>
        <v>1.0856931334443827</v>
      </c>
      <c r="AU7" s="87">
        <f t="shared" si="27"/>
        <v>30001</v>
      </c>
      <c r="AV7" s="90">
        <f t="shared" si="28"/>
        <v>1.1006161602016524</v>
      </c>
      <c r="AW7" s="87">
        <f t="shared" si="40"/>
        <v>8479</v>
      </c>
      <c r="AX7" s="90">
        <f t="shared" si="29"/>
        <v>0.33024788202070909</v>
      </c>
      <c r="AY7" s="87">
        <v>38480</v>
      </c>
      <c r="AZ7" s="90">
        <f t="shared" si="30"/>
        <v>0.86289697908597995</v>
      </c>
      <c r="BA7" s="87">
        <v>7080</v>
      </c>
      <c r="BB7" s="90">
        <f t="shared" si="31"/>
        <v>-0.17932073722035469</v>
      </c>
      <c r="BC7" s="87">
        <f t="shared" ref="BC7:BC16" si="43">BE7-BA7</f>
        <v>5695</v>
      </c>
      <c r="BD7" s="90">
        <f t="shared" si="32"/>
        <v>-0.43641761504205834</v>
      </c>
      <c r="BE7" s="87">
        <v>12775</v>
      </c>
      <c r="BF7" s="90">
        <f t="shared" ref="BF7:BF37" si="44">IFERROR(BE7/AQ7-1,"-")</f>
        <v>-0.31801195814648731</v>
      </c>
      <c r="BG7" s="87">
        <f t="shared" ref="BG7:BG11" si="45">BI7-BE7</f>
        <v>2871</v>
      </c>
      <c r="BH7" s="90">
        <f t="shared" ref="BH7:BH37" si="46">IFERROR(BG7/AS7-1,"-")</f>
        <v>-0.74523027775312811</v>
      </c>
      <c r="BI7" s="87">
        <v>15646</v>
      </c>
      <c r="BJ7" s="90">
        <f t="shared" ref="BJ7:BJ37" si="47">IFERROR(BI7/AU7-1,"-")</f>
        <v>-0.478484050531649</v>
      </c>
      <c r="BK7" s="87">
        <f t="shared" si="41"/>
        <v>1931</v>
      </c>
      <c r="BL7" s="90">
        <f t="shared" si="36"/>
        <v>-0.77226087982073355</v>
      </c>
      <c r="BM7" s="87">
        <v>17577</v>
      </c>
      <c r="BN7" s="90">
        <f t="shared" si="37"/>
        <v>-0.54321725571725565</v>
      </c>
      <c r="BO7" s="87">
        <v>1876</v>
      </c>
      <c r="BP7" s="90">
        <f t="shared" si="38"/>
        <v>-0.73502824858757054</v>
      </c>
      <c r="BQ7" s="87">
        <f>BS7-BO7</f>
        <v>1973</v>
      </c>
      <c r="BR7" s="90">
        <f t="shared" si="39"/>
        <v>-0.65355575065847238</v>
      </c>
      <c r="BS7" s="87">
        <v>3849</v>
      </c>
      <c r="BT7" s="90">
        <f>IFERROR(BS7/BE7-1,"-")</f>
        <v>-0.69870841487279844</v>
      </c>
      <c r="BU7" s="87">
        <f t="shared" ref="BU7:BU16" si="48">BW7-BS7</f>
        <v>6658</v>
      </c>
      <c r="BV7" s="90">
        <f>IFERROR(BU7/BG7-1,"-")</f>
        <v>1.3190525949146639</v>
      </c>
      <c r="BW7" s="87">
        <v>10507</v>
      </c>
      <c r="BX7" s="90">
        <f>IFERROR(BW7/BI7-1,"-")</f>
        <v>-0.32845455707529081</v>
      </c>
      <c r="BY7" s="87">
        <v>6139</v>
      </c>
      <c r="BZ7" s="90">
        <f>IFERROR(BY7/BK7-1,"-")</f>
        <v>2.1791817711030554</v>
      </c>
      <c r="CA7" s="87">
        <v>16646</v>
      </c>
      <c r="CB7" s="90">
        <f>IFERROR(CA7/BM7-1,"-")</f>
        <v>-5.2966945440063751E-2</v>
      </c>
      <c r="CC7" s="87">
        <v>6973</v>
      </c>
      <c r="CD7" s="90">
        <f>IFERROR(CC7/BO7-1,"-")</f>
        <v>2.716950959488273</v>
      </c>
    </row>
    <row r="8" spans="2:82" ht="15" thickBot="1" x14ac:dyDescent="0.35">
      <c r="B8" s="86" t="s">
        <v>4</v>
      </c>
      <c r="C8" s="86" t="s">
        <v>176</v>
      </c>
      <c r="D8" s="87">
        <v>6524</v>
      </c>
      <c r="E8" s="87">
        <v>4912</v>
      </c>
      <c r="F8" s="87">
        <f t="shared" si="0"/>
        <v>11436</v>
      </c>
      <c r="G8" s="87">
        <v>6736</v>
      </c>
      <c r="H8" s="87">
        <f t="shared" si="1"/>
        <v>18172</v>
      </c>
      <c r="I8" s="87">
        <v>6805</v>
      </c>
      <c r="J8" s="87">
        <f t="shared" si="2"/>
        <v>24977</v>
      </c>
      <c r="K8" s="87">
        <v>6443</v>
      </c>
      <c r="L8" s="90">
        <f t="shared" si="3"/>
        <v>-1.2415695892090794E-2</v>
      </c>
      <c r="M8" s="87">
        <v>4965</v>
      </c>
      <c r="N8" s="90">
        <f t="shared" si="4"/>
        <v>1.0789902280130326E-2</v>
      </c>
      <c r="O8" s="87">
        <f t="shared" si="5"/>
        <v>11408</v>
      </c>
      <c r="P8" s="90">
        <f t="shared" si="6"/>
        <v>-2.4484085344526063E-3</v>
      </c>
      <c r="Q8" s="87">
        <v>3002</v>
      </c>
      <c r="R8" s="90">
        <f t="shared" si="7"/>
        <v>-0.55433491686460812</v>
      </c>
      <c r="S8" s="87">
        <f t="shared" si="8"/>
        <v>14410</v>
      </c>
      <c r="T8" s="90">
        <f t="shared" si="9"/>
        <v>-0.20702179176755453</v>
      </c>
      <c r="U8" s="87">
        <v>1679</v>
      </c>
      <c r="V8" s="90">
        <f t="shared" si="10"/>
        <v>-0.75326965466568696</v>
      </c>
      <c r="W8" s="87">
        <f t="shared" si="11"/>
        <v>16089</v>
      </c>
      <c r="X8" s="90">
        <f t="shared" si="12"/>
        <v>-0.35584737958922208</v>
      </c>
      <c r="Y8" s="87">
        <v>2357</v>
      </c>
      <c r="Z8" s="90">
        <f t="shared" si="13"/>
        <v>-0.63417662579543688</v>
      </c>
      <c r="AA8" s="87">
        <v>2286</v>
      </c>
      <c r="AB8" s="90">
        <f t="shared" si="14"/>
        <v>-0.5395770392749244</v>
      </c>
      <c r="AC8" s="87">
        <f t="shared" si="15"/>
        <v>4643</v>
      </c>
      <c r="AD8" s="90">
        <f t="shared" si="16"/>
        <v>-0.59300490883590462</v>
      </c>
      <c r="AE8" s="87">
        <v>2369</v>
      </c>
      <c r="AF8" s="90">
        <f t="shared" si="17"/>
        <v>-0.21085942704863425</v>
      </c>
      <c r="AG8" s="87">
        <f t="shared" si="18"/>
        <v>7012</v>
      </c>
      <c r="AH8" s="90">
        <f t="shared" si="19"/>
        <v>-0.51339347675225544</v>
      </c>
      <c r="AI8" s="87">
        <v>2917</v>
      </c>
      <c r="AJ8" s="90">
        <f t="shared" si="20"/>
        <v>0.737343656938654</v>
      </c>
      <c r="AK8" s="87">
        <f t="shared" si="21"/>
        <v>9929</v>
      </c>
      <c r="AL8" s="90">
        <f t="shared" si="22"/>
        <v>-0.38287028404499968</v>
      </c>
      <c r="AM8" s="87">
        <v>3079</v>
      </c>
      <c r="AN8" s="90">
        <f t="shared" si="23"/>
        <v>0.3063215952481968</v>
      </c>
      <c r="AO8" s="87">
        <f t="shared" si="42"/>
        <v>3618</v>
      </c>
      <c r="AP8" s="90">
        <f t="shared" si="24"/>
        <v>0.58267716535433078</v>
      </c>
      <c r="AQ8" s="87">
        <v>6697</v>
      </c>
      <c r="AR8" s="90">
        <f t="shared" si="25"/>
        <v>0.44238638811113495</v>
      </c>
      <c r="AS8" s="87">
        <v>3971</v>
      </c>
      <c r="AT8" s="90">
        <f t="shared" si="26"/>
        <v>0.67623469818488813</v>
      </c>
      <c r="AU8" s="87">
        <f t="shared" si="27"/>
        <v>10668</v>
      </c>
      <c r="AV8" s="90">
        <f t="shared" si="28"/>
        <v>0.52139189960068455</v>
      </c>
      <c r="AW8" s="87">
        <f t="shared" si="40"/>
        <v>3806</v>
      </c>
      <c r="AX8" s="90">
        <f t="shared" si="29"/>
        <v>0.30476516969489209</v>
      </c>
      <c r="AY8" s="87">
        <v>14474</v>
      </c>
      <c r="AZ8" s="90">
        <f t="shared" si="30"/>
        <v>0.45775002517876917</v>
      </c>
      <c r="BA8" s="87">
        <v>3636</v>
      </c>
      <c r="BB8" s="90">
        <f t="shared" si="31"/>
        <v>0.18090289054887942</v>
      </c>
      <c r="BC8" s="87">
        <f t="shared" si="43"/>
        <v>2231</v>
      </c>
      <c r="BD8" s="90">
        <f t="shared" si="32"/>
        <v>-0.3833609729132117</v>
      </c>
      <c r="BE8" s="87">
        <v>5867</v>
      </c>
      <c r="BF8" s="90">
        <f t="shared" si="44"/>
        <v>-0.12393609078691947</v>
      </c>
      <c r="BG8" s="87">
        <f t="shared" si="45"/>
        <v>1287</v>
      </c>
      <c r="BH8" s="90">
        <f t="shared" si="46"/>
        <v>-0.67590027700831024</v>
      </c>
      <c r="BI8" s="87">
        <v>7154</v>
      </c>
      <c r="BJ8" s="90">
        <f t="shared" si="47"/>
        <v>-0.32939632545931763</v>
      </c>
      <c r="BK8" s="87">
        <f t="shared" si="41"/>
        <v>4198</v>
      </c>
      <c r="BL8" s="90">
        <f t="shared" si="36"/>
        <v>0.10299527062532854</v>
      </c>
      <c r="BM8" s="87">
        <v>11352</v>
      </c>
      <c r="BN8" s="90">
        <f t="shared" si="37"/>
        <v>-0.21569711206300957</v>
      </c>
      <c r="BO8" s="87">
        <v>2185</v>
      </c>
      <c r="BP8" s="90">
        <f t="shared" si="38"/>
        <v>-0.39906490649064907</v>
      </c>
      <c r="BQ8" s="87">
        <f>BS8-BO8</f>
        <v>6414</v>
      </c>
      <c r="BR8" s="90">
        <f t="shared" si="39"/>
        <v>1.8749439713133125</v>
      </c>
      <c r="BS8" s="87">
        <v>8599</v>
      </c>
      <c r="BT8" s="90">
        <f>IFERROR(BS8/BE8-1,"-")</f>
        <v>0.4656553604908813</v>
      </c>
      <c r="BU8" s="87">
        <f t="shared" si="48"/>
        <v>4645</v>
      </c>
      <c r="BV8" s="90">
        <f>IFERROR(BU8/BG8-1,"-")</f>
        <v>2.6091686091686093</v>
      </c>
      <c r="BW8" s="87">
        <v>13244</v>
      </c>
      <c r="BX8" s="90">
        <f>IFERROR(BW8/BI8-1,"-")</f>
        <v>0.85127201565557731</v>
      </c>
      <c r="BY8" s="87">
        <v>24966</v>
      </c>
      <c r="BZ8" s="90">
        <f>IFERROR(BY8/BK8-1,"-")</f>
        <v>4.9471176750833727</v>
      </c>
      <c r="CA8" s="87">
        <v>38210</v>
      </c>
      <c r="CB8" s="90">
        <f>IFERROR(CA8/BM8-1,"-")</f>
        <v>2.3659267089499649</v>
      </c>
      <c r="CC8" s="87">
        <v>29944</v>
      </c>
      <c r="CD8" s="90">
        <f>IFERROR(CC8/BO8-1,"-")</f>
        <v>12.704347826086957</v>
      </c>
    </row>
    <row r="9" spans="2:82" ht="15" thickBot="1" x14ac:dyDescent="0.35">
      <c r="B9" s="86" t="s">
        <v>5</v>
      </c>
      <c r="C9" s="86" t="s">
        <v>178</v>
      </c>
      <c r="D9" s="87">
        <v>0</v>
      </c>
      <c r="E9" s="87">
        <v>0</v>
      </c>
      <c r="F9" s="87">
        <f t="shared" si="0"/>
        <v>0</v>
      </c>
      <c r="G9" s="87">
        <v>20</v>
      </c>
      <c r="H9" s="87">
        <f t="shared" si="1"/>
        <v>20</v>
      </c>
      <c r="I9" s="87">
        <v>111</v>
      </c>
      <c r="J9" s="87">
        <f t="shared" si="2"/>
        <v>131</v>
      </c>
      <c r="K9" s="87">
        <v>-49</v>
      </c>
      <c r="L9" s="90" t="str">
        <f t="shared" si="3"/>
        <v>-</v>
      </c>
      <c r="M9" s="87">
        <v>329</v>
      </c>
      <c r="N9" s="90" t="str">
        <f t="shared" si="4"/>
        <v>-</v>
      </c>
      <c r="O9" s="87">
        <f t="shared" si="5"/>
        <v>280</v>
      </c>
      <c r="P9" s="90" t="str">
        <f t="shared" si="6"/>
        <v>-</v>
      </c>
      <c r="Q9" s="87">
        <v>0</v>
      </c>
      <c r="R9" s="90">
        <f t="shared" si="7"/>
        <v>-1</v>
      </c>
      <c r="S9" s="87">
        <f t="shared" si="8"/>
        <v>280</v>
      </c>
      <c r="T9" s="90">
        <f t="shared" si="9"/>
        <v>13</v>
      </c>
      <c r="U9" s="87">
        <v>0</v>
      </c>
      <c r="V9" s="90">
        <f t="shared" si="10"/>
        <v>-1</v>
      </c>
      <c r="W9" s="87">
        <f t="shared" si="11"/>
        <v>280</v>
      </c>
      <c r="X9" s="90">
        <f t="shared" si="12"/>
        <v>1.1374045801526718</v>
      </c>
      <c r="Y9" s="87">
        <v>0</v>
      </c>
      <c r="Z9" s="90">
        <f t="shared" si="13"/>
        <v>-1</v>
      </c>
      <c r="AA9" s="87">
        <v>-33</v>
      </c>
      <c r="AB9" s="90">
        <f t="shared" si="14"/>
        <v>-1.1003039513677813</v>
      </c>
      <c r="AC9" s="87">
        <f t="shared" si="15"/>
        <v>-33</v>
      </c>
      <c r="AD9" s="90">
        <f t="shared" si="16"/>
        <v>-1.1178571428571429</v>
      </c>
      <c r="AE9" s="87">
        <v>-11</v>
      </c>
      <c r="AF9" s="90" t="str">
        <f t="shared" si="17"/>
        <v>-</v>
      </c>
      <c r="AG9" s="87">
        <f t="shared" si="18"/>
        <v>-44</v>
      </c>
      <c r="AH9" s="90">
        <f t="shared" si="19"/>
        <v>-1.157142857142857</v>
      </c>
      <c r="AI9" s="87">
        <v>19</v>
      </c>
      <c r="AJ9" s="90" t="str">
        <f t="shared" si="20"/>
        <v>-</v>
      </c>
      <c r="AK9" s="87">
        <f t="shared" si="21"/>
        <v>-25</v>
      </c>
      <c r="AL9" s="90">
        <f t="shared" si="22"/>
        <v>-1.0892857142857142</v>
      </c>
      <c r="AM9" s="87">
        <v>-2</v>
      </c>
      <c r="AN9" s="90" t="str">
        <f t="shared" si="23"/>
        <v>-</v>
      </c>
      <c r="AO9" s="87">
        <f t="shared" si="42"/>
        <v>-14</v>
      </c>
      <c r="AP9" s="90">
        <f t="shared" si="24"/>
        <v>-0.57575757575757569</v>
      </c>
      <c r="AQ9" s="87">
        <v>-16</v>
      </c>
      <c r="AR9" s="90">
        <f t="shared" si="25"/>
        <v>-0.51515151515151514</v>
      </c>
      <c r="AS9" s="87">
        <v>-2</v>
      </c>
      <c r="AT9" s="90">
        <f t="shared" si="26"/>
        <v>-0.81818181818181812</v>
      </c>
      <c r="AU9" s="87">
        <f t="shared" si="27"/>
        <v>-18</v>
      </c>
      <c r="AV9" s="90">
        <f t="shared" si="28"/>
        <v>-0.59090909090909083</v>
      </c>
      <c r="AW9" s="87">
        <f t="shared" si="40"/>
        <v>13</v>
      </c>
      <c r="AX9" s="90">
        <f t="shared" si="29"/>
        <v>-0.31578947368421051</v>
      </c>
      <c r="AY9" s="87">
        <v>-5</v>
      </c>
      <c r="AZ9" s="90">
        <f t="shared" si="30"/>
        <v>-0.8</v>
      </c>
      <c r="BA9" s="87">
        <v>-504</v>
      </c>
      <c r="BB9" s="90">
        <f t="shared" si="31"/>
        <v>251</v>
      </c>
      <c r="BC9" s="87">
        <f t="shared" si="43"/>
        <v>79</v>
      </c>
      <c r="BD9" s="90">
        <f t="shared" si="32"/>
        <v>-6.6428571428571432</v>
      </c>
      <c r="BE9" s="87">
        <v>-425</v>
      </c>
      <c r="BF9" s="90">
        <f t="shared" si="44"/>
        <v>25.5625</v>
      </c>
      <c r="BG9" s="87">
        <f t="shared" si="45"/>
        <v>859</v>
      </c>
      <c r="BH9" s="90">
        <f t="shared" si="46"/>
        <v>-430.5</v>
      </c>
      <c r="BI9" s="87">
        <v>434</v>
      </c>
      <c r="BJ9" s="90">
        <f t="shared" si="47"/>
        <v>-25.111111111111111</v>
      </c>
      <c r="BK9" s="87">
        <f t="shared" si="41"/>
        <v>-1666</v>
      </c>
      <c r="BL9" s="90">
        <f t="shared" si="36"/>
        <v>-129.15384615384616</v>
      </c>
      <c r="BM9" s="87">
        <v>-1232</v>
      </c>
      <c r="BN9" s="90">
        <f t="shared" si="37"/>
        <v>245.4</v>
      </c>
      <c r="BO9" s="87">
        <v>4368</v>
      </c>
      <c r="BP9" s="90">
        <f t="shared" si="38"/>
        <v>-9.6666666666666661</v>
      </c>
      <c r="BQ9" s="87">
        <f t="shared" ref="BQ9:BQ11" si="49">BS9-BO9</f>
        <v>7</v>
      </c>
      <c r="BR9" s="90">
        <f t="shared" si="39"/>
        <v>-0.91139240506329111</v>
      </c>
      <c r="BS9" s="87">
        <v>4375</v>
      </c>
      <c r="BT9" s="90" t="s">
        <v>156</v>
      </c>
      <c r="BU9" s="87">
        <f t="shared" si="48"/>
        <v>5821</v>
      </c>
      <c r="BV9" s="90" t="s">
        <v>156</v>
      </c>
      <c r="BW9" s="87">
        <v>10196</v>
      </c>
      <c r="BX9" s="90" t="s">
        <v>156</v>
      </c>
      <c r="BY9" s="87">
        <v>14342</v>
      </c>
      <c r="BZ9" s="90" t="s">
        <v>156</v>
      </c>
      <c r="CA9" s="87">
        <v>24538</v>
      </c>
      <c r="CB9" s="90" t="s">
        <v>156</v>
      </c>
      <c r="CC9" s="87">
        <v>17110</v>
      </c>
      <c r="CD9" s="90" t="s">
        <v>156</v>
      </c>
    </row>
    <row r="10" spans="2:82" ht="15" thickBot="1" x14ac:dyDescent="0.35">
      <c r="B10" s="86" t="s">
        <v>41</v>
      </c>
      <c r="C10" s="86" t="s">
        <v>179</v>
      </c>
      <c r="D10" s="87">
        <v>-915</v>
      </c>
      <c r="E10" s="87">
        <v>-157</v>
      </c>
      <c r="F10" s="87">
        <f t="shared" si="0"/>
        <v>-1072</v>
      </c>
      <c r="G10" s="87">
        <v>0</v>
      </c>
      <c r="H10" s="87">
        <f t="shared" si="1"/>
        <v>-1072</v>
      </c>
      <c r="I10" s="87">
        <v>6</v>
      </c>
      <c r="J10" s="87">
        <f t="shared" si="2"/>
        <v>-1066</v>
      </c>
      <c r="K10" s="87">
        <v>-122</v>
      </c>
      <c r="L10" s="90">
        <f t="shared" si="3"/>
        <v>-0.8666666666666667</v>
      </c>
      <c r="M10" s="87">
        <v>150</v>
      </c>
      <c r="N10" s="90">
        <f t="shared" si="4"/>
        <v>-1.9554140127388535</v>
      </c>
      <c r="O10" s="87">
        <f t="shared" si="5"/>
        <v>28</v>
      </c>
      <c r="P10" s="90">
        <f t="shared" si="6"/>
        <v>-1.0261194029850746</v>
      </c>
      <c r="Q10" s="87">
        <v>-21</v>
      </c>
      <c r="R10" s="90" t="str">
        <f t="shared" si="7"/>
        <v>-</v>
      </c>
      <c r="S10" s="87">
        <f t="shared" si="8"/>
        <v>7</v>
      </c>
      <c r="T10" s="90">
        <f t="shared" si="9"/>
        <v>-1.0065298507462686</v>
      </c>
      <c r="U10" s="87">
        <v>38</v>
      </c>
      <c r="V10" s="90">
        <f t="shared" si="10"/>
        <v>5.333333333333333</v>
      </c>
      <c r="W10" s="87">
        <f t="shared" si="11"/>
        <v>45</v>
      </c>
      <c r="X10" s="90">
        <f t="shared" si="12"/>
        <v>-1.0422138836772983</v>
      </c>
      <c r="Y10" s="87">
        <v>3</v>
      </c>
      <c r="Z10" s="90">
        <f t="shared" si="13"/>
        <v>-1.0245901639344261</v>
      </c>
      <c r="AA10" s="87">
        <v>177</v>
      </c>
      <c r="AB10" s="90">
        <f t="shared" si="14"/>
        <v>0.17999999999999994</v>
      </c>
      <c r="AC10" s="87">
        <f t="shared" si="15"/>
        <v>180</v>
      </c>
      <c r="AD10" s="90">
        <f t="shared" si="16"/>
        <v>5.4285714285714288</v>
      </c>
      <c r="AE10" s="87">
        <v>1</v>
      </c>
      <c r="AF10" s="90">
        <f t="shared" si="17"/>
        <v>-1.0476190476190477</v>
      </c>
      <c r="AG10" s="87">
        <f t="shared" si="18"/>
        <v>181</v>
      </c>
      <c r="AH10" s="90">
        <f t="shared" si="19"/>
        <v>24.857142857142858</v>
      </c>
      <c r="AI10" s="87">
        <v>-60</v>
      </c>
      <c r="AJ10" s="90">
        <f t="shared" si="20"/>
        <v>-2.5789473684210527</v>
      </c>
      <c r="AK10" s="87">
        <f t="shared" si="21"/>
        <v>121</v>
      </c>
      <c r="AL10" s="90">
        <f t="shared" si="22"/>
        <v>1.6888888888888891</v>
      </c>
      <c r="AM10" s="87">
        <v>80</v>
      </c>
      <c r="AN10" s="90">
        <f t="shared" si="23"/>
        <v>25.666666666666668</v>
      </c>
      <c r="AO10" s="87">
        <f t="shared" si="42"/>
        <v>-61</v>
      </c>
      <c r="AP10" s="90">
        <f t="shared" si="24"/>
        <v>-1.344632768361582</v>
      </c>
      <c r="AQ10" s="87">
        <v>19</v>
      </c>
      <c r="AR10" s="90">
        <f t="shared" si="25"/>
        <v>-0.89444444444444449</v>
      </c>
      <c r="AS10" s="87">
        <v>54</v>
      </c>
      <c r="AT10" s="90">
        <f t="shared" si="26"/>
        <v>53</v>
      </c>
      <c r="AU10" s="87">
        <f t="shared" si="27"/>
        <v>73</v>
      </c>
      <c r="AV10" s="90">
        <f t="shared" si="28"/>
        <v>-0.59668508287292821</v>
      </c>
      <c r="AW10" s="87">
        <f t="shared" si="40"/>
        <v>-19</v>
      </c>
      <c r="AX10" s="90">
        <f t="shared" si="29"/>
        <v>-0.68333333333333335</v>
      </c>
      <c r="AY10" s="87">
        <v>54</v>
      </c>
      <c r="AZ10" s="90">
        <f t="shared" si="30"/>
        <v>-0.55371900826446274</v>
      </c>
      <c r="BA10" s="87">
        <v>363</v>
      </c>
      <c r="BB10" s="90">
        <f t="shared" si="31"/>
        <v>3.5374999999999996</v>
      </c>
      <c r="BC10" s="87">
        <f t="shared" si="43"/>
        <v>143</v>
      </c>
      <c r="BD10" s="90">
        <f t="shared" si="32"/>
        <v>-3.3442622950819674</v>
      </c>
      <c r="BE10" s="87">
        <v>506</v>
      </c>
      <c r="BF10" s="90">
        <f t="shared" si="44"/>
        <v>25.631578947368421</v>
      </c>
      <c r="BG10" s="87">
        <f t="shared" si="45"/>
        <v>19</v>
      </c>
      <c r="BH10" s="90">
        <f t="shared" si="46"/>
        <v>-0.64814814814814814</v>
      </c>
      <c r="BI10" s="87">
        <v>525</v>
      </c>
      <c r="BJ10" s="90">
        <f t="shared" si="47"/>
        <v>6.1917808219178081</v>
      </c>
      <c r="BK10" s="87">
        <f t="shared" si="41"/>
        <v>17</v>
      </c>
      <c r="BL10" s="90">
        <f t="shared" si="36"/>
        <v>-1.8947368421052633</v>
      </c>
      <c r="BM10" s="87">
        <v>542</v>
      </c>
      <c r="BN10" s="90">
        <f t="shared" si="37"/>
        <v>9.0370370370370363</v>
      </c>
      <c r="BO10" s="87">
        <v>0</v>
      </c>
      <c r="BP10" s="90">
        <f t="shared" si="38"/>
        <v>-1</v>
      </c>
      <c r="BQ10" s="87">
        <f t="shared" si="49"/>
        <v>0</v>
      </c>
      <c r="BR10" s="90">
        <f t="shared" si="39"/>
        <v>-1</v>
      </c>
      <c r="BS10" s="87">
        <v>0</v>
      </c>
      <c r="BT10" s="90">
        <f t="shared" ref="BT10:BT31" si="50">IFERROR(BS10/BE10-1,"-")</f>
        <v>-1</v>
      </c>
      <c r="BU10" s="87">
        <f t="shared" si="48"/>
        <v>0</v>
      </c>
      <c r="BV10" s="90">
        <f t="shared" ref="BV10:BV31" si="51">IFERROR(BU10/BG10-1,"-")</f>
        <v>-1</v>
      </c>
      <c r="BW10" s="87">
        <v>0</v>
      </c>
      <c r="BX10" s="90">
        <f t="shared" ref="BX10:CB31" si="52">IFERROR(BW10/BI10-1,"-")</f>
        <v>-1</v>
      </c>
      <c r="BY10" s="87" t="s">
        <v>156</v>
      </c>
      <c r="BZ10" s="90" t="str">
        <f t="shared" si="52"/>
        <v>-</v>
      </c>
      <c r="CA10" s="87" t="s">
        <v>156</v>
      </c>
      <c r="CB10" s="90" t="str">
        <f t="shared" si="52"/>
        <v>-</v>
      </c>
      <c r="CC10" s="87" t="s">
        <v>156</v>
      </c>
      <c r="CD10" s="90" t="str">
        <f t="shared" ref="CD10:CD18" si="53">IFERROR(CC10/BO10-1,"-")</f>
        <v>-</v>
      </c>
    </row>
    <row r="11" spans="2:82" ht="15" thickBot="1" x14ac:dyDescent="0.35">
      <c r="B11" s="86" t="s">
        <v>245</v>
      </c>
      <c r="C11" s="86" t="s">
        <v>246</v>
      </c>
      <c r="D11" s="87">
        <v>0</v>
      </c>
      <c r="E11" s="87">
        <v>0</v>
      </c>
      <c r="F11" s="87">
        <f t="shared" si="0"/>
        <v>0</v>
      </c>
      <c r="G11" s="87">
        <v>0</v>
      </c>
      <c r="H11" s="87">
        <f t="shared" si="1"/>
        <v>0</v>
      </c>
      <c r="I11" s="87">
        <v>0</v>
      </c>
      <c r="J11" s="87">
        <f t="shared" si="2"/>
        <v>0</v>
      </c>
      <c r="K11" s="87">
        <v>0</v>
      </c>
      <c r="L11" s="90" t="str">
        <f t="shared" si="3"/>
        <v>-</v>
      </c>
      <c r="M11" s="87">
        <v>0</v>
      </c>
      <c r="N11" s="90" t="str">
        <f t="shared" si="4"/>
        <v>-</v>
      </c>
      <c r="O11" s="87">
        <f t="shared" si="5"/>
        <v>0</v>
      </c>
      <c r="P11" s="90" t="str">
        <f t="shared" si="6"/>
        <v>-</v>
      </c>
      <c r="Q11" s="87">
        <v>0</v>
      </c>
      <c r="R11" s="90" t="str">
        <f t="shared" si="7"/>
        <v>-</v>
      </c>
      <c r="S11" s="87">
        <f t="shared" si="8"/>
        <v>0</v>
      </c>
      <c r="T11" s="90" t="str">
        <f t="shared" si="9"/>
        <v>-</v>
      </c>
      <c r="U11" s="87">
        <v>0</v>
      </c>
      <c r="V11" s="90" t="str">
        <f t="shared" si="10"/>
        <v>-</v>
      </c>
      <c r="W11" s="87">
        <f t="shared" si="11"/>
        <v>0</v>
      </c>
      <c r="X11" s="90" t="str">
        <f t="shared" si="12"/>
        <v>-</v>
      </c>
      <c r="Y11" s="87">
        <v>0</v>
      </c>
      <c r="Z11" s="90" t="str">
        <f t="shared" si="13"/>
        <v>-</v>
      </c>
      <c r="AA11" s="87">
        <v>0</v>
      </c>
      <c r="AB11" s="90" t="str">
        <f t="shared" si="14"/>
        <v>-</v>
      </c>
      <c r="AC11" s="87">
        <f t="shared" si="15"/>
        <v>0</v>
      </c>
      <c r="AD11" s="90" t="str">
        <f t="shared" si="16"/>
        <v>-</v>
      </c>
      <c r="AE11" s="87">
        <v>0</v>
      </c>
      <c r="AF11" s="90" t="str">
        <f t="shared" si="17"/>
        <v>-</v>
      </c>
      <c r="AG11" s="87">
        <f t="shared" si="18"/>
        <v>0</v>
      </c>
      <c r="AH11" s="90" t="str">
        <f t="shared" si="19"/>
        <v>-</v>
      </c>
      <c r="AI11" s="87">
        <v>-113038</v>
      </c>
      <c r="AJ11" s="90" t="str">
        <f t="shared" si="20"/>
        <v>-</v>
      </c>
      <c r="AK11" s="87">
        <f t="shared" si="21"/>
        <v>-113038</v>
      </c>
      <c r="AL11" s="90" t="str">
        <f t="shared" si="22"/>
        <v>-</v>
      </c>
      <c r="AM11" s="87">
        <v>0</v>
      </c>
      <c r="AN11" s="90" t="str">
        <f t="shared" si="23"/>
        <v>-</v>
      </c>
      <c r="AO11" s="87">
        <f t="shared" si="42"/>
        <v>0</v>
      </c>
      <c r="AP11" s="90" t="str">
        <f t="shared" si="24"/>
        <v>-</v>
      </c>
      <c r="AQ11" s="87">
        <v>0</v>
      </c>
      <c r="AR11" s="90" t="str">
        <f t="shared" si="25"/>
        <v>-</v>
      </c>
      <c r="AS11" s="87">
        <v>0</v>
      </c>
      <c r="AT11" s="90" t="str">
        <f t="shared" si="26"/>
        <v>-</v>
      </c>
      <c r="AU11" s="87">
        <f t="shared" si="27"/>
        <v>0</v>
      </c>
      <c r="AV11" s="90" t="str">
        <f t="shared" si="28"/>
        <v>-</v>
      </c>
      <c r="AW11" s="87">
        <f t="shared" si="40"/>
        <v>39772</v>
      </c>
      <c r="AX11" s="90">
        <f t="shared" si="29"/>
        <v>-1.3518462817813479</v>
      </c>
      <c r="AY11" s="87">
        <v>39772</v>
      </c>
      <c r="AZ11" s="90">
        <f t="shared" si="30"/>
        <v>-1.3518462817813479</v>
      </c>
      <c r="BA11" s="87">
        <v>0</v>
      </c>
      <c r="BB11" s="90" t="str">
        <f t="shared" si="31"/>
        <v>-</v>
      </c>
      <c r="BC11" s="87">
        <f t="shared" si="43"/>
        <v>23870</v>
      </c>
      <c r="BD11" s="90" t="str">
        <f t="shared" si="32"/>
        <v>-</v>
      </c>
      <c r="BE11" s="87">
        <v>23870</v>
      </c>
      <c r="BF11" s="90" t="str">
        <f t="shared" si="44"/>
        <v>-</v>
      </c>
      <c r="BG11" s="87">
        <f t="shared" si="45"/>
        <v>0</v>
      </c>
      <c r="BH11" s="90" t="str">
        <f t="shared" si="46"/>
        <v>-</v>
      </c>
      <c r="BI11" s="87">
        <v>23870</v>
      </c>
      <c r="BJ11" s="90" t="str">
        <f t="shared" si="47"/>
        <v>-</v>
      </c>
      <c r="BK11" s="87">
        <f t="shared" si="41"/>
        <v>3315</v>
      </c>
      <c r="BL11" s="90">
        <f t="shared" si="36"/>
        <v>-0.91664990445539574</v>
      </c>
      <c r="BM11" s="87">
        <v>27185</v>
      </c>
      <c r="BN11" s="90">
        <f t="shared" si="37"/>
        <v>-0.31647892990043247</v>
      </c>
      <c r="BO11" s="87">
        <v>0</v>
      </c>
      <c r="BP11" s="90" t="str">
        <f t="shared" si="38"/>
        <v>-</v>
      </c>
      <c r="BQ11" s="87">
        <f t="shared" si="49"/>
        <v>0</v>
      </c>
      <c r="BR11" s="90">
        <f t="shared" si="39"/>
        <v>-1</v>
      </c>
      <c r="BS11" s="87">
        <v>0</v>
      </c>
      <c r="BT11" s="90">
        <f t="shared" si="50"/>
        <v>-1</v>
      </c>
      <c r="BU11" s="87">
        <f t="shared" si="48"/>
        <v>0</v>
      </c>
      <c r="BV11" s="90" t="str">
        <f t="shared" si="51"/>
        <v>-</v>
      </c>
      <c r="BW11" s="87">
        <v>0</v>
      </c>
      <c r="BX11" s="90">
        <f t="shared" si="52"/>
        <v>-1</v>
      </c>
      <c r="BY11" s="87">
        <v>5473</v>
      </c>
      <c r="BZ11" s="90">
        <f t="shared" si="52"/>
        <v>0.65098039215686265</v>
      </c>
      <c r="CA11" s="87">
        <v>5473</v>
      </c>
      <c r="CB11" s="90">
        <f t="shared" si="52"/>
        <v>-0.7986757402979584</v>
      </c>
      <c r="CC11" s="87" t="s">
        <v>156</v>
      </c>
      <c r="CD11" s="90" t="str">
        <f t="shared" si="53"/>
        <v>-</v>
      </c>
    </row>
    <row r="12" spans="2:82" ht="15" thickBot="1" x14ac:dyDescent="0.35">
      <c r="B12" s="111" t="s">
        <v>7</v>
      </c>
      <c r="C12" s="61" t="s">
        <v>197</v>
      </c>
      <c r="D12" s="92">
        <f>SUM(D13:D15)</f>
        <v>-12417</v>
      </c>
      <c r="E12" s="92">
        <f>SUM(E13:E15)</f>
        <v>-12804</v>
      </c>
      <c r="F12" s="92">
        <f t="shared" si="0"/>
        <v>-25221</v>
      </c>
      <c r="G12" s="92">
        <f>SUM(G13:G15)</f>
        <v>-17545</v>
      </c>
      <c r="H12" s="92">
        <f t="shared" si="1"/>
        <v>-42766</v>
      </c>
      <c r="I12" s="92">
        <f>SUM(I13:I15)</f>
        <v>-20414</v>
      </c>
      <c r="J12" s="92">
        <f t="shared" si="2"/>
        <v>-63180</v>
      </c>
      <c r="K12" s="92">
        <f>SUM(K13:K15)</f>
        <v>-19736</v>
      </c>
      <c r="L12" s="93">
        <f t="shared" si="3"/>
        <v>0.58943384070226301</v>
      </c>
      <c r="M12" s="92">
        <f>SUM(M13:M15)</f>
        <v>-16500</v>
      </c>
      <c r="N12" s="93">
        <f t="shared" si="4"/>
        <v>0.28865979381443307</v>
      </c>
      <c r="O12" s="92">
        <f t="shared" si="5"/>
        <v>-36236</v>
      </c>
      <c r="P12" s="93">
        <f t="shared" si="6"/>
        <v>0.43673922524880071</v>
      </c>
      <c r="Q12" s="92">
        <f>SUM(Q13:Q15)</f>
        <v>-14281</v>
      </c>
      <c r="R12" s="93">
        <f t="shared" si="7"/>
        <v>-0.18603590766600175</v>
      </c>
      <c r="S12" s="92">
        <f t="shared" si="8"/>
        <v>-50517</v>
      </c>
      <c r="T12" s="93">
        <f t="shared" si="9"/>
        <v>0.18124210821680764</v>
      </c>
      <c r="U12" s="92">
        <f>SUM(U13:U15)</f>
        <v>-14948</v>
      </c>
      <c r="V12" s="93">
        <f t="shared" si="10"/>
        <v>-0.26775742137748604</v>
      </c>
      <c r="W12" s="92">
        <f t="shared" si="11"/>
        <v>-65465</v>
      </c>
      <c r="X12" s="93">
        <f t="shared" si="12"/>
        <v>3.6166508388730589E-2</v>
      </c>
      <c r="Y12" s="92">
        <f>SUM(Y13:Y15)</f>
        <v>-18599</v>
      </c>
      <c r="Z12" s="93">
        <f t="shared" si="13"/>
        <v>-5.7610458046210011E-2</v>
      </c>
      <c r="AA12" s="92">
        <f>SUM(AA13:AA15)</f>
        <v>-21212</v>
      </c>
      <c r="AB12" s="93">
        <f t="shared" si="14"/>
        <v>0.28557575757575759</v>
      </c>
      <c r="AC12" s="92">
        <f t="shared" si="15"/>
        <v>-39811</v>
      </c>
      <c r="AD12" s="93">
        <f t="shared" si="16"/>
        <v>9.8658792361187686E-2</v>
      </c>
      <c r="AE12" s="92">
        <f>SUM(AE13:AE15)</f>
        <v>-24424</v>
      </c>
      <c r="AF12" s="93">
        <f t="shared" si="17"/>
        <v>0.71024438064561313</v>
      </c>
      <c r="AG12" s="92">
        <f t="shared" si="18"/>
        <v>-64235</v>
      </c>
      <c r="AH12" s="93">
        <f t="shared" si="19"/>
        <v>0.27155215076112982</v>
      </c>
      <c r="AI12" s="92">
        <f>SUM(AI13:AI15)</f>
        <v>-25753</v>
      </c>
      <c r="AJ12" s="93">
        <f t="shared" si="20"/>
        <v>0.72283917580947277</v>
      </c>
      <c r="AK12" s="92">
        <f t="shared" si="21"/>
        <v>-89988</v>
      </c>
      <c r="AL12" s="93">
        <f t="shared" si="22"/>
        <v>0.3745971129611243</v>
      </c>
      <c r="AM12" s="92">
        <f>SUM(AM13:AM15)</f>
        <v>-29239</v>
      </c>
      <c r="AN12" s="93">
        <f t="shared" si="23"/>
        <v>0.5720737674068499</v>
      </c>
      <c r="AO12" s="92">
        <f>SUM(AO13:AO15)</f>
        <v>-32135</v>
      </c>
      <c r="AP12" s="93">
        <f t="shared" si="24"/>
        <v>0.51494437111069202</v>
      </c>
      <c r="AQ12" s="92">
        <f>SUM(AQ13:AQ15)</f>
        <v>-61374</v>
      </c>
      <c r="AR12" s="93">
        <f t="shared" si="25"/>
        <v>0.54163422169752073</v>
      </c>
      <c r="AS12" s="92">
        <f>SUM(AS13:AS15)</f>
        <v>-33862</v>
      </c>
      <c r="AT12" s="93">
        <f t="shared" si="26"/>
        <v>0.38642319030461847</v>
      </c>
      <c r="AU12" s="92">
        <f t="shared" si="27"/>
        <v>-95236</v>
      </c>
      <c r="AV12" s="93">
        <f t="shared" si="28"/>
        <v>0.4826185101580136</v>
      </c>
      <c r="AW12" s="92">
        <f>SUM(AW13:AW15)</f>
        <v>-27406</v>
      </c>
      <c r="AX12" s="93">
        <f t="shared" si="29"/>
        <v>6.4186696695530676E-2</v>
      </c>
      <c r="AY12" s="92">
        <f>SUM(AY13:AY15)</f>
        <v>-122642</v>
      </c>
      <c r="AZ12" s="93">
        <f t="shared" si="30"/>
        <v>0.36287060496955159</v>
      </c>
      <c r="BA12" s="92">
        <f>SUM(BA13:BA16)</f>
        <v>-25130</v>
      </c>
      <c r="BB12" s="93">
        <f t="shared" si="31"/>
        <v>-0.14053148192482645</v>
      </c>
      <c r="BC12" s="92">
        <f>SUM(BC13:BC16)</f>
        <v>-156683</v>
      </c>
      <c r="BD12" s="93">
        <f t="shared" si="32"/>
        <v>3.8757740781079821</v>
      </c>
      <c r="BE12" s="92">
        <f>SUM(BE13:BE16)</f>
        <v>-181813</v>
      </c>
      <c r="BF12" s="93">
        <f t="shared" si="44"/>
        <v>1.96237820575488</v>
      </c>
      <c r="BG12" s="92">
        <f>SUM(BG13:BG16)</f>
        <v>-20791</v>
      </c>
      <c r="BH12" s="93">
        <f t="shared" si="46"/>
        <v>-0.38600791447640426</v>
      </c>
      <c r="BI12" s="92">
        <f>SUM(BI13:BI16)</f>
        <v>-202604</v>
      </c>
      <c r="BJ12" s="93">
        <f t="shared" si="47"/>
        <v>1.1273888025536563</v>
      </c>
      <c r="BK12" s="92">
        <f>SUM(BK13:BK16)</f>
        <v>-73745</v>
      </c>
      <c r="BL12" s="93">
        <f t="shared" si="36"/>
        <v>1.6908341239144713</v>
      </c>
      <c r="BM12" s="92">
        <f>SUM(BM13:BM16)</f>
        <v>-276349</v>
      </c>
      <c r="BN12" s="93">
        <f t="shared" si="37"/>
        <v>1.2532982175763605</v>
      </c>
      <c r="BO12" s="92">
        <f>SUM(BO13:BO16)</f>
        <v>-34766</v>
      </c>
      <c r="BP12" s="93">
        <f t="shared" si="38"/>
        <v>0.38344608038201344</v>
      </c>
      <c r="BQ12" s="92">
        <f>SUM(BQ13:BQ16)</f>
        <v>-44082</v>
      </c>
      <c r="BR12" s="93">
        <f t="shared" si="39"/>
        <v>-0.7186548636418757</v>
      </c>
      <c r="BS12" s="92">
        <f>SUM(BS13:BS16)</f>
        <v>-78848</v>
      </c>
      <c r="BT12" s="93">
        <f t="shared" si="50"/>
        <v>-0.56632364022374637</v>
      </c>
      <c r="BU12" s="92">
        <f>SUM(BU13:BU16)</f>
        <v>-114158</v>
      </c>
      <c r="BV12" s="93">
        <f t="shared" si="51"/>
        <v>4.4907411860901352</v>
      </c>
      <c r="BW12" s="92">
        <f>SUM(BW13:BW16)</f>
        <v>-193006</v>
      </c>
      <c r="BX12" s="93">
        <f t="shared" si="52"/>
        <v>-4.7373200923969905E-2</v>
      </c>
      <c r="BY12" s="92">
        <f>SUM(BY13:BY16)</f>
        <v>-304332</v>
      </c>
      <c r="BZ12" s="93">
        <f t="shared" si="52"/>
        <v>3.1268153773137159</v>
      </c>
      <c r="CA12" s="92">
        <f>SUM(CA13:CA16)</f>
        <v>-497338</v>
      </c>
      <c r="CB12" s="93">
        <f t="shared" si="52"/>
        <v>0.79967360113479691</v>
      </c>
      <c r="CC12" s="92">
        <f>SUM(CC13:CC16)</f>
        <v>-204021</v>
      </c>
      <c r="CD12" s="93">
        <f t="shared" si="53"/>
        <v>4.8684059138238505</v>
      </c>
    </row>
    <row r="13" spans="2:82" ht="15" thickBot="1" x14ac:dyDescent="0.35">
      <c r="B13" s="86" t="s">
        <v>8</v>
      </c>
      <c r="C13" s="86" t="s">
        <v>180</v>
      </c>
      <c r="D13" s="87">
        <v>-12250</v>
      </c>
      <c r="E13" s="87">
        <v>-12440</v>
      </c>
      <c r="F13" s="87">
        <f t="shared" si="0"/>
        <v>-24690</v>
      </c>
      <c r="G13" s="87">
        <v>-17044</v>
      </c>
      <c r="H13" s="87">
        <f t="shared" si="1"/>
        <v>-41734</v>
      </c>
      <c r="I13" s="87">
        <v>-19880</v>
      </c>
      <c r="J13" s="87">
        <f t="shared" si="2"/>
        <v>-61614</v>
      </c>
      <c r="K13" s="87">
        <v>-19327</v>
      </c>
      <c r="L13" s="90">
        <f t="shared" si="3"/>
        <v>0.57771428571428562</v>
      </c>
      <c r="M13" s="87">
        <v>-16110</v>
      </c>
      <c r="N13" s="90">
        <f t="shared" si="4"/>
        <v>0.295016077170418</v>
      </c>
      <c r="O13" s="87">
        <f t="shared" si="5"/>
        <v>-35437</v>
      </c>
      <c r="P13" s="90">
        <f t="shared" si="6"/>
        <v>0.43527744025921433</v>
      </c>
      <c r="Q13" s="87">
        <v>-14100</v>
      </c>
      <c r="R13" s="90">
        <f t="shared" si="7"/>
        <v>-0.17272940624266608</v>
      </c>
      <c r="S13" s="87">
        <f t="shared" si="8"/>
        <v>-49537</v>
      </c>
      <c r="T13" s="90">
        <f t="shared" si="9"/>
        <v>0.18696985671155408</v>
      </c>
      <c r="U13" s="87">
        <v>-14815</v>
      </c>
      <c r="V13" s="90">
        <f t="shared" si="10"/>
        <v>-0.25477867203219318</v>
      </c>
      <c r="W13" s="87">
        <f t="shared" si="11"/>
        <v>-64352</v>
      </c>
      <c r="X13" s="90">
        <f t="shared" si="12"/>
        <v>4.443795241341264E-2</v>
      </c>
      <c r="Y13" s="87">
        <v>-18492</v>
      </c>
      <c r="Z13" s="90">
        <f t="shared" si="13"/>
        <v>-4.3203808144047229E-2</v>
      </c>
      <c r="AA13" s="87">
        <v>-21130</v>
      </c>
      <c r="AB13" s="90">
        <f t="shared" si="14"/>
        <v>0.31160769708255742</v>
      </c>
      <c r="AC13" s="87">
        <f t="shared" si="15"/>
        <v>-39622</v>
      </c>
      <c r="AD13" s="90">
        <f t="shared" si="16"/>
        <v>0.11809690436549358</v>
      </c>
      <c r="AE13" s="87">
        <v>-24256</v>
      </c>
      <c r="AF13" s="90">
        <f t="shared" si="17"/>
        <v>0.72028368794326236</v>
      </c>
      <c r="AG13" s="87">
        <f t="shared" si="18"/>
        <v>-63878</v>
      </c>
      <c r="AH13" s="90">
        <f t="shared" si="19"/>
        <v>0.28950077719684275</v>
      </c>
      <c r="AI13" s="87">
        <v>-25574</v>
      </c>
      <c r="AJ13" s="90">
        <f t="shared" si="20"/>
        <v>0.72622342220722236</v>
      </c>
      <c r="AK13" s="87">
        <f t="shared" si="21"/>
        <v>-89452</v>
      </c>
      <c r="AL13" s="90">
        <f t="shared" si="22"/>
        <v>0.39004226752859283</v>
      </c>
      <c r="AM13" s="87">
        <v>-29065</v>
      </c>
      <c r="AN13" s="90">
        <f t="shared" si="23"/>
        <v>0.57176076141033971</v>
      </c>
      <c r="AO13" s="87">
        <f>AQ13-AM13</f>
        <v>-32193</v>
      </c>
      <c r="AP13" s="90">
        <f t="shared" si="24"/>
        <v>0.52356838618078561</v>
      </c>
      <c r="AQ13" s="87">
        <v>-61258</v>
      </c>
      <c r="AR13" s="90">
        <f t="shared" si="25"/>
        <v>0.5460602695472212</v>
      </c>
      <c r="AS13" s="87">
        <v>-33862</v>
      </c>
      <c r="AT13" s="90">
        <f t="shared" si="26"/>
        <v>0.39602572559366744</v>
      </c>
      <c r="AU13" s="87">
        <f t="shared" si="27"/>
        <v>-95120</v>
      </c>
      <c r="AV13" s="90">
        <f t="shared" si="28"/>
        <v>0.48908857509627723</v>
      </c>
      <c r="AW13" s="87">
        <f>AY13-AU13</f>
        <v>-27406</v>
      </c>
      <c r="AX13" s="90">
        <f t="shared" si="29"/>
        <v>7.1635254555407757E-2</v>
      </c>
      <c r="AY13" s="87">
        <v>-122526</v>
      </c>
      <c r="AZ13" s="90">
        <f t="shared" si="30"/>
        <v>0.36974019585923168</v>
      </c>
      <c r="BA13" s="87">
        <v>-25130</v>
      </c>
      <c r="BB13" s="90">
        <f t="shared" si="31"/>
        <v>-0.1353862033373473</v>
      </c>
      <c r="BC13" s="87">
        <f t="shared" si="43"/>
        <v>-22254</v>
      </c>
      <c r="BD13" s="90">
        <f t="shared" si="32"/>
        <v>-0.30873171186282733</v>
      </c>
      <c r="BE13" s="87">
        <v>-47384</v>
      </c>
      <c r="BF13" s="90">
        <f t="shared" si="44"/>
        <v>-0.22648470403865617</v>
      </c>
      <c r="BG13" s="87">
        <f t="shared" ref="BG13:BG15" si="54">BI13-BE13</f>
        <v>-20791</v>
      </c>
      <c r="BH13" s="90">
        <f t="shared" si="46"/>
        <v>-0.38600791447640426</v>
      </c>
      <c r="BI13" s="87">
        <v>-68175</v>
      </c>
      <c r="BJ13" s="90">
        <f t="shared" si="47"/>
        <v>-0.2832737594617325</v>
      </c>
      <c r="BK13" s="87">
        <f t="shared" ref="BK13:BK16" si="55">BM13-BI13</f>
        <v>-26079</v>
      </c>
      <c r="BL13" s="90">
        <f t="shared" si="36"/>
        <v>-4.8420054002773161E-2</v>
      </c>
      <c r="BM13" s="87">
        <v>-94254</v>
      </c>
      <c r="BN13" s="90">
        <f t="shared" si="37"/>
        <v>-0.23074286273933697</v>
      </c>
      <c r="BO13" s="87">
        <v>-34688</v>
      </c>
      <c r="BP13" s="90">
        <f t="shared" si="38"/>
        <v>0.38034222045364108</v>
      </c>
      <c r="BQ13" s="87">
        <f>BS13-BO13</f>
        <v>-43985</v>
      </c>
      <c r="BR13" s="90">
        <f t="shared" si="39"/>
        <v>0.97649860699200142</v>
      </c>
      <c r="BS13" s="87">
        <v>-78673</v>
      </c>
      <c r="BT13" s="90">
        <f t="shared" si="50"/>
        <v>0.66032838088806356</v>
      </c>
      <c r="BU13" s="87">
        <f t="shared" si="48"/>
        <v>-114049</v>
      </c>
      <c r="BV13" s="90">
        <f t="shared" si="51"/>
        <v>4.4854985330190944</v>
      </c>
      <c r="BW13" s="87">
        <v>-192722</v>
      </c>
      <c r="BX13" s="90">
        <f t="shared" si="52"/>
        <v>1.826872020535387</v>
      </c>
      <c r="BY13" s="87">
        <v>-201682</v>
      </c>
      <c r="BZ13" s="90">
        <f t="shared" si="52"/>
        <v>6.7335020514590287</v>
      </c>
      <c r="CA13" s="87">
        <v>-394404</v>
      </c>
      <c r="CB13" s="90">
        <f t="shared" si="52"/>
        <v>3.1844802342606151</v>
      </c>
      <c r="CC13" s="87">
        <v>-203907</v>
      </c>
      <c r="CD13" s="90">
        <f t="shared" si="53"/>
        <v>4.8783152675276753</v>
      </c>
    </row>
    <row r="14" spans="2:82" ht="15" thickBot="1" x14ac:dyDescent="0.35">
      <c r="B14" s="86" t="s">
        <v>10</v>
      </c>
      <c r="C14" s="86" t="s">
        <v>181</v>
      </c>
      <c r="D14" s="87">
        <v>-167</v>
      </c>
      <c r="E14" s="87">
        <v>-364</v>
      </c>
      <c r="F14" s="87">
        <f t="shared" si="0"/>
        <v>-531</v>
      </c>
      <c r="G14" s="87">
        <v>-501</v>
      </c>
      <c r="H14" s="87">
        <f t="shared" si="1"/>
        <v>-1032</v>
      </c>
      <c r="I14" s="87">
        <v>-534</v>
      </c>
      <c r="J14" s="87">
        <f t="shared" si="2"/>
        <v>-1566</v>
      </c>
      <c r="K14" s="87">
        <v>-409</v>
      </c>
      <c r="L14" s="90">
        <f t="shared" si="3"/>
        <v>1.4491017964071857</v>
      </c>
      <c r="M14" s="87">
        <v>-390</v>
      </c>
      <c r="N14" s="90">
        <f t="shared" si="4"/>
        <v>7.1428571428571397E-2</v>
      </c>
      <c r="O14" s="87">
        <f t="shared" si="5"/>
        <v>-799</v>
      </c>
      <c r="P14" s="90">
        <f t="shared" si="6"/>
        <v>0.50470809792843685</v>
      </c>
      <c r="Q14" s="87">
        <v>-181</v>
      </c>
      <c r="R14" s="90">
        <f t="shared" si="7"/>
        <v>-0.63872255489021956</v>
      </c>
      <c r="S14" s="87">
        <f t="shared" si="8"/>
        <v>-980</v>
      </c>
      <c r="T14" s="90">
        <f t="shared" si="9"/>
        <v>-5.0387596899224785E-2</v>
      </c>
      <c r="U14" s="87">
        <v>-133</v>
      </c>
      <c r="V14" s="90">
        <f t="shared" si="10"/>
        <v>-0.75093632958801493</v>
      </c>
      <c r="W14" s="87">
        <f t="shared" si="11"/>
        <v>-1113</v>
      </c>
      <c r="X14" s="90">
        <f t="shared" si="12"/>
        <v>-0.28927203065134099</v>
      </c>
      <c r="Y14" s="87">
        <v>-107</v>
      </c>
      <c r="Z14" s="90">
        <f t="shared" si="13"/>
        <v>-0.73838630806845962</v>
      </c>
      <c r="AA14" s="87">
        <v>-82</v>
      </c>
      <c r="AB14" s="90">
        <f t="shared" si="14"/>
        <v>-0.78974358974358971</v>
      </c>
      <c r="AC14" s="87">
        <f t="shared" si="15"/>
        <v>-189</v>
      </c>
      <c r="AD14" s="90">
        <f t="shared" si="16"/>
        <v>-0.76345431789737173</v>
      </c>
      <c r="AE14" s="87">
        <v>-168</v>
      </c>
      <c r="AF14" s="90">
        <f t="shared" si="17"/>
        <v>-7.1823204419889541E-2</v>
      </c>
      <c r="AG14" s="87">
        <f t="shared" si="18"/>
        <v>-357</v>
      </c>
      <c r="AH14" s="90">
        <f t="shared" si="19"/>
        <v>-0.63571428571428568</v>
      </c>
      <c r="AI14" s="87">
        <v>-179</v>
      </c>
      <c r="AJ14" s="90">
        <f t="shared" si="20"/>
        <v>0.34586466165413543</v>
      </c>
      <c r="AK14" s="87">
        <f t="shared" si="21"/>
        <v>-536</v>
      </c>
      <c r="AL14" s="90">
        <f t="shared" si="22"/>
        <v>-0.51841868823000903</v>
      </c>
      <c r="AM14" s="87">
        <v>-116</v>
      </c>
      <c r="AN14" s="90">
        <f t="shared" si="23"/>
        <v>8.4112149532710179E-2</v>
      </c>
      <c r="AO14" s="87">
        <f>AQ14-AM14</f>
        <v>0</v>
      </c>
      <c r="AP14" s="90">
        <f t="shared" si="24"/>
        <v>-1</v>
      </c>
      <c r="AQ14" s="87">
        <v>-116</v>
      </c>
      <c r="AR14" s="90">
        <f t="shared" si="25"/>
        <v>-0.38624338624338628</v>
      </c>
      <c r="AS14" s="87">
        <v>0</v>
      </c>
      <c r="AT14" s="90">
        <f t="shared" si="26"/>
        <v>-1</v>
      </c>
      <c r="AU14" s="87">
        <f t="shared" si="27"/>
        <v>-116</v>
      </c>
      <c r="AV14" s="90">
        <f t="shared" si="28"/>
        <v>-0.67507002801120453</v>
      </c>
      <c r="AW14" s="87">
        <f>AY14-AU14</f>
        <v>0</v>
      </c>
      <c r="AX14" s="90">
        <f t="shared" si="29"/>
        <v>-1</v>
      </c>
      <c r="AY14" s="87">
        <v>-116</v>
      </c>
      <c r="AZ14" s="90">
        <f t="shared" si="30"/>
        <v>-0.78358208955223885</v>
      </c>
      <c r="BA14" s="87">
        <v>0</v>
      </c>
      <c r="BB14" s="90">
        <f t="shared" si="31"/>
        <v>-1</v>
      </c>
      <c r="BC14" s="87">
        <f t="shared" si="43"/>
        <v>0</v>
      </c>
      <c r="BD14" s="90" t="str">
        <f t="shared" si="32"/>
        <v>-</v>
      </c>
      <c r="BE14" s="87">
        <v>0</v>
      </c>
      <c r="BF14" s="90">
        <f t="shared" si="44"/>
        <v>-1</v>
      </c>
      <c r="BG14" s="87">
        <f t="shared" si="54"/>
        <v>0</v>
      </c>
      <c r="BH14" s="90" t="str">
        <f t="shared" si="46"/>
        <v>-</v>
      </c>
      <c r="BI14" s="87">
        <v>0</v>
      </c>
      <c r="BJ14" s="90">
        <f t="shared" si="47"/>
        <v>-1</v>
      </c>
      <c r="BK14" s="87">
        <f t="shared" si="55"/>
        <v>-57</v>
      </c>
      <c r="BL14" s="90" t="str">
        <f t="shared" si="36"/>
        <v>-</v>
      </c>
      <c r="BM14" s="87">
        <v>-57</v>
      </c>
      <c r="BN14" s="90">
        <f t="shared" si="37"/>
        <v>-0.50862068965517238</v>
      </c>
      <c r="BO14" s="87">
        <v>-78</v>
      </c>
      <c r="BP14" s="90" t="str">
        <f t="shared" si="38"/>
        <v>-</v>
      </c>
      <c r="BQ14" s="87">
        <f t="shared" ref="BQ14:BQ16" si="56">BS14-BO14</f>
        <v>-97</v>
      </c>
      <c r="BR14" s="90" t="str">
        <f t="shared" si="39"/>
        <v>-</v>
      </c>
      <c r="BS14" s="87">
        <v>-175</v>
      </c>
      <c r="BT14" s="90" t="str">
        <f t="shared" si="50"/>
        <v>-</v>
      </c>
      <c r="BU14" s="87">
        <f t="shared" si="48"/>
        <v>-109</v>
      </c>
      <c r="BV14" s="90" t="str">
        <f t="shared" si="51"/>
        <v>-</v>
      </c>
      <c r="BW14" s="87">
        <v>-284</v>
      </c>
      <c r="BX14" s="90" t="str">
        <f t="shared" si="52"/>
        <v>-</v>
      </c>
      <c r="BY14" s="87">
        <v>-111</v>
      </c>
      <c r="BZ14" s="90">
        <f t="shared" si="52"/>
        <v>0.94736842105263164</v>
      </c>
      <c r="CA14" s="87">
        <v>0</v>
      </c>
      <c r="CB14" s="90">
        <f t="shared" si="52"/>
        <v>-1</v>
      </c>
      <c r="CC14" s="87">
        <v>-114</v>
      </c>
      <c r="CD14" s="90">
        <f t="shared" si="53"/>
        <v>0.46153846153846145</v>
      </c>
    </row>
    <row r="15" spans="2:82" ht="15" thickBot="1" x14ac:dyDescent="0.35">
      <c r="B15" s="86" t="s">
        <v>11</v>
      </c>
      <c r="C15" s="86" t="s">
        <v>270</v>
      </c>
      <c r="D15" s="87">
        <v>0</v>
      </c>
      <c r="E15" s="87">
        <v>0</v>
      </c>
      <c r="F15" s="87">
        <f t="shared" si="0"/>
        <v>0</v>
      </c>
      <c r="G15" s="87">
        <v>0</v>
      </c>
      <c r="H15" s="87">
        <f t="shared" si="1"/>
        <v>0</v>
      </c>
      <c r="I15" s="87">
        <v>0</v>
      </c>
      <c r="J15" s="87">
        <f t="shared" si="2"/>
        <v>0</v>
      </c>
      <c r="K15" s="87">
        <v>0</v>
      </c>
      <c r="L15" s="90" t="str">
        <f t="shared" si="3"/>
        <v>-</v>
      </c>
      <c r="M15" s="87">
        <v>0</v>
      </c>
      <c r="N15" s="90" t="str">
        <f t="shared" si="4"/>
        <v>-</v>
      </c>
      <c r="O15" s="87">
        <f t="shared" si="5"/>
        <v>0</v>
      </c>
      <c r="P15" s="90" t="str">
        <f t="shared" si="6"/>
        <v>-</v>
      </c>
      <c r="Q15" s="87">
        <v>0</v>
      </c>
      <c r="R15" s="90" t="str">
        <f t="shared" si="7"/>
        <v>-</v>
      </c>
      <c r="S15" s="87">
        <f t="shared" si="8"/>
        <v>0</v>
      </c>
      <c r="T15" s="90" t="str">
        <f t="shared" si="9"/>
        <v>-</v>
      </c>
      <c r="U15" s="87">
        <v>0</v>
      </c>
      <c r="V15" s="90" t="str">
        <f t="shared" si="10"/>
        <v>-</v>
      </c>
      <c r="W15" s="87">
        <f t="shared" si="11"/>
        <v>0</v>
      </c>
      <c r="X15" s="90" t="str">
        <f t="shared" si="12"/>
        <v>-</v>
      </c>
      <c r="Y15" s="87">
        <v>0</v>
      </c>
      <c r="Z15" s="90" t="str">
        <f t="shared" si="13"/>
        <v>-</v>
      </c>
      <c r="AA15" s="87">
        <v>0</v>
      </c>
      <c r="AB15" s="90" t="str">
        <f t="shared" si="14"/>
        <v>-</v>
      </c>
      <c r="AC15" s="87">
        <f t="shared" si="15"/>
        <v>0</v>
      </c>
      <c r="AD15" s="90" t="str">
        <f t="shared" si="16"/>
        <v>-</v>
      </c>
      <c r="AE15" s="87">
        <v>0</v>
      </c>
      <c r="AF15" s="90" t="str">
        <f t="shared" si="17"/>
        <v>-</v>
      </c>
      <c r="AG15" s="87">
        <f t="shared" si="18"/>
        <v>0</v>
      </c>
      <c r="AH15" s="90" t="str">
        <f t="shared" si="19"/>
        <v>-</v>
      </c>
      <c r="AI15" s="87">
        <v>0</v>
      </c>
      <c r="AJ15" s="90" t="str">
        <f t="shared" si="20"/>
        <v>-</v>
      </c>
      <c r="AK15" s="87">
        <f t="shared" si="21"/>
        <v>0</v>
      </c>
      <c r="AL15" s="90" t="str">
        <f t="shared" si="22"/>
        <v>-</v>
      </c>
      <c r="AM15" s="87">
        <v>-58</v>
      </c>
      <c r="AN15" s="90" t="str">
        <f t="shared" si="23"/>
        <v>-</v>
      </c>
      <c r="AO15" s="87">
        <f>AQ15-AM15</f>
        <v>58</v>
      </c>
      <c r="AP15" s="90" t="str">
        <f t="shared" si="24"/>
        <v>-</v>
      </c>
      <c r="AQ15" s="87">
        <v>0</v>
      </c>
      <c r="AR15" s="90" t="str">
        <f t="shared" si="25"/>
        <v>-</v>
      </c>
      <c r="AS15" s="87">
        <v>0</v>
      </c>
      <c r="AT15" s="90" t="str">
        <f t="shared" si="26"/>
        <v>-</v>
      </c>
      <c r="AU15" s="87">
        <f t="shared" si="27"/>
        <v>0</v>
      </c>
      <c r="AV15" s="90" t="str">
        <f t="shared" si="28"/>
        <v>-</v>
      </c>
      <c r="AW15" s="87">
        <f>AY15-AU15</f>
        <v>0</v>
      </c>
      <c r="AX15" s="90" t="str">
        <f t="shared" si="29"/>
        <v>-</v>
      </c>
      <c r="AY15" s="87">
        <v>0</v>
      </c>
      <c r="AZ15" s="90" t="str">
        <f t="shared" si="30"/>
        <v>-</v>
      </c>
      <c r="BA15" s="87">
        <v>0</v>
      </c>
      <c r="BB15" s="90">
        <f t="shared" si="31"/>
        <v>-1</v>
      </c>
      <c r="BC15" s="87">
        <f t="shared" si="43"/>
        <v>0</v>
      </c>
      <c r="BD15" s="90">
        <f t="shared" si="32"/>
        <v>-1</v>
      </c>
      <c r="BE15" s="87">
        <v>0</v>
      </c>
      <c r="BF15" s="90" t="str">
        <f t="shared" si="44"/>
        <v>-</v>
      </c>
      <c r="BG15" s="87">
        <f t="shared" si="54"/>
        <v>0</v>
      </c>
      <c r="BH15" s="90" t="str">
        <f t="shared" si="46"/>
        <v>-</v>
      </c>
      <c r="BI15" s="87">
        <v>0</v>
      </c>
      <c r="BJ15" s="90" t="str">
        <f t="shared" si="47"/>
        <v>-</v>
      </c>
      <c r="BK15" s="87">
        <f t="shared" si="55"/>
        <v>0</v>
      </c>
      <c r="BL15" s="90" t="str">
        <f t="shared" si="36"/>
        <v>-</v>
      </c>
      <c r="BM15" s="87">
        <v>0</v>
      </c>
      <c r="BN15" s="90" t="str">
        <f t="shared" si="37"/>
        <v>-</v>
      </c>
      <c r="BO15" s="87">
        <v>0</v>
      </c>
      <c r="BP15" s="90" t="str">
        <f t="shared" si="38"/>
        <v>-</v>
      </c>
      <c r="BQ15" s="87">
        <f t="shared" si="56"/>
        <v>0</v>
      </c>
      <c r="BR15" s="90" t="str">
        <f t="shared" si="39"/>
        <v>-</v>
      </c>
      <c r="BS15" s="87">
        <v>0</v>
      </c>
      <c r="BT15" s="90" t="str">
        <f t="shared" si="50"/>
        <v>-</v>
      </c>
      <c r="BU15" s="87">
        <f t="shared" si="48"/>
        <v>0</v>
      </c>
      <c r="BV15" s="90" t="str">
        <f t="shared" si="51"/>
        <v>-</v>
      </c>
      <c r="BW15" s="87">
        <v>0</v>
      </c>
      <c r="BX15" s="90" t="str">
        <f t="shared" si="52"/>
        <v>-</v>
      </c>
      <c r="BY15" s="87">
        <v>0</v>
      </c>
      <c r="BZ15" s="90" t="str">
        <f t="shared" si="52"/>
        <v>-</v>
      </c>
      <c r="CA15" s="87">
        <v>-395</v>
      </c>
      <c r="CB15" s="90" t="str">
        <f t="shared" si="52"/>
        <v>-</v>
      </c>
      <c r="CC15" s="87">
        <v>0</v>
      </c>
      <c r="CD15" s="90" t="str">
        <f t="shared" si="53"/>
        <v>-</v>
      </c>
    </row>
    <row r="16" spans="2:82" ht="15" thickBot="1" x14ac:dyDescent="0.35">
      <c r="B16" s="86" t="s">
        <v>286</v>
      </c>
      <c r="C16" s="86"/>
      <c r="D16" s="87"/>
      <c r="E16" s="87"/>
      <c r="F16" s="87"/>
      <c r="G16" s="87"/>
      <c r="H16" s="87"/>
      <c r="I16" s="87"/>
      <c r="J16" s="87"/>
      <c r="K16" s="87"/>
      <c r="L16" s="90"/>
      <c r="M16" s="87"/>
      <c r="N16" s="90"/>
      <c r="O16" s="87"/>
      <c r="P16" s="90"/>
      <c r="Q16" s="87"/>
      <c r="R16" s="90"/>
      <c r="S16" s="87"/>
      <c r="T16" s="90"/>
      <c r="U16" s="87"/>
      <c r="V16" s="90"/>
      <c r="W16" s="87"/>
      <c r="X16" s="90"/>
      <c r="Y16" s="87"/>
      <c r="Z16" s="90"/>
      <c r="AA16" s="87"/>
      <c r="AB16" s="90"/>
      <c r="AC16" s="87"/>
      <c r="AD16" s="90"/>
      <c r="AE16" s="87"/>
      <c r="AF16" s="90"/>
      <c r="AG16" s="87"/>
      <c r="AH16" s="90"/>
      <c r="AI16" s="87"/>
      <c r="AJ16" s="90"/>
      <c r="AK16" s="87"/>
      <c r="AL16" s="90" t="str">
        <f t="shared" si="22"/>
        <v>-</v>
      </c>
      <c r="AM16" s="87"/>
      <c r="AN16" s="90" t="str">
        <f t="shared" si="23"/>
        <v>-</v>
      </c>
      <c r="AO16" s="87"/>
      <c r="AP16" s="90" t="str">
        <f t="shared" si="24"/>
        <v>-</v>
      </c>
      <c r="AQ16" s="87"/>
      <c r="AR16" s="90" t="str">
        <f t="shared" si="25"/>
        <v>-</v>
      </c>
      <c r="AS16" s="87"/>
      <c r="AT16" s="90" t="str">
        <f t="shared" si="26"/>
        <v>-</v>
      </c>
      <c r="AU16" s="87"/>
      <c r="AV16" s="90" t="str">
        <f t="shared" si="28"/>
        <v>-</v>
      </c>
      <c r="AW16" s="87"/>
      <c r="AX16" s="90" t="str">
        <f t="shared" si="29"/>
        <v>-</v>
      </c>
      <c r="AY16" s="87"/>
      <c r="AZ16" s="90" t="str">
        <f t="shared" si="30"/>
        <v>-</v>
      </c>
      <c r="BA16" s="87">
        <v>0</v>
      </c>
      <c r="BB16" s="90" t="str">
        <f t="shared" si="31"/>
        <v>-</v>
      </c>
      <c r="BC16" s="87">
        <f t="shared" si="43"/>
        <v>-134429</v>
      </c>
      <c r="BD16" s="90" t="str">
        <f t="shared" si="32"/>
        <v>-</v>
      </c>
      <c r="BE16" s="87">
        <v>-134429</v>
      </c>
      <c r="BF16" s="90" t="str">
        <f t="shared" si="44"/>
        <v>-</v>
      </c>
      <c r="BG16" s="87">
        <f t="shared" ref="BG16" si="57">BI16-BE16</f>
        <v>0</v>
      </c>
      <c r="BH16" s="90" t="str">
        <f t="shared" si="46"/>
        <v>-</v>
      </c>
      <c r="BI16" s="87">
        <v>-134429</v>
      </c>
      <c r="BJ16" s="90" t="str">
        <f t="shared" si="47"/>
        <v>-</v>
      </c>
      <c r="BK16" s="87">
        <f t="shared" si="55"/>
        <v>-47609</v>
      </c>
      <c r="BL16" s="90" t="str">
        <f t="shared" si="36"/>
        <v>-</v>
      </c>
      <c r="BM16" s="87">
        <v>-182038</v>
      </c>
      <c r="BN16" s="90" t="str">
        <f t="shared" si="37"/>
        <v>-</v>
      </c>
      <c r="BO16" s="87">
        <v>0</v>
      </c>
      <c r="BP16" s="90" t="str">
        <f t="shared" si="38"/>
        <v>-</v>
      </c>
      <c r="BQ16" s="87">
        <f t="shared" si="56"/>
        <v>0</v>
      </c>
      <c r="BR16" s="90">
        <f t="shared" si="39"/>
        <v>-1</v>
      </c>
      <c r="BS16" s="87">
        <v>0</v>
      </c>
      <c r="BT16" s="90">
        <f t="shared" si="50"/>
        <v>-1</v>
      </c>
      <c r="BU16" s="87">
        <f t="shared" si="48"/>
        <v>0</v>
      </c>
      <c r="BV16" s="90" t="str">
        <f t="shared" si="51"/>
        <v>-</v>
      </c>
      <c r="BW16" s="87">
        <v>0</v>
      </c>
      <c r="BX16" s="90">
        <f t="shared" si="52"/>
        <v>-1</v>
      </c>
      <c r="BY16" s="87">
        <v>-102539</v>
      </c>
      <c r="BZ16" s="90">
        <f t="shared" si="52"/>
        <v>1.1537734461971474</v>
      </c>
      <c r="CA16" s="87">
        <v>-102539</v>
      </c>
      <c r="CB16" s="90">
        <f t="shared" si="52"/>
        <v>-0.43671650973972465</v>
      </c>
      <c r="CC16" s="87">
        <v>0</v>
      </c>
      <c r="CD16" s="90" t="str">
        <f t="shared" si="53"/>
        <v>-</v>
      </c>
    </row>
    <row r="17" spans="2:82" ht="15" thickBot="1" x14ac:dyDescent="0.35">
      <c r="B17" s="94" t="s">
        <v>359</v>
      </c>
      <c r="C17" s="94" t="s">
        <v>196</v>
      </c>
      <c r="D17" s="95">
        <f>D5+D12</f>
        <v>88853</v>
      </c>
      <c r="E17" s="95">
        <f>E5+E12</f>
        <v>111964</v>
      </c>
      <c r="F17" s="95">
        <f t="shared" si="0"/>
        <v>200817</v>
      </c>
      <c r="G17" s="95">
        <f>G5+G12</f>
        <v>138089</v>
      </c>
      <c r="H17" s="95">
        <f t="shared" si="1"/>
        <v>338906</v>
      </c>
      <c r="I17" s="95">
        <f>I5+I12</f>
        <v>146908</v>
      </c>
      <c r="J17" s="95">
        <f t="shared" si="2"/>
        <v>485814</v>
      </c>
      <c r="K17" s="95">
        <f>K5+K12</f>
        <v>155332</v>
      </c>
      <c r="L17" s="96">
        <f t="shared" si="3"/>
        <v>0.74819083204843961</v>
      </c>
      <c r="M17" s="95">
        <f>M5+M12</f>
        <v>191875</v>
      </c>
      <c r="N17" s="96">
        <f t="shared" si="4"/>
        <v>0.71372048158336598</v>
      </c>
      <c r="O17" s="95">
        <f t="shared" si="5"/>
        <v>347207</v>
      </c>
      <c r="P17" s="96">
        <f t="shared" si="6"/>
        <v>0.72897214877226535</v>
      </c>
      <c r="Q17" s="95">
        <f>Q5+Q12</f>
        <v>239912</v>
      </c>
      <c r="R17" s="96">
        <f t="shared" si="7"/>
        <v>0.73737227440274022</v>
      </c>
      <c r="S17" s="95">
        <f t="shared" si="8"/>
        <v>587119</v>
      </c>
      <c r="T17" s="96">
        <f t="shared" si="9"/>
        <v>0.73239482334334594</v>
      </c>
      <c r="U17" s="95">
        <f>U5+U12</f>
        <v>304970</v>
      </c>
      <c r="V17" s="96">
        <f t="shared" si="10"/>
        <v>1.0759250687505104</v>
      </c>
      <c r="W17" s="95">
        <f t="shared" si="11"/>
        <v>892089</v>
      </c>
      <c r="X17" s="96">
        <f t="shared" si="12"/>
        <v>0.83627684669441393</v>
      </c>
      <c r="Y17" s="95">
        <f>Y5+Y12</f>
        <v>347314</v>
      </c>
      <c r="Z17" s="96">
        <f t="shared" si="13"/>
        <v>1.2359462312981226</v>
      </c>
      <c r="AA17" s="95">
        <f>AA5+AA12</f>
        <v>391420</v>
      </c>
      <c r="AB17" s="96">
        <f t="shared" si="14"/>
        <v>1.039973941368078</v>
      </c>
      <c r="AC17" s="95">
        <f t="shared" si="15"/>
        <v>738734</v>
      </c>
      <c r="AD17" s="96">
        <f t="shared" si="16"/>
        <v>1.1276471960530752</v>
      </c>
      <c r="AE17" s="95">
        <f>AE5+AE12</f>
        <v>407566</v>
      </c>
      <c r="AF17" s="96">
        <f t="shared" si="17"/>
        <v>0.6988145653406248</v>
      </c>
      <c r="AG17" s="95">
        <f t="shared" si="18"/>
        <v>1146300</v>
      </c>
      <c r="AH17" s="96">
        <f t="shared" si="19"/>
        <v>0.95241509813172454</v>
      </c>
      <c r="AI17" s="95">
        <f>AI5+AI12</f>
        <v>289185</v>
      </c>
      <c r="AJ17" s="96">
        <f t="shared" si="20"/>
        <v>-5.1759189428468355E-2</v>
      </c>
      <c r="AK17" s="95">
        <f t="shared" si="21"/>
        <v>1435485</v>
      </c>
      <c r="AL17" s="96">
        <f t="shared" si="22"/>
        <v>0.60912756462639939</v>
      </c>
      <c r="AM17" s="95">
        <f>AM5+AM12</f>
        <v>368356</v>
      </c>
      <c r="AN17" s="96">
        <f t="shared" si="23"/>
        <v>6.0584946187023814E-2</v>
      </c>
      <c r="AO17" s="95">
        <f>AO5+AO12</f>
        <v>351275</v>
      </c>
      <c r="AP17" s="96">
        <f t="shared" si="24"/>
        <v>-0.10256246487149356</v>
      </c>
      <c r="AQ17" s="95">
        <f>AQ5+AQ12</f>
        <v>719631</v>
      </c>
      <c r="AR17" s="96">
        <f t="shared" si="25"/>
        <v>-2.585910490108756E-2</v>
      </c>
      <c r="AS17" s="95">
        <f>AS5+AS12</f>
        <v>347350</v>
      </c>
      <c r="AT17" s="96">
        <f t="shared" si="26"/>
        <v>-0.14774539583772939</v>
      </c>
      <c r="AU17" s="95">
        <f t="shared" si="27"/>
        <v>1066981</v>
      </c>
      <c r="AV17" s="96">
        <f t="shared" si="28"/>
        <v>-6.9195673034982086E-2</v>
      </c>
      <c r="AW17" s="95">
        <f>AW5+AW12</f>
        <v>379496</v>
      </c>
      <c r="AX17" s="96">
        <f t="shared" si="29"/>
        <v>0.31229489772982699</v>
      </c>
      <c r="AY17" s="95">
        <f>AY5+AY12</f>
        <v>1446477</v>
      </c>
      <c r="AZ17" s="96">
        <f t="shared" si="30"/>
        <v>7.6573422919778977E-3</v>
      </c>
      <c r="BA17" s="95">
        <f>BA5+BA12</f>
        <v>313135</v>
      </c>
      <c r="BB17" s="96">
        <f t="shared" si="31"/>
        <v>-0.14991204161191896</v>
      </c>
      <c r="BC17" s="95">
        <f>BC5+BC12</f>
        <v>190099</v>
      </c>
      <c r="BD17" s="96">
        <f t="shared" si="32"/>
        <v>-0.45883139990036292</v>
      </c>
      <c r="BE17" s="95">
        <f>BE5+BE12</f>
        <v>503234</v>
      </c>
      <c r="BF17" s="96">
        <f t="shared" si="44"/>
        <v>-0.30070550045787359</v>
      </c>
      <c r="BG17" s="95">
        <f>BG5+BG12</f>
        <v>298304</v>
      </c>
      <c r="BH17" s="96">
        <f t="shared" si="46"/>
        <v>-0.14120051820929902</v>
      </c>
      <c r="BI17" s="95">
        <f>BI5+BI12</f>
        <v>801538</v>
      </c>
      <c r="BJ17" s="96">
        <f t="shared" si="47"/>
        <v>-0.24877950029100804</v>
      </c>
      <c r="BK17" s="95">
        <f>BK5+BK12</f>
        <v>274988</v>
      </c>
      <c r="BL17" s="96">
        <f t="shared" si="36"/>
        <v>-0.27538630183190338</v>
      </c>
      <c r="BM17" s="95">
        <f>BM5+BM12</f>
        <v>1076526</v>
      </c>
      <c r="BN17" s="96">
        <f t="shared" si="37"/>
        <v>-0.25576002936790565</v>
      </c>
      <c r="BO17" s="95">
        <f>BO5+BO12</f>
        <v>338249</v>
      </c>
      <c r="BP17" s="96">
        <f t="shared" si="38"/>
        <v>8.0201829881680453E-2</v>
      </c>
      <c r="BQ17" s="95">
        <f>BQ5+BQ12</f>
        <v>379074</v>
      </c>
      <c r="BR17" s="96">
        <f t="shared" si="39"/>
        <v>0.9940872913587131</v>
      </c>
      <c r="BS17" s="95">
        <f>BS5+BS12</f>
        <v>717323</v>
      </c>
      <c r="BT17" s="96">
        <f t="shared" si="50"/>
        <v>0.42542634241724531</v>
      </c>
      <c r="BU17" s="95">
        <f>BU5+BU12</f>
        <v>387987</v>
      </c>
      <c r="BV17" s="96">
        <f t="shared" si="51"/>
        <v>0.30064296824715719</v>
      </c>
      <c r="BW17" s="95">
        <f>BW5+BW12</f>
        <v>1105310</v>
      </c>
      <c r="BX17" s="96">
        <f t="shared" si="52"/>
        <v>0.37898639864859818</v>
      </c>
      <c r="BY17" s="95">
        <f>BY5+BY12</f>
        <v>328455</v>
      </c>
      <c r="BZ17" s="96">
        <f t="shared" si="52"/>
        <v>0.19443393893551719</v>
      </c>
      <c r="CA17" s="95">
        <f>CA5+CA12</f>
        <v>1433765</v>
      </c>
      <c r="CB17" s="96">
        <f t="shared" si="52"/>
        <v>0.33184428429968249</v>
      </c>
      <c r="CC17" s="95">
        <f>CC5+CC12</f>
        <v>504316</v>
      </c>
      <c r="CD17" s="96">
        <f t="shared" si="53"/>
        <v>0.49096080106666973</v>
      </c>
    </row>
    <row r="18" spans="2:82" ht="15" thickBot="1" x14ac:dyDescent="0.35">
      <c r="B18" s="86" t="s">
        <v>14</v>
      </c>
      <c r="C18" s="86" t="s">
        <v>182</v>
      </c>
      <c r="D18" s="87">
        <v>-21547</v>
      </c>
      <c r="E18" s="87">
        <v>-23582</v>
      </c>
      <c r="F18" s="87">
        <f t="shared" ref="F18" si="58">E18+D18</f>
        <v>-45129</v>
      </c>
      <c r="G18" s="87">
        <v>-33411</v>
      </c>
      <c r="H18" s="87">
        <f t="shared" ref="H18" si="59">G18+F18</f>
        <v>-78540</v>
      </c>
      <c r="I18" s="87">
        <v>-43305</v>
      </c>
      <c r="J18" s="87">
        <f t="shared" ref="J18" si="60">I18+H18</f>
        <v>-121845</v>
      </c>
      <c r="K18" s="87">
        <v>-45146</v>
      </c>
      <c r="L18" s="90">
        <f t="shared" ref="L18:L20" si="61">IFERROR(K18/D18-1,"-")</f>
        <v>1.0952336752216087</v>
      </c>
      <c r="M18" s="87">
        <v>-52877</v>
      </c>
      <c r="N18" s="90">
        <f t="shared" ref="N18:N20" si="62">IFERROR(M18/E18-1,"-")</f>
        <v>1.2422610465609365</v>
      </c>
      <c r="O18" s="87">
        <f t="shared" ref="O18" si="63">K18+M18</f>
        <v>-98023</v>
      </c>
      <c r="P18" s="90">
        <f t="shared" ref="P18:P20" si="64">IFERROR(O18/F18-1,"-")</f>
        <v>1.1720623102661261</v>
      </c>
      <c r="Q18" s="87">
        <v>-58837</v>
      </c>
      <c r="R18" s="90">
        <f t="shared" ref="R18:R20" si="65">IFERROR(Q18/G18-1,"-")</f>
        <v>0.76100685403010981</v>
      </c>
      <c r="S18" s="87">
        <f t="shared" ref="S18" si="66">O18+Q18</f>
        <v>-156860</v>
      </c>
      <c r="T18" s="90">
        <f t="shared" ref="T18:T20" si="67">IFERROR(S18/H18-1,"-")</f>
        <v>0.99719887955182074</v>
      </c>
      <c r="U18" s="87">
        <v>-75893</v>
      </c>
      <c r="V18" s="90">
        <f t="shared" ref="V18:V20" si="68">IFERROR(U18/I18-1,"-")</f>
        <v>0.75252280337143507</v>
      </c>
      <c r="W18" s="87">
        <f t="shared" ref="W18" si="69">S18+U18</f>
        <v>-232753</v>
      </c>
      <c r="X18" s="90">
        <f t="shared" ref="X18:X20" si="70">IFERROR(W18/J18-1,"-")</f>
        <v>0.91023841766178348</v>
      </c>
      <c r="Y18" s="87">
        <v>-106353</v>
      </c>
      <c r="Z18" s="90">
        <f t="shared" ref="Z18:Z20" si="71">IFERROR(Y18/K18-1,"-")</f>
        <v>1.3557568776857307</v>
      </c>
      <c r="AA18" s="87">
        <v>-132302</v>
      </c>
      <c r="AB18" s="90">
        <f t="shared" ref="AB18:AB20" si="72">IFERROR(AA18/M18-1,"-")</f>
        <v>1.5020708436560319</v>
      </c>
      <c r="AC18" s="87">
        <f t="shared" ref="AC18" si="73">Y18+AA18</f>
        <v>-238655</v>
      </c>
      <c r="AD18" s="90">
        <f t="shared" ref="AD18:AD20" si="74">IFERROR(AC18/O18-1,"-")</f>
        <v>1.4346836966834315</v>
      </c>
      <c r="AE18" s="87">
        <v>-165536</v>
      </c>
      <c r="AF18" s="90">
        <f t="shared" ref="AF18:AF20" si="75">IFERROR(AE18/Q18-1,"-")</f>
        <v>1.8134677158930606</v>
      </c>
      <c r="AG18" s="87">
        <f t="shared" ref="AG18" si="76">AC18+AE18</f>
        <v>-404191</v>
      </c>
      <c r="AH18" s="90">
        <f t="shared" ref="AH18:AH20" si="77">IFERROR(AG18/S18-1,"-")</f>
        <v>1.5767627183475712</v>
      </c>
      <c r="AI18" s="87">
        <v>-81590</v>
      </c>
      <c r="AJ18" s="90">
        <f t="shared" ref="AJ18:AJ20" si="78">IFERROR(AI18/U18-1,"-")</f>
        <v>7.5066211640072211E-2</v>
      </c>
      <c r="AK18" s="87">
        <f t="shared" ref="AK18" si="79">AG18+AI18</f>
        <v>-485781</v>
      </c>
      <c r="AL18" s="90">
        <f t="shared" ref="AL18:AL20" si="80">IFERROR(AK18/W18-1,"-")</f>
        <v>1.0871095109407829</v>
      </c>
      <c r="AM18" s="87">
        <v>-206664</v>
      </c>
      <c r="AN18" s="90">
        <f t="shared" ref="AN18:AN20" si="81">IFERROR(AM18/Y18-1,"-")</f>
        <v>0.94318919071394314</v>
      </c>
      <c r="AO18" s="87">
        <f>AQ18-AM18</f>
        <v>-183272</v>
      </c>
      <c r="AP18" s="90">
        <f t="shared" ref="AP18:AP20" si="82">IFERROR(AO18/AA18-1,"-")</f>
        <v>0.38525494701516227</v>
      </c>
      <c r="AQ18" s="87">
        <v>-389936</v>
      </c>
      <c r="AR18" s="90">
        <f t="shared" ref="AR18:AR20" si="83">IFERROR(AQ18/AC18-1,"-")</f>
        <v>0.63388992478682615</v>
      </c>
      <c r="AS18" s="87">
        <v>-144913</v>
      </c>
      <c r="AT18" s="90">
        <f t="shared" ref="AT18:AT20" si="84">IFERROR(AS18/AE18-1,"-")</f>
        <v>-0.12458317224047943</v>
      </c>
      <c r="AU18" s="87">
        <f t="shared" ref="AU18" si="85">AQ18+AS18</f>
        <v>-534849</v>
      </c>
      <c r="AV18" s="90">
        <f t="shared" ref="AV18:AV20" si="86">IFERROR(AU18/AG18-1,"-")</f>
        <v>0.32325806363823051</v>
      </c>
      <c r="AW18" s="87">
        <f>AY18-AU18</f>
        <v>-126304</v>
      </c>
      <c r="AX18" s="90">
        <f t="shared" ref="AX18:AX20" si="87">IFERROR(AW18/AI18-1,"-")</f>
        <v>0.54803284716264256</v>
      </c>
      <c r="AY18" s="87">
        <v>-661153</v>
      </c>
      <c r="AZ18" s="90">
        <f t="shared" ref="AZ18:AZ20" si="88">IFERROR(AY18/AK18-1,"-")</f>
        <v>0.36101041415782009</v>
      </c>
      <c r="BA18" s="87">
        <v>-117954</v>
      </c>
      <c r="BB18" s="90">
        <f t="shared" ref="BB18:BB20" si="89">IFERROR(BA18/AM18-1,"-")</f>
        <v>-0.42924747416095688</v>
      </c>
      <c r="BC18" s="87">
        <f>BE18-BA18</f>
        <v>44803</v>
      </c>
      <c r="BD18" s="90">
        <f t="shared" ref="BD18:BD20" si="90">IFERROR(BC18/AO18-1,"-")</f>
        <v>-1.2444617835785063</v>
      </c>
      <c r="BE18" s="87">
        <v>-73151</v>
      </c>
      <c r="BF18" s="90">
        <f t="shared" ref="BF18:BF20" si="91">IFERROR(BE18/AQ18-1,"-")</f>
        <v>-0.81240254811045909</v>
      </c>
      <c r="BG18" s="87">
        <f>BI18-BE18</f>
        <v>-64810</v>
      </c>
      <c r="BH18" s="90">
        <f t="shared" ref="BH18:BH20" si="92">IFERROR(BG18/AS18-1,"-")</f>
        <v>-0.55276614244408706</v>
      </c>
      <c r="BI18" s="87">
        <v>-137961</v>
      </c>
      <c r="BJ18" s="90">
        <f t="shared" ref="BJ18:BJ20" si="93">IFERROR(BI18/AU18-1,"-")</f>
        <v>-0.74205616912436967</v>
      </c>
      <c r="BK18" s="87">
        <f t="shared" ref="BK18" si="94">BM18-BI18</f>
        <v>-8082</v>
      </c>
      <c r="BL18" s="90">
        <f t="shared" ref="BL18:BL20" si="95">IFERROR(BK18/AW18-1,"-")</f>
        <v>-0.93601152774258933</v>
      </c>
      <c r="BM18" s="87">
        <v>-146043</v>
      </c>
      <c r="BN18" s="90">
        <f t="shared" ref="BN18:BN20" si="96">IFERROR(BM18/AY18-1,"-")</f>
        <v>-0.77910861782371099</v>
      </c>
      <c r="BO18" s="87">
        <v>-60583</v>
      </c>
      <c r="BP18" s="90">
        <f t="shared" ref="BP18:BP20" si="97">IFERROR(BO18/BA18-1,"-")</f>
        <v>-0.48638452278006683</v>
      </c>
      <c r="BQ18" s="87">
        <f t="shared" ref="BQ18" si="98">BS18-BO18</f>
        <v>-75703</v>
      </c>
      <c r="BR18" s="90">
        <f t="shared" ref="BR18:BR20" si="99">IFERROR(BQ18/BC18-1,"-")</f>
        <v>-2.6896859585295627</v>
      </c>
      <c r="BS18" s="87">
        <v>-136286</v>
      </c>
      <c r="BT18" s="90">
        <f t="shared" ref="BT18:BT20" si="100">IFERROR(BS18/BE18-1,"-")</f>
        <v>0.86307774329810938</v>
      </c>
      <c r="BU18" s="87">
        <f t="shared" ref="BU18" si="101">BW18-BS18</f>
        <v>-106541</v>
      </c>
      <c r="BV18" s="90">
        <f t="shared" ref="BV18:BV20" si="102">IFERROR(BU18/BG18-1,"-")</f>
        <v>0.64389754667489596</v>
      </c>
      <c r="BW18" s="87">
        <v>-242827</v>
      </c>
      <c r="BX18" s="90">
        <f t="shared" ref="BX18:BX20" si="103">IFERROR(BW18/BI18-1,"-")</f>
        <v>0.76011336537137297</v>
      </c>
      <c r="BY18" s="87">
        <v>1641</v>
      </c>
      <c r="BZ18" s="90">
        <f t="shared" ref="BZ18:BZ20" si="104">IFERROR(BY18/BK18-1,"-")</f>
        <v>-1.2030438010393467</v>
      </c>
      <c r="CA18" s="87">
        <v>-241186</v>
      </c>
      <c r="CB18" s="90">
        <f t="shared" ref="CB18:CB20" si="105">IFERROR(CA18/BM18-1,"-")</f>
        <v>0.6514725115205795</v>
      </c>
      <c r="CC18" s="87">
        <v>-133847</v>
      </c>
      <c r="CD18" s="90">
        <f t="shared" si="53"/>
        <v>1.2093161447930938</v>
      </c>
    </row>
    <row r="19" spans="2:82" ht="15" thickBot="1" x14ac:dyDescent="0.35">
      <c r="B19" s="86" t="s">
        <v>13</v>
      </c>
      <c r="C19" s="86" t="s">
        <v>183</v>
      </c>
      <c r="D19" s="87">
        <v>0</v>
      </c>
      <c r="E19" s="87">
        <v>0</v>
      </c>
      <c r="F19" s="87">
        <f>E19+D19</f>
        <v>0</v>
      </c>
      <c r="G19" s="87">
        <v>0</v>
      </c>
      <c r="H19" s="87">
        <f>G19+F19</f>
        <v>0</v>
      </c>
      <c r="I19" s="87">
        <v>0</v>
      </c>
      <c r="J19" s="87">
        <f>I19+H19</f>
        <v>0</v>
      </c>
      <c r="K19" s="87">
        <v>-421</v>
      </c>
      <c r="L19" s="90" t="str">
        <f>IFERROR(K19/D19-1,"-")</f>
        <v>-</v>
      </c>
      <c r="M19" s="87">
        <v>-24</v>
      </c>
      <c r="N19" s="90" t="str">
        <f>IFERROR(M19/E19-1,"-")</f>
        <v>-</v>
      </c>
      <c r="O19" s="87">
        <f>K19+M19</f>
        <v>-445</v>
      </c>
      <c r="P19" s="90" t="str">
        <f>IFERROR(O19/F19-1,"-")</f>
        <v>-</v>
      </c>
      <c r="Q19" s="87">
        <v>266</v>
      </c>
      <c r="R19" s="90" t="str">
        <f>IFERROR(Q19/G19-1,"-")</f>
        <v>-</v>
      </c>
      <c r="S19" s="87">
        <f>O19+Q19</f>
        <v>-179</v>
      </c>
      <c r="T19" s="90" t="str">
        <f>IFERROR(S19/H19-1,"-")</f>
        <v>-</v>
      </c>
      <c r="U19" s="87">
        <v>-39</v>
      </c>
      <c r="V19" s="90" t="str">
        <f>IFERROR(U19/I19-1,"-")</f>
        <v>-</v>
      </c>
      <c r="W19" s="87">
        <f>S19+U19</f>
        <v>-218</v>
      </c>
      <c r="X19" s="90" t="str">
        <f>IFERROR(W19/J19-1,"-")</f>
        <v>-</v>
      </c>
      <c r="Y19" s="87">
        <v>18</v>
      </c>
      <c r="Z19" s="90">
        <f>IFERROR(Y19/K19-1,"-")</f>
        <v>-1.0427553444180522</v>
      </c>
      <c r="AA19" s="87">
        <v>119</v>
      </c>
      <c r="AB19" s="90">
        <f>IFERROR(AA19/M19-1,"-")</f>
        <v>-5.958333333333333</v>
      </c>
      <c r="AC19" s="87">
        <f>Y19+AA19</f>
        <v>137</v>
      </c>
      <c r="AD19" s="90">
        <f>IFERROR(AC19/O19-1,"-")</f>
        <v>-1.3078651685393259</v>
      </c>
      <c r="AE19" s="87">
        <v>-677</v>
      </c>
      <c r="AF19" s="90">
        <f>IFERROR(AE19/Q19-1,"-")</f>
        <v>-3.5451127819548871</v>
      </c>
      <c r="AG19" s="87">
        <f>AC19+AE19</f>
        <v>-540</v>
      </c>
      <c r="AH19" s="90">
        <f>IFERROR(AG19/S19-1,"-")</f>
        <v>2.016759776536313</v>
      </c>
      <c r="AI19" s="87">
        <v>-1263</v>
      </c>
      <c r="AJ19" s="90">
        <f>IFERROR(AI19/U19-1,"-")</f>
        <v>31.384615384615387</v>
      </c>
      <c r="AK19" s="87">
        <f>AG19+AI19</f>
        <v>-1803</v>
      </c>
      <c r="AL19" s="90">
        <f>IFERROR(AK19/W19-1,"-")</f>
        <v>7.2706422018348622</v>
      </c>
      <c r="AM19" s="87">
        <v>-292</v>
      </c>
      <c r="AN19" s="90">
        <f>IFERROR(AM19/Y19-1,"-")</f>
        <v>-17.222222222222221</v>
      </c>
      <c r="AO19" s="87">
        <f>AQ19-AM19</f>
        <v>-166</v>
      </c>
      <c r="AP19" s="90">
        <f>IFERROR(AO19/AA19-1,"-")</f>
        <v>-2.3949579831932772</v>
      </c>
      <c r="AQ19" s="87">
        <v>-458</v>
      </c>
      <c r="AR19" s="90">
        <f>IFERROR(AQ19/AC19-1,"-")</f>
        <v>-4.3430656934306571</v>
      </c>
      <c r="AS19" s="87">
        <v>-161</v>
      </c>
      <c r="AT19" s="90">
        <f>IFERROR(AS19/AE19-1,"-")</f>
        <v>-0.76218611521418023</v>
      </c>
      <c r="AU19" s="87">
        <f>AQ19+AS19</f>
        <v>-619</v>
      </c>
      <c r="AV19" s="90">
        <f>IFERROR(AU19/AG19-1,"-")</f>
        <v>0.14629629629629637</v>
      </c>
      <c r="AW19" s="87">
        <f>AY19-AU19</f>
        <v>-242</v>
      </c>
      <c r="AX19" s="90">
        <f>IFERROR(AW19/AI19-1,"-")</f>
        <v>-0.80839271575613614</v>
      </c>
      <c r="AY19" s="87">
        <v>-861</v>
      </c>
      <c r="AZ19" s="90">
        <f>IFERROR(AY19/AK19-1,"-")</f>
        <v>-0.52246256239600664</v>
      </c>
      <c r="BA19" s="87">
        <v>-1473</v>
      </c>
      <c r="BB19" s="90">
        <f>IFERROR(BA19/AM19-1,"-")</f>
        <v>4.0445205479452051</v>
      </c>
      <c r="BC19" s="87">
        <f>BE19-BA19</f>
        <v>4272</v>
      </c>
      <c r="BD19" s="90">
        <f>IFERROR(BC19/AO19-1,"-")</f>
        <v>-26.734939759036145</v>
      </c>
      <c r="BE19" s="87">
        <v>2799</v>
      </c>
      <c r="BF19" s="90">
        <f>IFERROR(BE19/AQ19-1,"-")</f>
        <v>-7.1113537117903931</v>
      </c>
      <c r="BG19" s="87">
        <f>BI19-BE19</f>
        <v>-74</v>
      </c>
      <c r="BH19" s="90">
        <f>IFERROR(BG19/AS19-1,"-")</f>
        <v>-0.54037267080745344</v>
      </c>
      <c r="BI19" s="87">
        <v>2725</v>
      </c>
      <c r="BJ19" s="90">
        <f>IFERROR(BI19/AU19-1,"-")</f>
        <v>-5.4022617124394188</v>
      </c>
      <c r="BK19" s="87">
        <f>BM19-BI19</f>
        <v>-95</v>
      </c>
      <c r="BL19" s="90">
        <f>IFERROR(BK19/AW19-1,"-")</f>
        <v>-0.6074380165289256</v>
      </c>
      <c r="BM19" s="87">
        <v>2630</v>
      </c>
      <c r="BN19" s="90">
        <f>IFERROR(BM19/AY19-1,"-")</f>
        <v>-4.0545876887340304</v>
      </c>
      <c r="BO19" s="87">
        <v>-789</v>
      </c>
      <c r="BP19" s="90">
        <f>IFERROR(BO19/BA19-1,"-")</f>
        <v>-0.46435845213849292</v>
      </c>
      <c r="BQ19" s="87">
        <f>BS19-BO19</f>
        <v>1266</v>
      </c>
      <c r="BR19" s="90">
        <f>IFERROR(BQ19/BC19-1,"-")</f>
        <v>-0.7036516853932584</v>
      </c>
      <c r="BS19" s="87">
        <v>477</v>
      </c>
      <c r="BT19" s="90">
        <f>IFERROR(BS19/BE19-1,"-")</f>
        <v>-0.82958199356913187</v>
      </c>
      <c r="BU19" s="87">
        <f>BW19-BS19</f>
        <v>33</v>
      </c>
      <c r="BV19" s="90">
        <f>IFERROR(BU19/BG19-1,"-")</f>
        <v>-1.4459459459459461</v>
      </c>
      <c r="BW19" s="87">
        <v>510</v>
      </c>
      <c r="BX19" s="90">
        <f>IFERROR(BW19/BI19-1,"-")</f>
        <v>-0.8128440366972477</v>
      </c>
      <c r="BY19" s="87">
        <v>-57</v>
      </c>
      <c r="BZ19" s="90">
        <f>IFERROR(BY19/BK19-1,"-")</f>
        <v>-0.4</v>
      </c>
      <c r="CA19" s="87">
        <v>453</v>
      </c>
      <c r="CB19" s="90">
        <f>IFERROR(CA19/BM19-1,"-")</f>
        <v>-0.8277566539923954</v>
      </c>
      <c r="CC19" s="87">
        <v>-96</v>
      </c>
      <c r="CD19" s="90">
        <f>IFERROR(CC19/BO19-1,"-")</f>
        <v>-0.87832699619771859</v>
      </c>
    </row>
    <row r="20" spans="2:82" ht="15" thickBot="1" x14ac:dyDescent="0.35">
      <c r="B20" s="94" t="s">
        <v>360</v>
      </c>
      <c r="C20" s="94" t="s">
        <v>196</v>
      </c>
      <c r="D20" s="95">
        <f>SUM(D17:D19)</f>
        <v>67306</v>
      </c>
      <c r="E20" s="95">
        <f t="shared" ref="E20:K20" si="106">SUM(E17:E19)</f>
        <v>88382</v>
      </c>
      <c r="F20" s="95">
        <f t="shared" si="106"/>
        <v>155688</v>
      </c>
      <c r="G20" s="95">
        <f t="shared" si="106"/>
        <v>104678</v>
      </c>
      <c r="H20" s="95">
        <f t="shared" si="106"/>
        <v>260366</v>
      </c>
      <c r="I20" s="95">
        <f t="shared" si="106"/>
        <v>103603</v>
      </c>
      <c r="J20" s="95">
        <f t="shared" si="106"/>
        <v>363969</v>
      </c>
      <c r="K20" s="95">
        <f t="shared" si="106"/>
        <v>109765</v>
      </c>
      <c r="L20" s="96">
        <f t="shared" si="61"/>
        <v>0.63083528957299495</v>
      </c>
      <c r="M20" s="95">
        <f>SUM(M17:M19)</f>
        <v>138974</v>
      </c>
      <c r="N20" s="96">
        <f t="shared" si="62"/>
        <v>0.57242424928152791</v>
      </c>
      <c r="O20" s="95">
        <f>SUM(O17:O19)</f>
        <v>248739</v>
      </c>
      <c r="P20" s="96">
        <f t="shared" si="64"/>
        <v>0.59767612147371674</v>
      </c>
      <c r="Q20" s="95">
        <f>SUM(Q17:Q19)</f>
        <v>181341</v>
      </c>
      <c r="R20" s="96">
        <f t="shared" si="65"/>
        <v>0.73236974340358052</v>
      </c>
      <c r="S20" s="95">
        <f>SUM(S17:S19)</f>
        <v>430080</v>
      </c>
      <c r="T20" s="96">
        <f t="shared" si="67"/>
        <v>0.65182857976847974</v>
      </c>
      <c r="U20" s="95">
        <f>SUM(U17:U19)</f>
        <v>229038</v>
      </c>
      <c r="V20" s="96">
        <f t="shared" si="68"/>
        <v>1.210727488586238</v>
      </c>
      <c r="W20" s="95">
        <f>SUM(W17:W19)</f>
        <v>659118</v>
      </c>
      <c r="X20" s="96">
        <f t="shared" si="70"/>
        <v>0.81091796279353456</v>
      </c>
      <c r="Y20" s="95">
        <f>SUM(Y17:Y19)</f>
        <v>240979</v>
      </c>
      <c r="Z20" s="96">
        <f t="shared" si="71"/>
        <v>1.1954083724320137</v>
      </c>
      <c r="AA20" s="95">
        <f>SUM(AA17:AA19)</f>
        <v>259237</v>
      </c>
      <c r="AB20" s="96">
        <f t="shared" si="72"/>
        <v>0.86536330536647132</v>
      </c>
      <c r="AC20" s="95">
        <f>SUM(AC17:AC19)</f>
        <v>500216</v>
      </c>
      <c r="AD20" s="96">
        <f t="shared" si="74"/>
        <v>1.0110075219406687</v>
      </c>
      <c r="AE20" s="95">
        <f>SUM(AE17:AE19)</f>
        <v>241353</v>
      </c>
      <c r="AF20" s="96">
        <f t="shared" si="75"/>
        <v>0.33093453769417835</v>
      </c>
      <c r="AG20" s="95">
        <f>SUM(AG17:AG19)</f>
        <v>741569</v>
      </c>
      <c r="AH20" s="96">
        <f t="shared" si="77"/>
        <v>0.72425827752976191</v>
      </c>
      <c r="AI20" s="95">
        <f>SUM(AI17:AI19)</f>
        <v>206332</v>
      </c>
      <c r="AJ20" s="96">
        <f t="shared" si="78"/>
        <v>-9.9136387848304697E-2</v>
      </c>
      <c r="AK20" s="95">
        <f>SUM(AK17:AK19)</f>
        <v>947901</v>
      </c>
      <c r="AL20" s="96">
        <f t="shared" si="80"/>
        <v>0.43813550836117354</v>
      </c>
      <c r="AM20" s="95">
        <f>SUM(AM17:AM19)</f>
        <v>161400</v>
      </c>
      <c r="AN20" s="96">
        <f t="shared" si="81"/>
        <v>-0.33023209491283478</v>
      </c>
      <c r="AO20" s="95">
        <f>SUM(AO17:AO19)</f>
        <v>167837</v>
      </c>
      <c r="AP20" s="96">
        <f t="shared" si="82"/>
        <v>-0.35257312806428098</v>
      </c>
      <c r="AQ20" s="95">
        <f>SUM(AQ17:AQ19)</f>
        <v>329237</v>
      </c>
      <c r="AR20" s="96">
        <f t="shared" si="83"/>
        <v>-0.3418103379340125</v>
      </c>
      <c r="AS20" s="95">
        <f>SUM(AS17:AS19)</f>
        <v>202276</v>
      </c>
      <c r="AT20" s="96">
        <f t="shared" si="84"/>
        <v>-0.16190807655177275</v>
      </c>
      <c r="AU20" s="95">
        <f>SUM(AU17:AU19)</f>
        <v>531513</v>
      </c>
      <c r="AV20" s="96">
        <f t="shared" si="86"/>
        <v>-0.28325887408993633</v>
      </c>
      <c r="AW20" s="95">
        <f>SUM(AW17:AW19)</f>
        <v>252950</v>
      </c>
      <c r="AX20" s="96">
        <f t="shared" si="87"/>
        <v>0.22593683965647604</v>
      </c>
      <c r="AY20" s="95">
        <f>SUM(AY17:AY19)</f>
        <v>784463</v>
      </c>
      <c r="AZ20" s="96">
        <f t="shared" si="88"/>
        <v>-0.17242095957278236</v>
      </c>
      <c r="BA20" s="95">
        <f>SUM(BA17:BA19)</f>
        <v>193708</v>
      </c>
      <c r="BB20" s="96">
        <f t="shared" si="89"/>
        <v>0.20017348203221808</v>
      </c>
      <c r="BC20" s="95">
        <f>SUM(BC17:BC19)</f>
        <v>239174</v>
      </c>
      <c r="BD20" s="96">
        <f t="shared" si="90"/>
        <v>0.42503738746521913</v>
      </c>
      <c r="BE20" s="95">
        <f>SUM(BE17:BE19)</f>
        <v>432882</v>
      </c>
      <c r="BF20" s="96">
        <f t="shared" si="91"/>
        <v>0.31480362170715925</v>
      </c>
      <c r="BG20" s="95">
        <f>SUM(BG17:BG19)</f>
        <v>233420</v>
      </c>
      <c r="BH20" s="96">
        <f t="shared" si="92"/>
        <v>0.15396784591350432</v>
      </c>
      <c r="BI20" s="95">
        <f>SUM(BI17:BI19)</f>
        <v>666302</v>
      </c>
      <c r="BJ20" s="96">
        <f t="shared" si="93"/>
        <v>0.25359492618242641</v>
      </c>
      <c r="BK20" s="95">
        <f>SUM(BK17:BK19)</f>
        <v>266811</v>
      </c>
      <c r="BL20" s="96">
        <f t="shared" si="95"/>
        <v>5.479739078869339E-2</v>
      </c>
      <c r="BM20" s="95">
        <f>SUM(BM17:BM19)</f>
        <v>933113</v>
      </c>
      <c r="BN20" s="96">
        <f t="shared" si="96"/>
        <v>0.18949268480476444</v>
      </c>
      <c r="BO20" s="95">
        <f>SUM(BO17:BO19)</f>
        <v>276877</v>
      </c>
      <c r="BP20" s="96">
        <f t="shared" si="97"/>
        <v>0.42935242736489965</v>
      </c>
      <c r="BQ20" s="95">
        <f>SUM(BQ17:BQ19)</f>
        <v>304637</v>
      </c>
      <c r="BR20" s="96">
        <f t="shared" si="99"/>
        <v>0.27370449965297228</v>
      </c>
      <c r="BS20" s="95">
        <f>SUM(BS17:BS19)</f>
        <v>581514</v>
      </c>
      <c r="BT20" s="96">
        <f t="shared" si="100"/>
        <v>0.34335454003631471</v>
      </c>
      <c r="BU20" s="95">
        <f>SUM(BU17:BU19)</f>
        <v>281479</v>
      </c>
      <c r="BV20" s="96">
        <f t="shared" si="102"/>
        <v>0.20589066918001886</v>
      </c>
      <c r="BW20" s="95">
        <f>SUM(BW17:BW19)</f>
        <v>862993</v>
      </c>
      <c r="BX20" s="96">
        <f t="shared" si="103"/>
        <v>0.2951979732913903</v>
      </c>
      <c r="BY20" s="95">
        <f>SUM(BY17:BY19)</f>
        <v>330039</v>
      </c>
      <c r="BZ20" s="96">
        <f t="shared" si="104"/>
        <v>0.23697673634145522</v>
      </c>
      <c r="CA20" s="95">
        <f>SUM(CA17:CA19)</f>
        <v>1193032</v>
      </c>
      <c r="CB20" s="96">
        <f t="shared" si="105"/>
        <v>0.27855040064815295</v>
      </c>
      <c r="CC20" s="95">
        <f>SUM(CC17:CC19)</f>
        <v>370373</v>
      </c>
      <c r="CD20" s="96">
        <f t="shared" ref="CD20:CD27" si="107">IFERROR(CC20/BO20-1,"-")</f>
        <v>0.33768063074939403</v>
      </c>
    </row>
    <row r="21" spans="2:82" ht="15" thickBot="1" x14ac:dyDescent="0.35">
      <c r="B21" s="111" t="s">
        <v>16</v>
      </c>
      <c r="C21" s="111" t="s">
        <v>195</v>
      </c>
      <c r="D21" s="92">
        <f>SUM(D22:D27)</f>
        <v>-43092</v>
      </c>
      <c r="E21" s="92">
        <f>SUM(E22:E27)</f>
        <v>-50238</v>
      </c>
      <c r="F21" s="92">
        <f t="shared" si="0"/>
        <v>-93330</v>
      </c>
      <c r="G21" s="92">
        <f>SUM(G22:G27)</f>
        <v>-49372</v>
      </c>
      <c r="H21" s="92">
        <f t="shared" si="1"/>
        <v>-142702</v>
      </c>
      <c r="I21" s="92">
        <f>SUM(I22:I27)</f>
        <v>-80951</v>
      </c>
      <c r="J21" s="92">
        <f t="shared" si="2"/>
        <v>-223653</v>
      </c>
      <c r="K21" s="92">
        <f>SUM(K22:K27)</f>
        <v>-84095</v>
      </c>
      <c r="L21" s="93">
        <f t="shared" si="3"/>
        <v>0.95152232432934181</v>
      </c>
      <c r="M21" s="92">
        <f>SUM(M22:M27)</f>
        <v>-97756</v>
      </c>
      <c r="N21" s="93">
        <f t="shared" si="4"/>
        <v>0.94585771726581469</v>
      </c>
      <c r="O21" s="92">
        <f t="shared" si="5"/>
        <v>-181851</v>
      </c>
      <c r="P21" s="93">
        <f t="shared" si="6"/>
        <v>0.94847315975570545</v>
      </c>
      <c r="Q21" s="92">
        <f>SUM(Q22:Q27)</f>
        <v>-111430</v>
      </c>
      <c r="R21" s="93">
        <f t="shared" si="7"/>
        <v>1.2569472575548892</v>
      </c>
      <c r="S21" s="92">
        <f t="shared" si="8"/>
        <v>-293281</v>
      </c>
      <c r="T21" s="93">
        <f t="shared" si="9"/>
        <v>1.0551989460554161</v>
      </c>
      <c r="U21" s="92">
        <f>SUM(U22:U27)</f>
        <v>-158587</v>
      </c>
      <c r="V21" s="93">
        <f t="shared" si="10"/>
        <v>0.95904930142925959</v>
      </c>
      <c r="W21" s="92">
        <f t="shared" si="11"/>
        <v>-451868</v>
      </c>
      <c r="X21" s="93">
        <f t="shared" si="12"/>
        <v>1.0203976696042529</v>
      </c>
      <c r="Y21" s="92">
        <f>SUM(Y22:Y27)</f>
        <v>-140665</v>
      </c>
      <c r="Z21" s="93">
        <f t="shared" si="13"/>
        <v>0.67269159878708606</v>
      </c>
      <c r="AA21" s="92">
        <f>SUM(AA22:AA27)</f>
        <v>-176688</v>
      </c>
      <c r="AB21" s="93">
        <f t="shared" si="14"/>
        <v>0.80743892957977015</v>
      </c>
      <c r="AC21" s="92">
        <f t="shared" si="15"/>
        <v>-317353</v>
      </c>
      <c r="AD21" s="93">
        <f t="shared" si="16"/>
        <v>0.74512650466590791</v>
      </c>
      <c r="AE21" s="92">
        <f>SUM(AE22:AE27)</f>
        <v>-187777</v>
      </c>
      <c r="AF21" s="93">
        <f t="shared" si="17"/>
        <v>0.68515660055640315</v>
      </c>
      <c r="AG21" s="92">
        <f t="shared" si="18"/>
        <v>-505130</v>
      </c>
      <c r="AH21" s="93">
        <f t="shared" si="19"/>
        <v>0.72234137226755224</v>
      </c>
      <c r="AI21" s="92">
        <f>SUM(AI22:AI27)</f>
        <v>-200200</v>
      </c>
      <c r="AJ21" s="93">
        <f t="shared" si="20"/>
        <v>0.26239855725879169</v>
      </c>
      <c r="AK21" s="92">
        <f t="shared" si="21"/>
        <v>-705330</v>
      </c>
      <c r="AL21" s="93">
        <f t="shared" si="22"/>
        <v>0.56092044579390432</v>
      </c>
      <c r="AM21" s="92">
        <f>SUM(AM22:AM27)</f>
        <v>-159364</v>
      </c>
      <c r="AN21" s="93">
        <f t="shared" si="23"/>
        <v>0.13293285465467597</v>
      </c>
      <c r="AO21" s="92">
        <f>SUM(AO22:AO27)</f>
        <v>-159683</v>
      </c>
      <c r="AP21" s="93">
        <f t="shared" si="24"/>
        <v>-9.6243095173413007E-2</v>
      </c>
      <c r="AQ21" s="92">
        <f>SUM(AQ22:AQ27)</f>
        <v>-319047</v>
      </c>
      <c r="AR21" s="93">
        <f t="shared" si="25"/>
        <v>5.3379044786090457E-3</v>
      </c>
      <c r="AS21" s="92">
        <f>SUM(AS22:AS27)</f>
        <v>-171578</v>
      </c>
      <c r="AT21" s="93">
        <f t="shared" si="26"/>
        <v>-8.6267221225176716E-2</v>
      </c>
      <c r="AU21" s="92">
        <f t="shared" si="27"/>
        <v>-490625</v>
      </c>
      <c r="AV21" s="93">
        <f t="shared" si="28"/>
        <v>-2.8715380199156648E-2</v>
      </c>
      <c r="AW21" s="92">
        <f>SUM(AW22:AW27)</f>
        <v>-190364</v>
      </c>
      <c r="AX21" s="93">
        <f t="shared" si="29"/>
        <v>-4.913086913086917E-2</v>
      </c>
      <c r="AY21" s="92">
        <f>SUM(AY22:AY27)</f>
        <v>-680989</v>
      </c>
      <c r="AZ21" s="93">
        <f t="shared" si="30"/>
        <v>-3.4510087476783968E-2</v>
      </c>
      <c r="BA21" s="92">
        <f>SUM(BA22:BA27)</f>
        <v>-175468</v>
      </c>
      <c r="BB21" s="93">
        <f t="shared" si="31"/>
        <v>0.10105168042970814</v>
      </c>
      <c r="BC21" s="92">
        <f>SUM(BC22:BC27)</f>
        <v>-199854</v>
      </c>
      <c r="BD21" s="93">
        <f t="shared" si="32"/>
        <v>0.25156716745051133</v>
      </c>
      <c r="BE21" s="92">
        <f>SUM(BE22:BE27)</f>
        <v>-375322</v>
      </c>
      <c r="BF21" s="93">
        <f t="shared" si="44"/>
        <v>0.17638467059712215</v>
      </c>
      <c r="BG21" s="92">
        <f>SUM(BG22:BG27)</f>
        <v>-185416</v>
      </c>
      <c r="BH21" s="93">
        <f t="shared" si="46"/>
        <v>8.0651365559687216E-2</v>
      </c>
      <c r="BI21" s="92">
        <f>SUM(BI22:BI27)</f>
        <v>-560738</v>
      </c>
      <c r="BJ21" s="93">
        <f t="shared" si="47"/>
        <v>0.14290547770700646</v>
      </c>
      <c r="BK21" s="92">
        <f>SUM(BK22:BK27)</f>
        <v>-227781</v>
      </c>
      <c r="BL21" s="93">
        <f t="shared" si="36"/>
        <v>0.19655502090731436</v>
      </c>
      <c r="BM21" s="92">
        <f>SUM(BM22:BM27)</f>
        <v>-788519</v>
      </c>
      <c r="BN21" s="93">
        <f t="shared" si="37"/>
        <v>0.15790269740039853</v>
      </c>
      <c r="BO21" s="92">
        <f>SUM(BO22:BO27)</f>
        <v>-237718</v>
      </c>
      <c r="BP21" s="93">
        <f t="shared" si="38"/>
        <v>0.35476554129527882</v>
      </c>
      <c r="BQ21" s="92">
        <f>SUM(BQ22:BQ27)</f>
        <v>-307462</v>
      </c>
      <c r="BR21" s="93">
        <f t="shared" si="39"/>
        <v>0.53843305613097558</v>
      </c>
      <c r="BS21" s="92">
        <f>SUM(BS22:BS27)</f>
        <v>-545180</v>
      </c>
      <c r="BT21" s="93">
        <f t="shared" si="50"/>
        <v>0.45256606327366899</v>
      </c>
      <c r="BU21" s="92">
        <f>SUM(BU22:BU27)</f>
        <v>-349119</v>
      </c>
      <c r="BV21" s="93">
        <f t="shared" si="51"/>
        <v>0.88289575872632353</v>
      </c>
      <c r="BW21" s="92">
        <f>SUM(BW22:BW27)</f>
        <v>-894299</v>
      </c>
      <c r="BX21" s="93">
        <f t="shared" si="52"/>
        <v>0.59486070143275471</v>
      </c>
      <c r="BY21" s="92">
        <f>SUM(BY22:BY27)</f>
        <v>-368845</v>
      </c>
      <c r="BZ21" s="93">
        <f t="shared" si="52"/>
        <v>0.61929660507241602</v>
      </c>
      <c r="CA21" s="92">
        <f>SUM(CA22:CA27)</f>
        <v>-1263144</v>
      </c>
      <c r="CB21" s="93">
        <f t="shared" si="52"/>
        <v>0.60191954791197166</v>
      </c>
      <c r="CC21" s="92">
        <f>SUM(CC22:CC27)</f>
        <v>-333274</v>
      </c>
      <c r="CD21" s="93">
        <f t="shared" si="107"/>
        <v>0.40197208457079392</v>
      </c>
    </row>
    <row r="22" spans="2:82" ht="15" thickBot="1" x14ac:dyDescent="0.35">
      <c r="B22" s="86" t="s">
        <v>17</v>
      </c>
      <c r="C22" s="86" t="s">
        <v>184</v>
      </c>
      <c r="D22" s="87">
        <v>15063</v>
      </c>
      <c r="E22" s="87">
        <v>17262</v>
      </c>
      <c r="F22" s="87">
        <f t="shared" si="0"/>
        <v>32325</v>
      </c>
      <c r="G22" s="87">
        <v>12827</v>
      </c>
      <c r="H22" s="87">
        <f t="shared" si="1"/>
        <v>45152</v>
      </c>
      <c r="I22" s="87">
        <v>12987</v>
      </c>
      <c r="J22" s="87">
        <f t="shared" si="2"/>
        <v>58139</v>
      </c>
      <c r="K22" s="87">
        <v>9786</v>
      </c>
      <c r="L22" s="90">
        <f t="shared" si="3"/>
        <v>-0.35032861979685326</v>
      </c>
      <c r="M22" s="87">
        <v>9294</v>
      </c>
      <c r="N22" s="90">
        <f t="shared" si="4"/>
        <v>-0.46159193604449078</v>
      </c>
      <c r="O22" s="87">
        <f t="shared" si="5"/>
        <v>19080</v>
      </c>
      <c r="P22" s="90">
        <f t="shared" si="6"/>
        <v>-0.40974477958236655</v>
      </c>
      <c r="Q22" s="87">
        <v>7680</v>
      </c>
      <c r="R22" s="90">
        <f t="shared" si="7"/>
        <v>-0.4012629609417635</v>
      </c>
      <c r="S22" s="87">
        <f t="shared" si="8"/>
        <v>26760</v>
      </c>
      <c r="T22" s="90">
        <f t="shared" si="9"/>
        <v>-0.40733522324592486</v>
      </c>
      <c r="U22" s="87">
        <v>8785</v>
      </c>
      <c r="V22" s="90">
        <f t="shared" si="10"/>
        <v>-0.32355432355432356</v>
      </c>
      <c r="W22" s="87">
        <f t="shared" si="11"/>
        <v>35545</v>
      </c>
      <c r="X22" s="90">
        <f t="shared" si="12"/>
        <v>-0.38862037530745286</v>
      </c>
      <c r="Y22" s="87">
        <v>8577</v>
      </c>
      <c r="Z22" s="90">
        <f t="shared" si="13"/>
        <v>-0.1235438381361128</v>
      </c>
      <c r="AA22" s="87">
        <v>13142</v>
      </c>
      <c r="AB22" s="90">
        <f t="shared" si="14"/>
        <v>0.41403055734882721</v>
      </c>
      <c r="AC22" s="87">
        <f t="shared" si="15"/>
        <v>21719</v>
      </c>
      <c r="AD22" s="90">
        <f t="shared" si="16"/>
        <v>0.13831236897274635</v>
      </c>
      <c r="AE22" s="87">
        <v>11818</v>
      </c>
      <c r="AF22" s="90">
        <f t="shared" si="17"/>
        <v>0.53880208333333335</v>
      </c>
      <c r="AG22" s="87">
        <f t="shared" si="18"/>
        <v>33537</v>
      </c>
      <c r="AH22" s="90">
        <f t="shared" si="19"/>
        <v>0.25325112107623315</v>
      </c>
      <c r="AI22" s="87">
        <v>13777</v>
      </c>
      <c r="AJ22" s="90">
        <f t="shared" si="20"/>
        <v>0.5682413204325556</v>
      </c>
      <c r="AK22" s="87">
        <f t="shared" si="21"/>
        <v>47314</v>
      </c>
      <c r="AL22" s="90">
        <f t="shared" si="22"/>
        <v>0.33110142073428039</v>
      </c>
      <c r="AM22" s="87">
        <v>16194</v>
      </c>
      <c r="AN22" s="90">
        <f t="shared" si="23"/>
        <v>0.88807275271073793</v>
      </c>
      <c r="AO22" s="87">
        <f t="shared" ref="AO22:AO27" si="108">AQ22-AM22</f>
        <v>2631</v>
      </c>
      <c r="AP22" s="90">
        <f t="shared" si="24"/>
        <v>-0.79980216101050072</v>
      </c>
      <c r="AQ22" s="87">
        <v>18825</v>
      </c>
      <c r="AR22" s="90">
        <f t="shared" si="25"/>
        <v>-0.13324738708043649</v>
      </c>
      <c r="AS22" s="87">
        <v>8571</v>
      </c>
      <c r="AT22" s="90">
        <f t="shared" si="26"/>
        <v>-0.27475038077508884</v>
      </c>
      <c r="AU22" s="87">
        <f t="shared" si="27"/>
        <v>27396</v>
      </c>
      <c r="AV22" s="90">
        <f t="shared" si="28"/>
        <v>-0.18311119062527959</v>
      </c>
      <c r="AW22" s="87">
        <f t="shared" ref="AW22:AW27" si="109">AY22-AU22</f>
        <v>9336</v>
      </c>
      <c r="AX22" s="90">
        <f t="shared" si="29"/>
        <v>-0.32234884227335414</v>
      </c>
      <c r="AY22" s="87">
        <v>36732</v>
      </c>
      <c r="AZ22" s="90">
        <f t="shared" si="30"/>
        <v>-0.22365473221456655</v>
      </c>
      <c r="BA22" s="87">
        <v>10040</v>
      </c>
      <c r="BB22" s="90">
        <f t="shared" si="31"/>
        <v>-0.38001729035445231</v>
      </c>
      <c r="BC22" s="87">
        <f t="shared" ref="BC22:BC27" si="110">BE22-BA22</f>
        <v>11216</v>
      </c>
      <c r="BD22" s="90">
        <f t="shared" si="32"/>
        <v>3.2630178639300649</v>
      </c>
      <c r="BE22" s="87">
        <v>21256</v>
      </c>
      <c r="BF22" s="90">
        <f t="shared" si="44"/>
        <v>0.12913678618857904</v>
      </c>
      <c r="BG22" s="87">
        <f t="shared" ref="BG22:BG27" si="111">BI22-BE22</f>
        <v>14772</v>
      </c>
      <c r="BH22" s="90">
        <f t="shared" si="46"/>
        <v>0.72348617430871554</v>
      </c>
      <c r="BI22" s="87">
        <v>36028</v>
      </c>
      <c r="BJ22" s="90">
        <f t="shared" si="47"/>
        <v>0.31508249379471454</v>
      </c>
      <c r="BK22" s="87">
        <f t="shared" ref="BK22:BK27" si="112">BM22-BI22</f>
        <v>16543</v>
      </c>
      <c r="BL22" s="90">
        <f t="shared" si="36"/>
        <v>0.77195801199657232</v>
      </c>
      <c r="BM22" s="87">
        <v>52571</v>
      </c>
      <c r="BN22" s="90">
        <f t="shared" si="37"/>
        <v>0.43120439943373623</v>
      </c>
      <c r="BO22" s="87">
        <v>16897</v>
      </c>
      <c r="BP22" s="90">
        <f t="shared" si="38"/>
        <v>0.68296812749003988</v>
      </c>
      <c r="BQ22" s="87">
        <f>BS22-BO22</f>
        <v>21898</v>
      </c>
      <c r="BR22" s="90">
        <f t="shared" si="39"/>
        <v>0.95238944365192579</v>
      </c>
      <c r="BS22" s="87">
        <v>38795</v>
      </c>
      <c r="BT22" s="90">
        <f t="shared" si="50"/>
        <v>0.82513172751223185</v>
      </c>
      <c r="BU22" s="87">
        <f t="shared" ref="BU22:BU27" si="113">BW22-BS22</f>
        <v>36958</v>
      </c>
      <c r="BV22" s="90">
        <f t="shared" si="51"/>
        <v>1.501895477931221</v>
      </c>
      <c r="BW22" s="87">
        <v>75753</v>
      </c>
      <c r="BX22" s="90">
        <f t="shared" si="52"/>
        <v>1.102614633063173</v>
      </c>
      <c r="BY22" s="87">
        <v>27214</v>
      </c>
      <c r="BZ22" s="90">
        <f t="shared" si="52"/>
        <v>0.64504624312397985</v>
      </c>
      <c r="CA22" s="87">
        <v>102967</v>
      </c>
      <c r="CB22" s="90">
        <f t="shared" si="52"/>
        <v>0.95862738011451176</v>
      </c>
      <c r="CC22" s="87">
        <v>25535</v>
      </c>
      <c r="CD22" s="90">
        <f t="shared" si="107"/>
        <v>0.51121500858140489</v>
      </c>
    </row>
    <row r="23" spans="2:82" ht="15" thickBot="1" x14ac:dyDescent="0.35">
      <c r="B23" s="86" t="s">
        <v>18</v>
      </c>
      <c r="C23" s="86" t="s">
        <v>184</v>
      </c>
      <c r="D23" s="87">
        <v>2852</v>
      </c>
      <c r="E23" s="87">
        <v>3183</v>
      </c>
      <c r="F23" s="87">
        <f t="shared" si="0"/>
        <v>6035</v>
      </c>
      <c r="G23" s="87">
        <v>3524</v>
      </c>
      <c r="H23" s="87">
        <f t="shared" si="1"/>
        <v>9559</v>
      </c>
      <c r="I23" s="87">
        <v>4026</v>
      </c>
      <c r="J23" s="87">
        <f t="shared" si="2"/>
        <v>13585</v>
      </c>
      <c r="K23" s="87">
        <v>4538</v>
      </c>
      <c r="L23" s="90">
        <f t="shared" si="3"/>
        <v>0.59116409537166903</v>
      </c>
      <c r="M23" s="87">
        <v>6601</v>
      </c>
      <c r="N23" s="90">
        <f t="shared" si="4"/>
        <v>1.0738297203895697</v>
      </c>
      <c r="O23" s="87">
        <f t="shared" si="5"/>
        <v>11139</v>
      </c>
      <c r="P23" s="90">
        <f t="shared" si="6"/>
        <v>0.84573322286661146</v>
      </c>
      <c r="Q23" s="87">
        <v>8301</v>
      </c>
      <c r="R23" s="90">
        <f t="shared" si="7"/>
        <v>1.3555618615209988</v>
      </c>
      <c r="S23" s="87">
        <f t="shared" si="8"/>
        <v>19440</v>
      </c>
      <c r="T23" s="90">
        <f t="shared" si="9"/>
        <v>1.03368553195941</v>
      </c>
      <c r="U23" s="87">
        <v>9604</v>
      </c>
      <c r="V23" s="90">
        <f t="shared" si="10"/>
        <v>1.3854942871336315</v>
      </c>
      <c r="W23" s="87">
        <f t="shared" si="11"/>
        <v>29044</v>
      </c>
      <c r="X23" s="90">
        <f t="shared" si="12"/>
        <v>1.1379462642620539</v>
      </c>
      <c r="Y23" s="87">
        <v>9773</v>
      </c>
      <c r="Z23" s="90">
        <f t="shared" si="13"/>
        <v>1.1535918907007492</v>
      </c>
      <c r="AA23" s="87">
        <v>9492</v>
      </c>
      <c r="AB23" s="90">
        <f t="shared" si="14"/>
        <v>0.43796394485683998</v>
      </c>
      <c r="AC23" s="87">
        <f t="shared" si="15"/>
        <v>19265</v>
      </c>
      <c r="AD23" s="90">
        <f t="shared" si="16"/>
        <v>0.72950893257922611</v>
      </c>
      <c r="AE23" s="87">
        <v>8333</v>
      </c>
      <c r="AF23" s="90">
        <f t="shared" si="17"/>
        <v>3.854957234068257E-3</v>
      </c>
      <c r="AG23" s="87">
        <f t="shared" si="18"/>
        <v>27598</v>
      </c>
      <c r="AH23" s="90">
        <f t="shared" si="19"/>
        <v>0.41965020576131695</v>
      </c>
      <c r="AI23" s="87">
        <v>7886</v>
      </c>
      <c r="AJ23" s="90">
        <f t="shared" si="20"/>
        <v>-0.17888379841732616</v>
      </c>
      <c r="AK23" s="87">
        <f t="shared" si="21"/>
        <v>35484</v>
      </c>
      <c r="AL23" s="90">
        <f t="shared" si="22"/>
        <v>0.22173254372675943</v>
      </c>
      <c r="AM23" s="87">
        <v>7151</v>
      </c>
      <c r="AN23" s="90">
        <f t="shared" si="23"/>
        <v>-0.2682901872505884</v>
      </c>
      <c r="AO23" s="87">
        <f t="shared" si="108"/>
        <v>5594</v>
      </c>
      <c r="AP23" s="90">
        <f t="shared" si="24"/>
        <v>-0.410661609776654</v>
      </c>
      <c r="AQ23" s="87">
        <v>12745</v>
      </c>
      <c r="AR23" s="90">
        <f t="shared" si="25"/>
        <v>-0.33843758110563193</v>
      </c>
      <c r="AS23" s="87">
        <v>5146</v>
      </c>
      <c r="AT23" s="90">
        <f t="shared" si="26"/>
        <v>-0.38245529821192847</v>
      </c>
      <c r="AU23" s="87">
        <f t="shared" si="27"/>
        <v>17891</v>
      </c>
      <c r="AV23" s="90">
        <f t="shared" si="28"/>
        <v>-0.35172838611493584</v>
      </c>
      <c r="AW23" s="87">
        <f t="shared" si="109"/>
        <v>6619</v>
      </c>
      <c r="AX23" s="90">
        <f t="shared" si="29"/>
        <v>-0.16066446867867101</v>
      </c>
      <c r="AY23" s="87">
        <v>24510</v>
      </c>
      <c r="AZ23" s="90">
        <f t="shared" si="30"/>
        <v>-0.30926614812309772</v>
      </c>
      <c r="BA23" s="87">
        <v>6505</v>
      </c>
      <c r="BB23" s="90">
        <f t="shared" si="31"/>
        <v>-9.0337015801985721E-2</v>
      </c>
      <c r="BC23" s="87">
        <f t="shared" si="110"/>
        <v>4399</v>
      </c>
      <c r="BD23" s="90">
        <f t="shared" si="32"/>
        <v>-0.21362173757597425</v>
      </c>
      <c r="BE23" s="87">
        <v>10904</v>
      </c>
      <c r="BF23" s="90">
        <f t="shared" si="44"/>
        <v>-0.14444880345233424</v>
      </c>
      <c r="BG23" s="87">
        <f t="shared" si="111"/>
        <v>5805</v>
      </c>
      <c r="BH23" s="90">
        <f t="shared" si="46"/>
        <v>0.12806062961523512</v>
      </c>
      <c r="BI23" s="87">
        <v>16709</v>
      </c>
      <c r="BJ23" s="90">
        <f t="shared" si="47"/>
        <v>-6.6066737465764858E-2</v>
      </c>
      <c r="BK23" s="87">
        <f t="shared" si="112"/>
        <v>6082</v>
      </c>
      <c r="BL23" s="90">
        <f t="shared" si="36"/>
        <v>-8.113008007251854E-2</v>
      </c>
      <c r="BM23" s="87">
        <v>22791</v>
      </c>
      <c r="BN23" s="90">
        <f t="shared" si="37"/>
        <v>-7.0134638922888626E-2</v>
      </c>
      <c r="BO23" s="87">
        <v>5835</v>
      </c>
      <c r="BP23" s="90">
        <f t="shared" si="38"/>
        <v>-0.10299769408147574</v>
      </c>
      <c r="BQ23" s="87">
        <f t="shared" ref="BQ23:BQ27" si="114">BS23-BO23</f>
        <v>7272</v>
      </c>
      <c r="BR23" s="90">
        <f t="shared" si="39"/>
        <v>0.65310297794953409</v>
      </c>
      <c r="BS23" s="87">
        <v>13107</v>
      </c>
      <c r="BT23" s="90">
        <f t="shared" si="50"/>
        <v>0.20203595011005127</v>
      </c>
      <c r="BU23" s="87">
        <f t="shared" si="113"/>
        <v>8156</v>
      </c>
      <c r="BV23" s="90">
        <f t="shared" si="51"/>
        <v>0.40499569336778629</v>
      </c>
      <c r="BW23" s="87">
        <v>21263</v>
      </c>
      <c r="BX23" s="90">
        <f t="shared" si="52"/>
        <v>0.27254772876892686</v>
      </c>
      <c r="BY23" s="87">
        <v>13904</v>
      </c>
      <c r="BZ23" s="90">
        <f t="shared" si="52"/>
        <v>1.2860901019401512</v>
      </c>
      <c r="CA23" s="87">
        <v>35167</v>
      </c>
      <c r="CB23" s="90">
        <f t="shared" si="52"/>
        <v>0.54302136808389267</v>
      </c>
      <c r="CC23" s="87">
        <v>9306</v>
      </c>
      <c r="CD23" s="90">
        <f t="shared" si="107"/>
        <v>0.59485861182519284</v>
      </c>
    </row>
    <row r="24" spans="2:82" ht="15" thickBot="1" x14ac:dyDescent="0.35">
      <c r="B24" s="86" t="s">
        <v>19</v>
      </c>
      <c r="C24" s="86" t="s">
        <v>185</v>
      </c>
      <c r="D24" s="87">
        <v>-21974</v>
      </c>
      <c r="E24" s="87">
        <v>-27457</v>
      </c>
      <c r="F24" s="87">
        <f t="shared" si="0"/>
        <v>-49431</v>
      </c>
      <c r="G24" s="87">
        <v>-31849</v>
      </c>
      <c r="H24" s="87">
        <f t="shared" si="1"/>
        <v>-81280</v>
      </c>
      <c r="I24" s="87">
        <v>-38410</v>
      </c>
      <c r="J24" s="87">
        <f t="shared" si="2"/>
        <v>-119690</v>
      </c>
      <c r="K24" s="87">
        <v>-37871</v>
      </c>
      <c r="L24" s="90">
        <f t="shared" si="3"/>
        <v>0.72344589059797948</v>
      </c>
      <c r="M24" s="87">
        <v>-49466</v>
      </c>
      <c r="N24" s="90">
        <f t="shared" si="4"/>
        <v>0.80158065338529338</v>
      </c>
      <c r="O24" s="87">
        <f t="shared" si="5"/>
        <v>-87337</v>
      </c>
      <c r="P24" s="90">
        <f t="shared" si="6"/>
        <v>0.7668467156237988</v>
      </c>
      <c r="Q24" s="87">
        <v>-53288</v>
      </c>
      <c r="R24" s="90">
        <f t="shared" si="7"/>
        <v>0.67314515369399364</v>
      </c>
      <c r="S24" s="87">
        <f t="shared" si="8"/>
        <v>-140625</v>
      </c>
      <c r="T24" s="90">
        <f t="shared" si="9"/>
        <v>0.73013041338582685</v>
      </c>
      <c r="U24" s="87">
        <v>-71918</v>
      </c>
      <c r="V24" s="90">
        <f t="shared" si="10"/>
        <v>0.87237698516011464</v>
      </c>
      <c r="W24" s="87">
        <f t="shared" si="11"/>
        <v>-212543</v>
      </c>
      <c r="X24" s="90">
        <f t="shared" si="12"/>
        <v>0.77577909599799488</v>
      </c>
      <c r="Y24" s="87">
        <v>-64007</v>
      </c>
      <c r="Z24" s="90">
        <f t="shared" si="13"/>
        <v>0.6901322911990706</v>
      </c>
      <c r="AA24" s="87">
        <v>-70921</v>
      </c>
      <c r="AB24" s="90">
        <f t="shared" si="14"/>
        <v>0.43373226054259484</v>
      </c>
      <c r="AC24" s="87">
        <f t="shared" si="15"/>
        <v>-134928</v>
      </c>
      <c r="AD24" s="90">
        <f t="shared" si="16"/>
        <v>0.5449122365091541</v>
      </c>
      <c r="AE24" s="87">
        <v>-77612</v>
      </c>
      <c r="AF24" s="90">
        <f t="shared" si="17"/>
        <v>0.45646299354451281</v>
      </c>
      <c r="AG24" s="87">
        <f t="shared" si="18"/>
        <v>-212540</v>
      </c>
      <c r="AH24" s="90">
        <f t="shared" si="19"/>
        <v>0.5113955555555556</v>
      </c>
      <c r="AI24" s="87">
        <v>-93355</v>
      </c>
      <c r="AJ24" s="90">
        <f t="shared" si="20"/>
        <v>0.2980755860841513</v>
      </c>
      <c r="AK24" s="87">
        <f t="shared" si="21"/>
        <v>-305895</v>
      </c>
      <c r="AL24" s="90">
        <f t="shared" si="22"/>
        <v>0.43921465303491525</v>
      </c>
      <c r="AM24" s="87">
        <v>-62335</v>
      </c>
      <c r="AN24" s="90">
        <f t="shared" si="23"/>
        <v>-2.6122142890621314E-2</v>
      </c>
      <c r="AO24" s="87">
        <f t="shared" si="108"/>
        <v>-26116</v>
      </c>
      <c r="AP24" s="90">
        <f t="shared" si="24"/>
        <v>-0.63175928145401228</v>
      </c>
      <c r="AQ24" s="87">
        <v>-88451</v>
      </c>
      <c r="AR24" s="90">
        <f t="shared" si="25"/>
        <v>-0.34445778489268353</v>
      </c>
      <c r="AS24" s="87">
        <v>-29486</v>
      </c>
      <c r="AT24" s="90">
        <f t="shared" si="26"/>
        <v>-0.62008452301190542</v>
      </c>
      <c r="AU24" s="87">
        <f t="shared" si="27"/>
        <v>-117937</v>
      </c>
      <c r="AV24" s="90">
        <f t="shared" si="28"/>
        <v>-0.44510680342523756</v>
      </c>
      <c r="AW24" s="87">
        <f t="shared" si="109"/>
        <v>-36852</v>
      </c>
      <c r="AX24" s="90">
        <f t="shared" si="29"/>
        <v>-0.60524878153285844</v>
      </c>
      <c r="AY24" s="87">
        <v>-154789</v>
      </c>
      <c r="AZ24" s="90">
        <f t="shared" si="30"/>
        <v>-0.49397996044394321</v>
      </c>
      <c r="BA24" s="87">
        <v>-29654</v>
      </c>
      <c r="BB24" s="90">
        <f t="shared" si="31"/>
        <v>-0.52428009946258114</v>
      </c>
      <c r="BC24" s="87">
        <f t="shared" si="110"/>
        <v>-26550</v>
      </c>
      <c r="BD24" s="90">
        <f t="shared" si="32"/>
        <v>1.6618165109511418E-2</v>
      </c>
      <c r="BE24" s="87">
        <v>-56204</v>
      </c>
      <c r="BF24" s="90">
        <f t="shared" si="44"/>
        <v>-0.36457473629467163</v>
      </c>
      <c r="BG24" s="87">
        <f t="shared" si="111"/>
        <v>-27399</v>
      </c>
      <c r="BH24" s="90">
        <f t="shared" si="46"/>
        <v>-7.0779352913246996E-2</v>
      </c>
      <c r="BI24" s="87">
        <v>-83603</v>
      </c>
      <c r="BJ24" s="90">
        <f t="shared" si="47"/>
        <v>-0.29112153098688287</v>
      </c>
      <c r="BK24" s="87">
        <f t="shared" si="112"/>
        <v>-106513</v>
      </c>
      <c r="BL24" s="90">
        <f t="shared" si="36"/>
        <v>1.8902908933029416</v>
      </c>
      <c r="BM24" s="87">
        <v>-190116</v>
      </c>
      <c r="BN24" s="90">
        <f t="shared" si="37"/>
        <v>0.22822681198276373</v>
      </c>
      <c r="BO24" s="87">
        <v>-105162</v>
      </c>
      <c r="BP24" s="90">
        <f t="shared" si="38"/>
        <v>2.546300667700816</v>
      </c>
      <c r="BQ24" s="87">
        <f t="shared" si="114"/>
        <v>-113631</v>
      </c>
      <c r="BR24" s="90">
        <f t="shared" si="39"/>
        <v>3.2798870056497176</v>
      </c>
      <c r="BS24" s="87">
        <v>-218793</v>
      </c>
      <c r="BT24" s="90">
        <f t="shared" si="50"/>
        <v>2.8928368087680592</v>
      </c>
      <c r="BU24" s="87">
        <f t="shared" si="113"/>
        <v>-131091</v>
      </c>
      <c r="BV24" s="90">
        <f t="shared" si="51"/>
        <v>3.7845176831271212</v>
      </c>
      <c r="BW24" s="87">
        <v>-349884</v>
      </c>
      <c r="BX24" s="90">
        <f t="shared" si="52"/>
        <v>3.1850651292417735</v>
      </c>
      <c r="BY24" s="87">
        <v>-138374</v>
      </c>
      <c r="BZ24" s="90">
        <f t="shared" si="52"/>
        <v>0.29912780599551225</v>
      </c>
      <c r="CA24" s="87">
        <v>-488258</v>
      </c>
      <c r="CB24" s="90">
        <f t="shared" si="52"/>
        <v>1.5682109869763723</v>
      </c>
      <c r="CC24" s="87">
        <v>-128519</v>
      </c>
      <c r="CD24" s="90">
        <f t="shared" si="107"/>
        <v>0.22210494285007898</v>
      </c>
    </row>
    <row r="25" spans="2:82" ht="15" thickBot="1" x14ac:dyDescent="0.35">
      <c r="B25" s="86" t="s">
        <v>20</v>
      </c>
      <c r="C25" s="86" t="s">
        <v>186</v>
      </c>
      <c r="D25" s="87">
        <v>-27912</v>
      </c>
      <c r="E25" s="87">
        <v>-31205</v>
      </c>
      <c r="F25" s="87">
        <f t="shared" si="0"/>
        <v>-59117</v>
      </c>
      <c r="G25" s="87">
        <v>-34443</v>
      </c>
      <c r="H25" s="87">
        <f t="shared" si="1"/>
        <v>-93560</v>
      </c>
      <c r="I25" s="87">
        <v>-39510</v>
      </c>
      <c r="J25" s="87">
        <f t="shared" si="2"/>
        <v>-133070</v>
      </c>
      <c r="K25" s="87">
        <v>-45167</v>
      </c>
      <c r="L25" s="90">
        <f t="shared" si="3"/>
        <v>0.61819289194611637</v>
      </c>
      <c r="M25" s="87">
        <v>-45789</v>
      </c>
      <c r="N25" s="90">
        <f t="shared" si="4"/>
        <v>0.4673609998397692</v>
      </c>
      <c r="O25" s="87">
        <f t="shared" si="5"/>
        <v>-90956</v>
      </c>
      <c r="P25" s="90">
        <f t="shared" si="6"/>
        <v>0.53857604411590576</v>
      </c>
      <c r="Q25" s="87">
        <v>-51788</v>
      </c>
      <c r="R25" s="90">
        <f t="shared" si="7"/>
        <v>0.50358563423627434</v>
      </c>
      <c r="S25" s="87">
        <f t="shared" si="8"/>
        <v>-142744</v>
      </c>
      <c r="T25" s="90">
        <f t="shared" si="9"/>
        <v>0.52569474134245398</v>
      </c>
      <c r="U25" s="87">
        <v>-62755</v>
      </c>
      <c r="V25" s="90">
        <f t="shared" si="10"/>
        <v>0.58833206783092895</v>
      </c>
      <c r="W25" s="87">
        <f t="shared" si="11"/>
        <v>-205499</v>
      </c>
      <c r="X25" s="90">
        <f t="shared" si="12"/>
        <v>0.54429247764334554</v>
      </c>
      <c r="Y25" s="87">
        <v>-66229</v>
      </c>
      <c r="Z25" s="90">
        <f t="shared" si="13"/>
        <v>0.46631390174242249</v>
      </c>
      <c r="AA25" s="87">
        <v>-91017</v>
      </c>
      <c r="AB25" s="90">
        <f t="shared" si="14"/>
        <v>0.98774814911878406</v>
      </c>
      <c r="AC25" s="87">
        <f t="shared" si="15"/>
        <v>-157246</v>
      </c>
      <c r="AD25" s="90">
        <f t="shared" si="16"/>
        <v>0.72881393201108224</v>
      </c>
      <c r="AE25" s="87">
        <v>-94419</v>
      </c>
      <c r="AF25" s="90">
        <f t="shared" si="17"/>
        <v>0.82318297675137098</v>
      </c>
      <c r="AG25" s="87">
        <f t="shared" si="18"/>
        <v>-251665</v>
      </c>
      <c r="AH25" s="90">
        <f t="shared" si="19"/>
        <v>0.76305133665863356</v>
      </c>
      <c r="AI25" s="87">
        <v>-91428</v>
      </c>
      <c r="AJ25" s="90">
        <f t="shared" si="20"/>
        <v>0.45690383236395515</v>
      </c>
      <c r="AK25" s="87">
        <f t="shared" si="21"/>
        <v>-343093</v>
      </c>
      <c r="AL25" s="90">
        <f t="shared" si="22"/>
        <v>0.66956043581720581</v>
      </c>
      <c r="AM25" s="87">
        <v>-88039</v>
      </c>
      <c r="AN25" s="90">
        <f t="shared" si="23"/>
        <v>0.32931193283908855</v>
      </c>
      <c r="AO25" s="87">
        <f t="shared" si="108"/>
        <v>-120192</v>
      </c>
      <c r="AP25" s="90">
        <f t="shared" si="24"/>
        <v>0.32054451366228287</v>
      </c>
      <c r="AQ25" s="87">
        <v>-208231</v>
      </c>
      <c r="AR25" s="90">
        <f t="shared" si="25"/>
        <v>0.32423718250384748</v>
      </c>
      <c r="AS25" s="87">
        <v>-136898</v>
      </c>
      <c r="AT25" s="90">
        <f t="shared" si="26"/>
        <v>0.44989885510331606</v>
      </c>
      <c r="AU25" s="87">
        <f t="shared" si="27"/>
        <v>-345129</v>
      </c>
      <c r="AV25" s="90">
        <f t="shared" si="28"/>
        <v>0.37138259193769496</v>
      </c>
      <c r="AW25" s="87">
        <f t="shared" si="109"/>
        <v>-149899</v>
      </c>
      <c r="AX25" s="90">
        <f t="shared" si="29"/>
        <v>0.63953055956599725</v>
      </c>
      <c r="AY25" s="87">
        <v>-495028</v>
      </c>
      <c r="AZ25" s="90">
        <f t="shared" si="30"/>
        <v>0.44283911359310735</v>
      </c>
      <c r="BA25" s="87">
        <v>-144015</v>
      </c>
      <c r="BB25" s="90">
        <f t="shared" si="31"/>
        <v>0.63580913004463935</v>
      </c>
      <c r="BC25" s="87">
        <f t="shared" si="110"/>
        <v>-170576</v>
      </c>
      <c r="BD25" s="90">
        <f t="shared" si="32"/>
        <v>0.41919595314164004</v>
      </c>
      <c r="BE25" s="87">
        <v>-314591</v>
      </c>
      <c r="BF25" s="90">
        <f t="shared" si="44"/>
        <v>0.51077889459302406</v>
      </c>
      <c r="BG25" s="87">
        <f t="shared" si="111"/>
        <v>-161450</v>
      </c>
      <c r="BH25" s="90">
        <f t="shared" si="46"/>
        <v>0.1793452059197358</v>
      </c>
      <c r="BI25" s="87">
        <v>-476041</v>
      </c>
      <c r="BJ25" s="90">
        <f t="shared" si="47"/>
        <v>0.37931324229490992</v>
      </c>
      <c r="BK25" s="87">
        <f t="shared" si="112"/>
        <v>-115351</v>
      </c>
      <c r="BL25" s="90">
        <f t="shared" si="36"/>
        <v>-0.23047518662566124</v>
      </c>
      <c r="BM25" s="87">
        <v>-591392</v>
      </c>
      <c r="BN25" s="90">
        <f t="shared" si="37"/>
        <v>0.19466373619270017</v>
      </c>
      <c r="BO25" s="87">
        <v>-122917</v>
      </c>
      <c r="BP25" s="90">
        <f t="shared" si="38"/>
        <v>-0.14649862861507479</v>
      </c>
      <c r="BQ25" s="87">
        <f t="shared" si="114"/>
        <v>-182353</v>
      </c>
      <c r="BR25" s="90">
        <f t="shared" si="39"/>
        <v>6.9042538223431205E-2</v>
      </c>
      <c r="BS25" s="87">
        <v>-305270</v>
      </c>
      <c r="BT25" s="90">
        <f t="shared" si="50"/>
        <v>-2.9628946791230515E-2</v>
      </c>
      <c r="BU25" s="87">
        <f t="shared" si="113"/>
        <v>-221826</v>
      </c>
      <c r="BV25" s="90">
        <f t="shared" si="51"/>
        <v>0.37396097863115507</v>
      </c>
      <c r="BW25" s="87">
        <v>-527096</v>
      </c>
      <c r="BX25" s="90">
        <f t="shared" si="52"/>
        <v>0.10724916551305452</v>
      </c>
      <c r="BY25" s="87">
        <v>-230274</v>
      </c>
      <c r="BZ25" s="90">
        <f t="shared" si="52"/>
        <v>0.99628958569930037</v>
      </c>
      <c r="CA25" s="87">
        <v>-757370</v>
      </c>
      <c r="CB25" s="90">
        <f t="shared" si="52"/>
        <v>0.28065648503868834</v>
      </c>
      <c r="CC25" s="87">
        <v>-197528</v>
      </c>
      <c r="CD25" s="90">
        <f t="shared" si="107"/>
        <v>0.60700309965261101</v>
      </c>
    </row>
    <row r="26" spans="2:82" ht="15" thickBot="1" x14ac:dyDescent="0.35">
      <c r="B26" s="86" t="s">
        <v>21</v>
      </c>
      <c r="C26" s="86" t="s">
        <v>187</v>
      </c>
      <c r="D26" s="87">
        <v>-9353</v>
      </c>
      <c r="E26" s="87">
        <v>-11925</v>
      </c>
      <c r="F26" s="87">
        <f t="shared" si="0"/>
        <v>-21278</v>
      </c>
      <c r="G26" s="87">
        <v>-13065</v>
      </c>
      <c r="H26" s="87">
        <f t="shared" si="1"/>
        <v>-34343</v>
      </c>
      <c r="I26" s="87">
        <v>-15163</v>
      </c>
      <c r="J26" s="87">
        <f t="shared" si="2"/>
        <v>-49506</v>
      </c>
      <c r="K26" s="87">
        <v>-15509</v>
      </c>
      <c r="L26" s="90">
        <f t="shared" si="3"/>
        <v>0.65818453971987601</v>
      </c>
      <c r="M26" s="87">
        <v>-17719</v>
      </c>
      <c r="N26" s="90">
        <f t="shared" si="4"/>
        <v>0.48587002096436049</v>
      </c>
      <c r="O26" s="87">
        <f t="shared" si="5"/>
        <v>-33228</v>
      </c>
      <c r="P26" s="90">
        <f t="shared" si="6"/>
        <v>0.56161293354638597</v>
      </c>
      <c r="Q26" s="87">
        <v>-21442</v>
      </c>
      <c r="R26" s="90">
        <f t="shared" si="7"/>
        <v>0.64117872177573676</v>
      </c>
      <c r="S26" s="87">
        <f t="shared" si="8"/>
        <v>-54670</v>
      </c>
      <c r="T26" s="90">
        <f t="shared" si="9"/>
        <v>0.59188189732987806</v>
      </c>
      <c r="U26" s="87">
        <v>-27889</v>
      </c>
      <c r="V26" s="90">
        <f t="shared" si="10"/>
        <v>0.83927982589197381</v>
      </c>
      <c r="W26" s="87">
        <f t="shared" si="11"/>
        <v>-82559</v>
      </c>
      <c r="X26" s="90">
        <f t="shared" si="12"/>
        <v>0.66765644568335158</v>
      </c>
      <c r="Y26" s="87">
        <v>-27984</v>
      </c>
      <c r="Z26" s="90">
        <f t="shared" si="13"/>
        <v>0.80437165516796694</v>
      </c>
      <c r="AA26" s="87">
        <v>-31533</v>
      </c>
      <c r="AB26" s="90">
        <f t="shared" si="14"/>
        <v>0.77961510243241716</v>
      </c>
      <c r="AC26" s="87">
        <f t="shared" si="15"/>
        <v>-59517</v>
      </c>
      <c r="AD26" s="90">
        <f t="shared" si="16"/>
        <v>0.79117009750812572</v>
      </c>
      <c r="AE26" s="87">
        <v>-32725</v>
      </c>
      <c r="AF26" s="90">
        <f t="shared" si="17"/>
        <v>0.52621024158194207</v>
      </c>
      <c r="AG26" s="87">
        <f t="shared" si="18"/>
        <v>-92242</v>
      </c>
      <c r="AH26" s="90">
        <f t="shared" si="19"/>
        <v>0.68725077739162255</v>
      </c>
      <c r="AI26" s="87">
        <v>-32100</v>
      </c>
      <c r="AJ26" s="90">
        <f t="shared" si="20"/>
        <v>0.15099143031302664</v>
      </c>
      <c r="AK26" s="87">
        <f t="shared" si="21"/>
        <v>-124342</v>
      </c>
      <c r="AL26" s="90">
        <f t="shared" si="22"/>
        <v>0.50609866883077559</v>
      </c>
      <c r="AM26" s="87">
        <v>-26130</v>
      </c>
      <c r="AN26" s="90">
        <f t="shared" si="23"/>
        <v>-6.6252144082332709E-2</v>
      </c>
      <c r="AO26" s="87">
        <f t="shared" si="108"/>
        <v>-18983</v>
      </c>
      <c r="AP26" s="90">
        <f t="shared" si="24"/>
        <v>-0.39799575048362035</v>
      </c>
      <c r="AQ26" s="87">
        <v>-45113</v>
      </c>
      <c r="AR26" s="90">
        <f t="shared" si="25"/>
        <v>-0.24201488650301595</v>
      </c>
      <c r="AS26" s="87">
        <v>-18746</v>
      </c>
      <c r="AT26" s="90">
        <f t="shared" si="26"/>
        <v>-0.42716577540106948</v>
      </c>
      <c r="AU26" s="87">
        <f t="shared" si="27"/>
        <v>-63859</v>
      </c>
      <c r="AV26" s="90">
        <f t="shared" si="28"/>
        <v>-0.30770148088723137</v>
      </c>
      <c r="AW26" s="87">
        <f t="shared" si="109"/>
        <v>-18797</v>
      </c>
      <c r="AX26" s="90">
        <f t="shared" si="29"/>
        <v>-0.41442367601246111</v>
      </c>
      <c r="AY26" s="87">
        <v>-82656</v>
      </c>
      <c r="AZ26" s="90">
        <f t="shared" si="30"/>
        <v>-0.3352527705843561</v>
      </c>
      <c r="BA26" s="87">
        <v>-17873</v>
      </c>
      <c r="BB26" s="90">
        <f t="shared" si="31"/>
        <v>-0.31599693838499809</v>
      </c>
      <c r="BC26" s="87">
        <f t="shared" si="110"/>
        <v>-17094</v>
      </c>
      <c r="BD26" s="90">
        <f t="shared" si="32"/>
        <v>-9.9510087973449957E-2</v>
      </c>
      <c r="BE26" s="87">
        <v>-34967</v>
      </c>
      <c r="BF26" s="90">
        <f t="shared" si="44"/>
        <v>-0.22490191297408724</v>
      </c>
      <c r="BG26" s="87">
        <f t="shared" si="111"/>
        <v>-17137</v>
      </c>
      <c r="BH26" s="90">
        <f t="shared" si="46"/>
        <v>-8.583164408407129E-2</v>
      </c>
      <c r="BI26" s="87">
        <v>-52104</v>
      </c>
      <c r="BJ26" s="90">
        <f t="shared" si="47"/>
        <v>-0.18407742056718712</v>
      </c>
      <c r="BK26" s="87">
        <f t="shared" si="112"/>
        <v>-29274</v>
      </c>
      <c r="BL26" s="90">
        <f t="shared" si="36"/>
        <v>0.55737617704952913</v>
      </c>
      <c r="BM26" s="87">
        <v>-81378</v>
      </c>
      <c r="BN26" s="90">
        <f t="shared" si="37"/>
        <v>-1.5461672473867649E-2</v>
      </c>
      <c r="BO26" s="87">
        <v>-31944</v>
      </c>
      <c r="BP26" s="90">
        <f t="shared" si="38"/>
        <v>0.78727689811447443</v>
      </c>
      <c r="BQ26" s="87">
        <f t="shared" si="114"/>
        <v>-39535</v>
      </c>
      <c r="BR26" s="90">
        <f t="shared" si="39"/>
        <v>1.3127998127998128</v>
      </c>
      <c r="BS26" s="87">
        <v>-71479</v>
      </c>
      <c r="BT26" s="90">
        <f t="shared" si="50"/>
        <v>1.0441845168301542</v>
      </c>
      <c r="BU26" s="87">
        <f t="shared" si="113"/>
        <v>-41692</v>
      </c>
      <c r="BV26" s="90">
        <f t="shared" si="51"/>
        <v>1.4328645620587035</v>
      </c>
      <c r="BW26" s="87">
        <v>-113171</v>
      </c>
      <c r="BX26" s="90">
        <f t="shared" si="52"/>
        <v>1.1720213419315217</v>
      </c>
      <c r="BY26" s="87">
        <v>-45828</v>
      </c>
      <c r="BZ26" s="90">
        <f t="shared" si="52"/>
        <v>0.56548473047755698</v>
      </c>
      <c r="CA26" s="87">
        <v>-158999</v>
      </c>
      <c r="CB26" s="90">
        <f t="shared" si="52"/>
        <v>0.9538327312049939</v>
      </c>
      <c r="CC26" s="87">
        <v>-46812</v>
      </c>
      <c r="CD26" s="90">
        <f t="shared" si="107"/>
        <v>0.46543951915852744</v>
      </c>
    </row>
    <row r="27" spans="2:82" ht="15" thickBot="1" x14ac:dyDescent="0.35">
      <c r="B27" s="86" t="s">
        <v>22</v>
      </c>
      <c r="C27" s="86" t="s">
        <v>188</v>
      </c>
      <c r="D27" s="87">
        <v>-1768</v>
      </c>
      <c r="E27" s="87">
        <v>-96</v>
      </c>
      <c r="F27" s="87">
        <f t="shared" si="0"/>
        <v>-1864</v>
      </c>
      <c r="G27" s="87">
        <v>13634</v>
      </c>
      <c r="H27" s="87">
        <f t="shared" si="1"/>
        <v>11770</v>
      </c>
      <c r="I27" s="87">
        <v>-4881</v>
      </c>
      <c r="J27" s="87">
        <f t="shared" si="2"/>
        <v>6889</v>
      </c>
      <c r="K27" s="87">
        <v>128</v>
      </c>
      <c r="L27" s="90">
        <f t="shared" si="3"/>
        <v>-1.0723981900452488</v>
      </c>
      <c r="M27" s="87">
        <v>-677</v>
      </c>
      <c r="N27" s="90">
        <f t="shared" si="4"/>
        <v>6.052083333333333</v>
      </c>
      <c r="O27" s="87">
        <f t="shared" si="5"/>
        <v>-549</v>
      </c>
      <c r="P27" s="90">
        <f t="shared" si="6"/>
        <v>-0.70547210300429186</v>
      </c>
      <c r="Q27" s="87">
        <v>-893</v>
      </c>
      <c r="R27" s="90">
        <f t="shared" si="7"/>
        <v>-1.0654980196567405</v>
      </c>
      <c r="S27" s="87">
        <f t="shared" si="8"/>
        <v>-1442</v>
      </c>
      <c r="T27" s="90">
        <f t="shared" si="9"/>
        <v>-1.1225148683092607</v>
      </c>
      <c r="U27" s="87">
        <v>-14414</v>
      </c>
      <c r="V27" s="90">
        <f t="shared" si="10"/>
        <v>1.9530833845523459</v>
      </c>
      <c r="W27" s="87">
        <f t="shared" si="11"/>
        <v>-15856</v>
      </c>
      <c r="X27" s="90">
        <f t="shared" si="12"/>
        <v>-3.3016402961242561</v>
      </c>
      <c r="Y27" s="87">
        <v>-795</v>
      </c>
      <c r="Z27" s="90">
        <f t="shared" si="13"/>
        <v>-7.2109375</v>
      </c>
      <c r="AA27" s="87">
        <v>-5851</v>
      </c>
      <c r="AB27" s="90">
        <f t="shared" si="14"/>
        <v>7.6425406203840467</v>
      </c>
      <c r="AC27" s="87">
        <f t="shared" si="15"/>
        <v>-6646</v>
      </c>
      <c r="AD27" s="90">
        <f t="shared" si="16"/>
        <v>11.105646630236794</v>
      </c>
      <c r="AE27" s="87">
        <v>-3172</v>
      </c>
      <c r="AF27" s="90">
        <f t="shared" si="17"/>
        <v>2.5520716685330349</v>
      </c>
      <c r="AG27" s="87">
        <f t="shared" si="18"/>
        <v>-9818</v>
      </c>
      <c r="AH27" s="90">
        <f t="shared" si="19"/>
        <v>5.8085991678224689</v>
      </c>
      <c r="AI27" s="87">
        <v>-4980</v>
      </c>
      <c r="AJ27" s="90">
        <f t="shared" si="20"/>
        <v>-0.65450256694879982</v>
      </c>
      <c r="AK27" s="87">
        <f t="shared" si="21"/>
        <v>-14798</v>
      </c>
      <c r="AL27" s="90">
        <f t="shared" si="22"/>
        <v>-6.672552976791124E-2</v>
      </c>
      <c r="AM27" s="87">
        <v>-6205</v>
      </c>
      <c r="AN27" s="90">
        <f t="shared" si="23"/>
        <v>6.8050314465408803</v>
      </c>
      <c r="AO27" s="87">
        <f t="shared" si="108"/>
        <v>-2617</v>
      </c>
      <c r="AP27" s="90">
        <f t="shared" si="24"/>
        <v>-0.55272602973850626</v>
      </c>
      <c r="AQ27" s="87">
        <v>-8822</v>
      </c>
      <c r="AR27" s="90">
        <f t="shared" si="25"/>
        <v>0.32741498645801981</v>
      </c>
      <c r="AS27" s="87">
        <v>-165</v>
      </c>
      <c r="AT27" s="90">
        <f t="shared" si="26"/>
        <v>-0.94798234552332916</v>
      </c>
      <c r="AU27" s="87">
        <f t="shared" si="27"/>
        <v>-8987</v>
      </c>
      <c r="AV27" s="90">
        <f t="shared" si="28"/>
        <v>-8.464045630474637E-2</v>
      </c>
      <c r="AW27" s="87">
        <f t="shared" si="109"/>
        <v>-771</v>
      </c>
      <c r="AX27" s="90">
        <f t="shared" si="29"/>
        <v>-0.84518072289156621</v>
      </c>
      <c r="AY27" s="87">
        <v>-9758</v>
      </c>
      <c r="AZ27" s="90">
        <f t="shared" si="30"/>
        <v>-0.34058656575212864</v>
      </c>
      <c r="BA27" s="87">
        <v>-471</v>
      </c>
      <c r="BB27" s="90">
        <f t="shared" si="31"/>
        <v>-0.9240934730056406</v>
      </c>
      <c r="BC27" s="87">
        <f t="shared" si="110"/>
        <v>-1249</v>
      </c>
      <c r="BD27" s="90">
        <f t="shared" si="32"/>
        <v>-0.52273595720290411</v>
      </c>
      <c r="BE27" s="87">
        <v>-1720</v>
      </c>
      <c r="BF27" s="90">
        <f t="shared" si="44"/>
        <v>-0.80503287236454324</v>
      </c>
      <c r="BG27" s="87">
        <f t="shared" si="111"/>
        <v>-7</v>
      </c>
      <c r="BH27" s="90">
        <f t="shared" si="46"/>
        <v>-0.95757575757575752</v>
      </c>
      <c r="BI27" s="87">
        <v>-1727</v>
      </c>
      <c r="BJ27" s="90">
        <f t="shared" si="47"/>
        <v>-0.80783353733170138</v>
      </c>
      <c r="BK27" s="87">
        <f t="shared" si="112"/>
        <v>732</v>
      </c>
      <c r="BL27" s="90">
        <f t="shared" si="36"/>
        <v>-1.9494163424124513</v>
      </c>
      <c r="BM27" s="87">
        <v>-995</v>
      </c>
      <c r="BN27" s="90">
        <f t="shared" si="37"/>
        <v>-0.89803238368518135</v>
      </c>
      <c r="BO27" s="87">
        <v>-427</v>
      </c>
      <c r="BP27" s="90">
        <f t="shared" si="38"/>
        <v>-9.3418259023354544E-2</v>
      </c>
      <c r="BQ27" s="87">
        <f t="shared" si="114"/>
        <v>-1113</v>
      </c>
      <c r="BR27" s="90">
        <f t="shared" si="39"/>
        <v>-0.10888710968775017</v>
      </c>
      <c r="BS27" s="87">
        <v>-1540</v>
      </c>
      <c r="BT27" s="90">
        <f t="shared" si="50"/>
        <v>-0.10465116279069764</v>
      </c>
      <c r="BU27" s="87">
        <f t="shared" si="113"/>
        <v>376</v>
      </c>
      <c r="BV27" s="90">
        <f t="shared" si="51"/>
        <v>-54.714285714285715</v>
      </c>
      <c r="BW27" s="87">
        <v>-1164</v>
      </c>
      <c r="BX27" s="90">
        <f t="shared" si="52"/>
        <v>-0.3259988419224088</v>
      </c>
      <c r="BY27" s="87">
        <v>4513</v>
      </c>
      <c r="BZ27" s="90">
        <f t="shared" si="52"/>
        <v>5.165300546448087</v>
      </c>
      <c r="CA27" s="87">
        <v>3349</v>
      </c>
      <c r="CB27" s="90">
        <f t="shared" si="52"/>
        <v>-4.3658291457286431</v>
      </c>
      <c r="CC27" s="87">
        <v>4744</v>
      </c>
      <c r="CD27" s="90">
        <f t="shared" si="107"/>
        <v>-12.110070257611241</v>
      </c>
    </row>
    <row r="28" spans="2:82" ht="15" thickBot="1" x14ac:dyDescent="0.35">
      <c r="B28" s="94" t="s">
        <v>133</v>
      </c>
      <c r="C28" s="94" t="s">
        <v>194</v>
      </c>
      <c r="D28" s="95">
        <f>D20+D21</f>
        <v>24214</v>
      </c>
      <c r="E28" s="95">
        <f>E20+E21</f>
        <v>38144</v>
      </c>
      <c r="F28" s="95">
        <f t="shared" ref="F28:K28" si="115">F20+F21</f>
        <v>62358</v>
      </c>
      <c r="G28" s="95">
        <f t="shared" si="115"/>
        <v>55306</v>
      </c>
      <c r="H28" s="95">
        <f t="shared" si="115"/>
        <v>117664</v>
      </c>
      <c r="I28" s="95">
        <f t="shared" si="115"/>
        <v>22652</v>
      </c>
      <c r="J28" s="95">
        <f t="shared" si="115"/>
        <v>140316</v>
      </c>
      <c r="K28" s="95">
        <f t="shared" si="115"/>
        <v>25670</v>
      </c>
      <c r="L28" s="96">
        <f t="shared" si="3"/>
        <v>6.0130503014784731E-2</v>
      </c>
      <c r="M28" s="95">
        <f>M20+M21</f>
        <v>41218</v>
      </c>
      <c r="N28" s="96">
        <f t="shared" si="4"/>
        <v>8.0589345637583909E-2</v>
      </c>
      <c r="O28" s="95">
        <f>O20+O21</f>
        <v>66888</v>
      </c>
      <c r="P28" s="96">
        <f t="shared" si="6"/>
        <v>7.2645049552583441E-2</v>
      </c>
      <c r="Q28" s="95">
        <f>Q20+Q21</f>
        <v>69911</v>
      </c>
      <c r="R28" s="96">
        <f t="shared" si="7"/>
        <v>0.26407623042707851</v>
      </c>
      <c r="S28" s="95">
        <f>S20+S21</f>
        <v>136799</v>
      </c>
      <c r="T28" s="96">
        <f t="shared" si="9"/>
        <v>0.16262408213217294</v>
      </c>
      <c r="U28" s="95">
        <f>U20+U21</f>
        <v>70451</v>
      </c>
      <c r="V28" s="96">
        <f t="shared" si="10"/>
        <v>2.1101447995761964</v>
      </c>
      <c r="W28" s="95">
        <f>W20+W21</f>
        <v>207250</v>
      </c>
      <c r="X28" s="96">
        <f t="shared" si="12"/>
        <v>0.47702329028763657</v>
      </c>
      <c r="Y28" s="95">
        <f t="shared" ref="Y28" si="116">Y20+Y21</f>
        <v>100314</v>
      </c>
      <c r="Z28" s="96">
        <f t="shared" ref="Z28" si="117">IFERROR(Y28/R28-1,"-")</f>
        <v>379866.58534748363</v>
      </c>
      <c r="AA28" s="95">
        <f>AA20+AA21</f>
        <v>82549</v>
      </c>
      <c r="AB28" s="96">
        <f t="shared" ref="AB28" si="118">IFERROR(AA28/S28-1,"-")</f>
        <v>-0.39656722636861386</v>
      </c>
      <c r="AC28" s="95">
        <f>AC20+AC21</f>
        <v>182863</v>
      </c>
      <c r="AD28" s="96">
        <f t="shared" ref="AD28" si="119">IFERROR(AC28/T28-1,"-")</f>
        <v>1124451.1574078915</v>
      </c>
      <c r="AE28" s="95">
        <f>AE20+AE21</f>
        <v>53576</v>
      </c>
      <c r="AF28" s="96">
        <f t="shared" ref="AF28" si="120">IFERROR(AE28/U28-1,"-")</f>
        <v>-0.23952818270854925</v>
      </c>
      <c r="AG28" s="95">
        <f>AG20+AG21</f>
        <v>236439</v>
      </c>
      <c r="AH28" s="96">
        <f t="shared" ref="AH28" si="121">IFERROR(AG28/V28-1,"-")</f>
        <v>112047.70871775559</v>
      </c>
      <c r="AI28" s="95">
        <f>AI20+AI21</f>
        <v>6132</v>
      </c>
      <c r="AJ28" s="96">
        <f t="shared" ref="AJ28" si="122">IFERROR(AI28/W28-1,"-")</f>
        <v>-0.97041254523522313</v>
      </c>
      <c r="AK28" s="95">
        <f>AK20+AK21</f>
        <v>242571</v>
      </c>
      <c r="AL28" s="96">
        <f t="shared" si="22"/>
        <v>0.1704270205066345</v>
      </c>
      <c r="AM28" s="95">
        <f t="shared" ref="AM28" si="123">AM20+AM21</f>
        <v>2036</v>
      </c>
      <c r="AN28" s="96">
        <f t="shared" ref="AN28" si="124">IFERROR(AM28/AF28-1,"-")</f>
        <v>-8501.0436148148128</v>
      </c>
      <c r="AO28" s="95">
        <f>AO20+AO21</f>
        <v>8154</v>
      </c>
      <c r="AP28" s="96">
        <f t="shared" ref="AP28" si="125">IFERROR(AO28/AG28-1,"-")</f>
        <v>-0.96551330364280008</v>
      </c>
      <c r="AQ28" s="95">
        <f>AQ20+AQ21</f>
        <v>10190</v>
      </c>
      <c r="AR28" s="96">
        <f t="shared" ref="AR28" si="126">IFERROR(AQ28/AH28-1,"-")</f>
        <v>-0.90905659636763958</v>
      </c>
      <c r="AS28" s="95">
        <f>AS20+AS21</f>
        <v>30698</v>
      </c>
      <c r="AT28" s="96">
        <f t="shared" ref="AT28" si="127">IFERROR(AS28/AI28-1,"-")</f>
        <v>4.0061969993476847</v>
      </c>
      <c r="AU28" s="95">
        <f>AU20+AU21</f>
        <v>40888</v>
      </c>
      <c r="AV28" s="96">
        <f t="shared" ref="AV28" si="128">IFERROR(AU28/AJ28-1,"-")</f>
        <v>-42135.65726588371</v>
      </c>
      <c r="AW28" s="95">
        <f>AW20+AW21</f>
        <v>62586</v>
      </c>
      <c r="AX28" s="96">
        <f t="shared" ref="AX28" si="129">IFERROR(AW28/AK28-1,"-")</f>
        <v>-0.74198894344336297</v>
      </c>
      <c r="AY28" s="95">
        <f>AY20+AY21</f>
        <v>103474</v>
      </c>
      <c r="AZ28" s="96">
        <f t="shared" si="30"/>
        <v>-0.57342798603295531</v>
      </c>
      <c r="BA28" s="95">
        <f t="shared" ref="BA28" si="130">BA20+BA21</f>
        <v>18240</v>
      </c>
      <c r="BB28" s="96">
        <f t="shared" ref="BB28" si="131">IFERROR(BA28/AT28-1,"-")</f>
        <v>4551.9463486119021</v>
      </c>
      <c r="BC28" s="95">
        <f>BC20+BC21</f>
        <v>39320</v>
      </c>
      <c r="BD28" s="96">
        <f t="shared" ref="BD28" si="132">IFERROR(BC28/AU28-1,"-")</f>
        <v>-3.8348659753472902E-2</v>
      </c>
      <c r="BE28" s="95">
        <f>BE20+BE21</f>
        <v>57560</v>
      </c>
      <c r="BF28" s="96">
        <f t="shared" ref="BF28" si="133">IFERROR(BE28/AV28-1,"-")</f>
        <v>-2.3660638930297413</v>
      </c>
      <c r="BG28" s="95">
        <f>BG20+BG21</f>
        <v>48004</v>
      </c>
      <c r="BH28" s="96">
        <f t="shared" ref="BH28" si="134">IFERROR(BG28/AW28-1,"-")</f>
        <v>-0.23299140382833217</v>
      </c>
      <c r="BI28" s="95">
        <f>BI20+BI21</f>
        <v>105564</v>
      </c>
      <c r="BJ28" s="96">
        <f t="shared" ref="BJ28" si="135">IFERROR(BI28/AX28-1,"-")</f>
        <v>-142272.66177181431</v>
      </c>
      <c r="BK28" s="95">
        <f>BK20+BK21</f>
        <v>39030</v>
      </c>
      <c r="BL28" s="96">
        <f t="shared" ref="BL28" si="136">IFERROR(BK28/AY28-1,"-")</f>
        <v>-0.62280379612269754</v>
      </c>
      <c r="BM28" s="95">
        <f>BM20+BM21</f>
        <v>144594</v>
      </c>
      <c r="BN28" s="96">
        <f t="shared" si="37"/>
        <v>0.39739451456404518</v>
      </c>
      <c r="BO28" s="95">
        <f t="shared" ref="BO28" si="137">BO20+BO21</f>
        <v>39159</v>
      </c>
      <c r="BP28" s="96">
        <f t="shared" ref="BP28" si="138">IFERROR(BO28/BH28-1,"-")</f>
        <v>-168071.57838430945</v>
      </c>
      <c r="BQ28" s="95">
        <f>BQ20+BQ21</f>
        <v>-2825</v>
      </c>
      <c r="BR28" s="96">
        <f t="shared" ref="BR28" si="139">IFERROR(BQ28/BI28-1,"-")</f>
        <v>-1.0267610170133759</v>
      </c>
      <c r="BS28" s="95">
        <f>BS20+BS21</f>
        <v>36334</v>
      </c>
      <c r="BT28" s="96">
        <f t="shared" ref="BT28" si="140">IFERROR(BS28/BJ28-1,"-")</f>
        <v>-1.2553828651795009</v>
      </c>
      <c r="BU28" s="95">
        <f>BU20+BU21</f>
        <v>-67640</v>
      </c>
      <c r="BV28" s="96">
        <f t="shared" ref="BV28" si="141">IFERROR(BU28/BK28-1,"-")</f>
        <v>-2.7330258775301051</v>
      </c>
      <c r="BW28" s="95">
        <f>BW20+BW21</f>
        <v>-31306</v>
      </c>
      <c r="BX28" s="96">
        <f t="shared" ref="BX28" si="142">IFERROR(BW28/BL28-1,"-")</f>
        <v>50265.231829185024</v>
      </c>
      <c r="BY28" s="95">
        <f>BY20+BY21</f>
        <v>-38806</v>
      </c>
      <c r="BZ28" s="96">
        <f t="shared" ref="BZ28" si="143">IFERROR(BY28/BM28-1,"-")</f>
        <v>-1.2683790475400085</v>
      </c>
      <c r="CA28" s="95">
        <f>CA20+CA21</f>
        <v>-70112</v>
      </c>
      <c r="CB28" s="96">
        <f t="shared" si="52"/>
        <v>-1.4848887229068979</v>
      </c>
      <c r="CC28" s="95">
        <f>CC20+CC21</f>
        <v>37099</v>
      </c>
      <c r="CD28" s="96">
        <f t="shared" ref="CD28" si="144">IFERROR(CC28/BQ28-1,"-")</f>
        <v>-14.132389380530974</v>
      </c>
    </row>
    <row r="29" spans="2:82" ht="15" thickBot="1" x14ac:dyDescent="0.35">
      <c r="B29" s="86" t="s">
        <v>23</v>
      </c>
      <c r="C29" s="86" t="s">
        <v>189</v>
      </c>
      <c r="D29" s="87">
        <v>0</v>
      </c>
      <c r="E29" s="87">
        <v>1</v>
      </c>
      <c r="F29" s="87">
        <f t="shared" si="0"/>
        <v>1</v>
      </c>
      <c r="G29" s="87">
        <v>13859</v>
      </c>
      <c r="H29" s="87">
        <f t="shared" si="1"/>
        <v>13860</v>
      </c>
      <c r="I29" s="87">
        <v>21</v>
      </c>
      <c r="J29" s="87">
        <f t="shared" si="2"/>
        <v>13881</v>
      </c>
      <c r="K29" s="87">
        <v>5</v>
      </c>
      <c r="L29" s="90" t="str">
        <f t="shared" si="3"/>
        <v>-</v>
      </c>
      <c r="M29" s="87">
        <v>3</v>
      </c>
      <c r="N29" s="90">
        <f t="shared" si="4"/>
        <v>2</v>
      </c>
      <c r="O29" s="87">
        <f t="shared" si="5"/>
        <v>8</v>
      </c>
      <c r="P29" s="90">
        <f t="shared" si="6"/>
        <v>7</v>
      </c>
      <c r="Q29" s="87">
        <v>-12</v>
      </c>
      <c r="R29" s="90">
        <f t="shared" si="7"/>
        <v>-1.0008658633379031</v>
      </c>
      <c r="S29" s="87">
        <f t="shared" si="8"/>
        <v>-4</v>
      </c>
      <c r="T29" s="90">
        <f t="shared" si="9"/>
        <v>-1.0002886002886002</v>
      </c>
      <c r="U29" s="87">
        <v>-298</v>
      </c>
      <c r="V29" s="90">
        <f t="shared" si="10"/>
        <v>-15.19047619047619</v>
      </c>
      <c r="W29" s="87">
        <f t="shared" si="11"/>
        <v>-302</v>
      </c>
      <c r="X29" s="90">
        <f t="shared" si="12"/>
        <v>-1.021756357611123</v>
      </c>
      <c r="Y29" s="87">
        <v>-15</v>
      </c>
      <c r="Z29" s="90">
        <f t="shared" si="13"/>
        <v>-4</v>
      </c>
      <c r="AA29" s="87">
        <v>992</v>
      </c>
      <c r="AB29" s="90">
        <f t="shared" si="14"/>
        <v>329.66666666666669</v>
      </c>
      <c r="AC29" s="87">
        <f t="shared" si="15"/>
        <v>977</v>
      </c>
      <c r="AD29" s="90">
        <f t="shared" si="16"/>
        <v>121.125</v>
      </c>
      <c r="AE29" s="87">
        <v>8</v>
      </c>
      <c r="AF29" s="90">
        <f t="shared" si="17"/>
        <v>-1.6666666666666665</v>
      </c>
      <c r="AG29" s="87">
        <f t="shared" si="18"/>
        <v>985</v>
      </c>
      <c r="AH29" s="90">
        <f t="shared" si="19"/>
        <v>-247.25</v>
      </c>
      <c r="AI29" s="87">
        <v>173</v>
      </c>
      <c r="AJ29" s="90">
        <f t="shared" si="20"/>
        <v>-1.5805369127516777</v>
      </c>
      <c r="AK29" s="87">
        <f t="shared" si="21"/>
        <v>1158</v>
      </c>
      <c r="AL29" s="90">
        <f t="shared" si="22"/>
        <v>-4.8344370860927146</v>
      </c>
      <c r="AM29" s="87">
        <v>14</v>
      </c>
      <c r="AN29" s="90">
        <f t="shared" si="23"/>
        <v>-1.9333333333333333</v>
      </c>
      <c r="AO29" s="87">
        <f>AQ29-AM29</f>
        <v>705</v>
      </c>
      <c r="AP29" s="90">
        <f t="shared" si="24"/>
        <v>-0.28931451612903225</v>
      </c>
      <c r="AQ29" s="87">
        <v>719</v>
      </c>
      <c r="AR29" s="90">
        <f t="shared" si="25"/>
        <v>-0.26407369498464683</v>
      </c>
      <c r="AS29" s="87">
        <v>0</v>
      </c>
      <c r="AT29" s="90">
        <f t="shared" si="26"/>
        <v>-1</v>
      </c>
      <c r="AU29" s="87">
        <f t="shared" si="27"/>
        <v>719</v>
      </c>
      <c r="AV29" s="90">
        <f t="shared" si="28"/>
        <v>-0.27005076142131978</v>
      </c>
      <c r="AW29" s="87">
        <f>AY29-AU29</f>
        <v>41</v>
      </c>
      <c r="AX29" s="90">
        <f t="shared" si="29"/>
        <v>-0.76300578034682087</v>
      </c>
      <c r="AY29" s="87">
        <v>760</v>
      </c>
      <c r="AZ29" s="90">
        <f t="shared" si="30"/>
        <v>-0.34369602763385143</v>
      </c>
      <c r="BA29" s="87">
        <v>-4</v>
      </c>
      <c r="BB29" s="90">
        <f t="shared" si="31"/>
        <v>-1.2857142857142856</v>
      </c>
      <c r="BC29" s="87">
        <f t="shared" ref="BC29" si="145">BE29-BA29</f>
        <v>77</v>
      </c>
      <c r="BD29" s="90">
        <f t="shared" si="32"/>
        <v>-0.89078014184397158</v>
      </c>
      <c r="BE29" s="87">
        <v>73</v>
      </c>
      <c r="BF29" s="90">
        <f t="shared" si="44"/>
        <v>-0.89847009735744088</v>
      </c>
      <c r="BG29" s="87">
        <f t="shared" ref="BG29" si="146">BI29-BE29</f>
        <v>46</v>
      </c>
      <c r="BH29" s="90" t="str">
        <f t="shared" si="46"/>
        <v>-</v>
      </c>
      <c r="BI29" s="87">
        <v>119</v>
      </c>
      <c r="BJ29" s="90">
        <f t="shared" si="47"/>
        <v>-0.83449235048678716</v>
      </c>
      <c r="BK29" s="87">
        <f>BM29-BI29</f>
        <v>189</v>
      </c>
      <c r="BL29" s="90">
        <f t="shared" si="36"/>
        <v>3.6097560975609753</v>
      </c>
      <c r="BM29" s="87">
        <v>308</v>
      </c>
      <c r="BN29" s="90">
        <f t="shared" si="37"/>
        <v>-0.59473684210526323</v>
      </c>
      <c r="BO29" s="87">
        <v>217</v>
      </c>
      <c r="BP29" s="90">
        <f t="shared" si="38"/>
        <v>-55.25</v>
      </c>
      <c r="BQ29" s="87">
        <f>BS29-BO29</f>
        <v>319</v>
      </c>
      <c r="BR29" s="90">
        <f t="shared" si="39"/>
        <v>3.1428571428571432</v>
      </c>
      <c r="BS29" s="87">
        <v>536</v>
      </c>
      <c r="BT29" s="90">
        <f t="shared" si="50"/>
        <v>6.3424657534246576</v>
      </c>
      <c r="BU29" s="87">
        <f t="shared" ref="BU29" si="147">BW29-BS29</f>
        <v>-3819</v>
      </c>
      <c r="BV29" s="90">
        <f t="shared" si="51"/>
        <v>-84.021739130434781</v>
      </c>
      <c r="BW29" s="87">
        <v>-3283</v>
      </c>
      <c r="BX29" s="90">
        <f t="shared" si="52"/>
        <v>-28.588235294117649</v>
      </c>
      <c r="BY29" s="87">
        <v>358</v>
      </c>
      <c r="BZ29" s="90">
        <f t="shared" si="52"/>
        <v>0.89417989417989419</v>
      </c>
      <c r="CA29" s="87">
        <v>-2925</v>
      </c>
      <c r="CB29" s="90">
        <f t="shared" si="52"/>
        <v>-10.496753246753247</v>
      </c>
      <c r="CC29" s="87"/>
      <c r="CD29" s="90">
        <f t="shared" ref="CD29" si="148">IFERROR(CC29/BO29-1,"-")</f>
        <v>-1</v>
      </c>
    </row>
    <row r="30" spans="2:82" ht="15" thickBot="1" x14ac:dyDescent="0.35">
      <c r="B30" s="111" t="s">
        <v>24</v>
      </c>
      <c r="C30" s="111" t="s">
        <v>193</v>
      </c>
      <c r="D30" s="92">
        <f>D20+D21+D29</f>
        <v>24214</v>
      </c>
      <c r="E30" s="92">
        <f t="shared" ref="E30:K30" si="149">E20+E21+E29</f>
        <v>38145</v>
      </c>
      <c r="F30" s="92">
        <f t="shared" si="149"/>
        <v>62359</v>
      </c>
      <c r="G30" s="92">
        <f t="shared" si="149"/>
        <v>69165</v>
      </c>
      <c r="H30" s="92">
        <f t="shared" si="149"/>
        <v>131524</v>
      </c>
      <c r="I30" s="92">
        <f t="shared" si="149"/>
        <v>22673</v>
      </c>
      <c r="J30" s="92">
        <f t="shared" si="149"/>
        <v>154197</v>
      </c>
      <c r="K30" s="92">
        <f t="shared" si="149"/>
        <v>25675</v>
      </c>
      <c r="L30" s="93">
        <f t="shared" si="3"/>
        <v>6.0336995126786253E-2</v>
      </c>
      <c r="M30" s="92">
        <f>M20+M21+M29</f>
        <v>41221</v>
      </c>
      <c r="N30" s="93">
        <f t="shared" si="4"/>
        <v>8.0639664438327374E-2</v>
      </c>
      <c r="O30" s="92">
        <f>O20+O21+O29</f>
        <v>66896</v>
      </c>
      <c r="P30" s="93">
        <f t="shared" si="6"/>
        <v>7.275613784698276E-2</v>
      </c>
      <c r="Q30" s="92">
        <f>Q20+Q21+Q29</f>
        <v>69899</v>
      </c>
      <c r="R30" s="93">
        <f t="shared" si="7"/>
        <v>1.0612303910937593E-2</v>
      </c>
      <c r="S30" s="92">
        <f>S20+S21+S29</f>
        <v>136795</v>
      </c>
      <c r="T30" s="93">
        <f t="shared" si="9"/>
        <v>4.0076335877862634E-2</v>
      </c>
      <c r="U30" s="92">
        <f>U20+U21+U29</f>
        <v>70153</v>
      </c>
      <c r="V30" s="93">
        <f t="shared" si="10"/>
        <v>2.0941207603757772</v>
      </c>
      <c r="W30" s="92">
        <f>W20+W21+W29</f>
        <v>206948</v>
      </c>
      <c r="X30" s="93">
        <f t="shared" si="12"/>
        <v>0.3421013378989215</v>
      </c>
      <c r="Y30" s="92">
        <f t="shared" ref="Y30" si="150">Y20+Y21+Y29</f>
        <v>100299</v>
      </c>
      <c r="Z30" s="93">
        <f t="shared" ref="Z30" si="151">IFERROR(Y30/R30-1,"-")</f>
        <v>9451198.3664850313</v>
      </c>
      <c r="AA30" s="92">
        <f>AA20+AA21+AA29</f>
        <v>83541</v>
      </c>
      <c r="AB30" s="93">
        <f t="shared" ref="AB30" si="152">IFERROR(AA30/S30-1,"-")</f>
        <v>-0.38929785445374465</v>
      </c>
      <c r="AC30" s="92">
        <f>AC20+AC21+AC29</f>
        <v>183840</v>
      </c>
      <c r="AD30" s="93">
        <f t="shared" ref="AD30" si="153">IFERROR(AC30/T30-1,"-")</f>
        <v>4587244.7142857099</v>
      </c>
      <c r="AE30" s="92">
        <f>AE20+AE21+AE29</f>
        <v>53584</v>
      </c>
      <c r="AF30" s="93">
        <f t="shared" ref="AF30" si="154">IFERROR(AE30/U30-1,"-")</f>
        <v>-0.23618376976038091</v>
      </c>
      <c r="AG30" s="92">
        <f>AG20+AG21+AG29</f>
        <v>237424</v>
      </c>
      <c r="AH30" s="93">
        <f t="shared" ref="AH30" si="155">IFERROR(AG30/V30-1,"-")</f>
        <v>113375.46065711879</v>
      </c>
      <c r="AI30" s="92">
        <f>AI20+AI21+AI29</f>
        <v>6305</v>
      </c>
      <c r="AJ30" s="93">
        <f t="shared" ref="AJ30" si="156">IFERROR(AI30/W30-1,"-")</f>
        <v>-0.96953340935887278</v>
      </c>
      <c r="AK30" s="92">
        <f>AK20+AK21+AK29</f>
        <v>243729</v>
      </c>
      <c r="AL30" s="93">
        <f t="shared" si="22"/>
        <v>0.17773063764810493</v>
      </c>
      <c r="AM30" s="92">
        <f t="shared" ref="AM30" si="157">AM20+AM21+AM29</f>
        <v>2050</v>
      </c>
      <c r="AN30" s="93">
        <f t="shared" ref="AN30" si="158">IFERROR(AM30/AF30-1,"-")</f>
        <v>-8680.6819361458129</v>
      </c>
      <c r="AO30" s="92">
        <f>AO20+AO21+AO29</f>
        <v>8859</v>
      </c>
      <c r="AP30" s="93">
        <f t="shared" ref="AP30" si="159">IFERROR(AO30/AG30-1,"-")</f>
        <v>-0.96268700721072853</v>
      </c>
      <c r="AQ30" s="92">
        <f>AQ20+AQ21+AQ29</f>
        <v>10909</v>
      </c>
      <c r="AR30" s="93">
        <f t="shared" ref="AR30" si="160">IFERROR(AQ30/AH30-1,"-")</f>
        <v>-0.90377988378815</v>
      </c>
      <c r="AS30" s="92">
        <f>AS20+AS21+AS29</f>
        <v>30698</v>
      </c>
      <c r="AT30" s="93">
        <f t="shared" ref="AT30" si="161">IFERROR(AS30/AI30-1,"-")</f>
        <v>3.8688342585249798</v>
      </c>
      <c r="AU30" s="92">
        <f>AU20+AU21+AU29</f>
        <v>41607</v>
      </c>
      <c r="AV30" s="93">
        <f t="shared" ref="AV30" si="162">IFERROR(AU30/AJ30-1,"-")</f>
        <v>-42915.457200101671</v>
      </c>
      <c r="AW30" s="92">
        <f>AW20+AW21+AW29</f>
        <v>62627</v>
      </c>
      <c r="AX30" s="93">
        <f t="shared" ref="AX30" si="163">IFERROR(AW30/AK30-1,"-")</f>
        <v>-0.74304658042333904</v>
      </c>
      <c r="AY30" s="92">
        <f>AY20+AY21+AY29</f>
        <v>104234</v>
      </c>
      <c r="AZ30" s="93">
        <f t="shared" si="30"/>
        <v>-0.57233648847695595</v>
      </c>
      <c r="BA30" s="92">
        <f t="shared" ref="BA30" si="164">BA20+BA21+BA29</f>
        <v>18236</v>
      </c>
      <c r="BB30" s="93">
        <f t="shared" ref="BB30" si="165">IFERROR(BA30/AT30-1,"-")</f>
        <v>4712.564547206166</v>
      </c>
      <c r="BC30" s="92">
        <f>BC20+BC21+BC29</f>
        <v>39397</v>
      </c>
      <c r="BD30" s="93">
        <f t="shared" ref="BD30" si="166">IFERROR(BC30/AU30-1,"-")</f>
        <v>-5.3116062201071901E-2</v>
      </c>
      <c r="BE30" s="92">
        <f>BE20+BE21+BE29</f>
        <v>57633</v>
      </c>
      <c r="BF30" s="93">
        <f t="shared" ref="BF30" si="167">IFERROR(BE30/AV30-1,"-")</f>
        <v>-2.3429427008379502</v>
      </c>
      <c r="BG30" s="92">
        <f>BG20+BG21+BG29</f>
        <v>48050</v>
      </c>
      <c r="BH30" s="93">
        <f t="shared" ref="BH30" si="168">IFERROR(BG30/AW30-1,"-")</f>
        <v>-0.23275903364363615</v>
      </c>
      <c r="BI30" s="92">
        <f>BI20+BI21+BI29</f>
        <v>105683</v>
      </c>
      <c r="BJ30" s="93">
        <f t="shared" ref="BJ30" si="169">IFERROR(BI30/AX30-1,"-")</f>
        <v>-142230.3067277004</v>
      </c>
      <c r="BK30" s="92">
        <f>BK20+BK21+BK29</f>
        <v>39219</v>
      </c>
      <c r="BL30" s="93">
        <f t="shared" ref="BL30" si="170">IFERROR(BK30/AY30-1,"-")</f>
        <v>-0.62374081393787062</v>
      </c>
      <c r="BM30" s="92">
        <f>BM20+BM21+BM29</f>
        <v>144902</v>
      </c>
      <c r="BN30" s="93">
        <f t="shared" si="37"/>
        <v>0.39016060018803844</v>
      </c>
      <c r="BO30" s="92">
        <f t="shared" ref="BO30" si="171">BO20+BO21+BO29</f>
        <v>39376</v>
      </c>
      <c r="BP30" s="93">
        <f t="shared" ref="BP30" si="172">IFERROR(BO30/BH30-1,"-")</f>
        <v>-169171.66282499826</v>
      </c>
      <c r="BQ30" s="92">
        <f>BQ20+BQ21+BQ29</f>
        <v>-2506</v>
      </c>
      <c r="BR30" s="93">
        <f t="shared" ref="BR30" si="173">IFERROR(BQ30/BI30-1,"-")</f>
        <v>-1.023712423000861</v>
      </c>
      <c r="BS30" s="92">
        <f>BS20+BS21+BS29</f>
        <v>36870</v>
      </c>
      <c r="BT30" s="93">
        <f t="shared" ref="BT30" si="174">IFERROR(BS30/BJ30-1,"-")</f>
        <v>-1.2592274519282838</v>
      </c>
      <c r="BU30" s="92">
        <f>BU20+BU21+BU29</f>
        <v>-71459</v>
      </c>
      <c r="BV30" s="93">
        <f t="shared" ref="BV30" si="175">IFERROR(BU30/BK30-1,"-")</f>
        <v>-2.8220505367296465</v>
      </c>
      <c r="BW30" s="92">
        <f>BW20+BW21+BW29</f>
        <v>-34589</v>
      </c>
      <c r="BX30" s="93">
        <f t="shared" ref="BX30" si="176">IFERROR(BW30/BL30-1,"-")</f>
        <v>55453.123294624311</v>
      </c>
      <c r="BY30" s="92">
        <f>BY20+BY21+BY29</f>
        <v>-38448</v>
      </c>
      <c r="BZ30" s="93">
        <f t="shared" ref="BZ30" si="177">IFERROR(BY30/BM30-1,"-")</f>
        <v>-1.2653379525472388</v>
      </c>
      <c r="CA30" s="92">
        <f>CA20+CA21+CA29</f>
        <v>-73037</v>
      </c>
      <c r="CB30" s="93">
        <f t="shared" si="52"/>
        <v>-1.5040441125726352</v>
      </c>
      <c r="CC30" s="92">
        <f>CC20+CC21+CC29</f>
        <v>37099</v>
      </c>
      <c r="CD30" s="93">
        <f t="shared" ref="CD30" si="178">IFERROR(CC30/BQ30-1,"-")</f>
        <v>-15.804070231444532</v>
      </c>
    </row>
    <row r="31" spans="2:82" ht="15" thickBot="1" x14ac:dyDescent="0.35">
      <c r="B31" s="86" t="s">
        <v>25</v>
      </c>
      <c r="C31" s="86" t="s">
        <v>190</v>
      </c>
      <c r="D31" s="87">
        <v>-9898</v>
      </c>
      <c r="E31" s="87">
        <v>-15400</v>
      </c>
      <c r="F31" s="87">
        <f t="shared" si="0"/>
        <v>-25298</v>
      </c>
      <c r="G31" s="87">
        <v>-21395</v>
      </c>
      <c r="H31" s="87">
        <f t="shared" si="1"/>
        <v>-46693</v>
      </c>
      <c r="I31" s="87">
        <v>-35</v>
      </c>
      <c r="J31" s="87">
        <f t="shared" si="2"/>
        <v>-46728</v>
      </c>
      <c r="K31" s="87">
        <v>-7498</v>
      </c>
      <c r="L31" s="90">
        <f t="shared" si="3"/>
        <v>-0.24247322691452822</v>
      </c>
      <c r="M31" s="87">
        <v>-16234</v>
      </c>
      <c r="N31" s="90">
        <f t="shared" si="4"/>
        <v>5.4155844155844068E-2</v>
      </c>
      <c r="O31" s="87">
        <f t="shared" si="5"/>
        <v>-23732</v>
      </c>
      <c r="P31" s="90">
        <f t="shared" si="6"/>
        <v>-6.1902126650328126E-2</v>
      </c>
      <c r="Q31" s="87">
        <v>-23888</v>
      </c>
      <c r="R31" s="90">
        <f t="shared" si="7"/>
        <v>0.11652255199813033</v>
      </c>
      <c r="S31" s="87">
        <f t="shared" si="8"/>
        <v>-47620</v>
      </c>
      <c r="T31" s="90">
        <f t="shared" si="9"/>
        <v>1.9853082903218855E-2</v>
      </c>
      <c r="U31" s="87">
        <v>-27111</v>
      </c>
      <c r="V31" s="90">
        <f t="shared" si="10"/>
        <v>773.6</v>
      </c>
      <c r="W31" s="87">
        <f t="shared" si="11"/>
        <v>-74731</v>
      </c>
      <c r="X31" s="90">
        <f t="shared" si="12"/>
        <v>0.59927666495463106</v>
      </c>
      <c r="Y31" s="87">
        <v>-38168</v>
      </c>
      <c r="Z31" s="90">
        <f t="shared" si="13"/>
        <v>4.0904241130968257</v>
      </c>
      <c r="AA31" s="87">
        <v>-33857</v>
      </c>
      <c r="AB31" s="90">
        <f t="shared" si="14"/>
        <v>1.0855611679191819</v>
      </c>
      <c r="AC31" s="87">
        <f t="shared" si="15"/>
        <v>-72025</v>
      </c>
      <c r="AD31" s="90">
        <f t="shared" si="16"/>
        <v>2.0349317377380753</v>
      </c>
      <c r="AE31" s="87">
        <v>-22157</v>
      </c>
      <c r="AF31" s="90">
        <f t="shared" si="17"/>
        <v>-7.2463161419959787E-2</v>
      </c>
      <c r="AG31" s="87">
        <f t="shared" si="18"/>
        <v>-94182</v>
      </c>
      <c r="AH31" s="90">
        <f t="shared" si="19"/>
        <v>0.97778244435111294</v>
      </c>
      <c r="AI31" s="87">
        <v>-1303</v>
      </c>
      <c r="AJ31" s="90">
        <f t="shared" si="20"/>
        <v>-0.95193832761609676</v>
      </c>
      <c r="AK31" s="87">
        <f t="shared" si="21"/>
        <v>-95485</v>
      </c>
      <c r="AL31" s="90">
        <f t="shared" si="22"/>
        <v>0.27771607498896045</v>
      </c>
      <c r="AM31" s="87">
        <v>6180</v>
      </c>
      <c r="AN31" s="90">
        <f t="shared" si="23"/>
        <v>-1.1619157409348144</v>
      </c>
      <c r="AO31" s="87">
        <f>AQ31-AM31</f>
        <v>-3120</v>
      </c>
      <c r="AP31" s="90">
        <f t="shared" si="24"/>
        <v>-0.9078477124376052</v>
      </c>
      <c r="AQ31" s="87">
        <v>3060</v>
      </c>
      <c r="AR31" s="90">
        <f t="shared" si="25"/>
        <v>-1.042485248177716</v>
      </c>
      <c r="AS31" s="87">
        <v>-12099</v>
      </c>
      <c r="AT31" s="90">
        <f t="shared" si="26"/>
        <v>-0.45394232071128759</v>
      </c>
      <c r="AU31" s="87">
        <f t="shared" si="27"/>
        <v>-9039</v>
      </c>
      <c r="AV31" s="90">
        <f t="shared" si="28"/>
        <v>-0.90402624705357715</v>
      </c>
      <c r="AW31" s="87">
        <f>AY31-AU31</f>
        <v>-7033</v>
      </c>
      <c r="AX31" s="90">
        <f t="shared" si="29"/>
        <v>4.3975441289332311</v>
      </c>
      <c r="AY31" s="87">
        <v>-16072</v>
      </c>
      <c r="AZ31" s="90">
        <f t="shared" si="30"/>
        <v>-0.83168036864428974</v>
      </c>
      <c r="BA31" s="87">
        <v>-4724</v>
      </c>
      <c r="BB31" s="90">
        <f t="shared" si="31"/>
        <v>-1.764401294498382</v>
      </c>
      <c r="BC31" s="87">
        <f t="shared" ref="BC31:BC34" si="179">BE31-BA31</f>
        <v>-6259</v>
      </c>
      <c r="BD31" s="90">
        <f t="shared" si="32"/>
        <v>1.0060897435897438</v>
      </c>
      <c r="BE31" s="87">
        <v>-10983</v>
      </c>
      <c r="BF31" s="90">
        <f t="shared" si="44"/>
        <v>-4.5892156862745104</v>
      </c>
      <c r="BG31" s="87">
        <f t="shared" ref="BG31:BG34" si="180">BI31-BE31</f>
        <v>-20034</v>
      </c>
      <c r="BH31" s="90">
        <f t="shared" si="46"/>
        <v>0.65583932556409619</v>
      </c>
      <c r="BI31" s="87">
        <v>-31017</v>
      </c>
      <c r="BJ31" s="90">
        <f t="shared" si="47"/>
        <v>2.431463657484235</v>
      </c>
      <c r="BK31" s="87">
        <f>BM31-BI31</f>
        <v>-8205</v>
      </c>
      <c r="BL31" s="90">
        <f t="shared" si="36"/>
        <v>0.16664296886108354</v>
      </c>
      <c r="BM31" s="87">
        <v>-39222</v>
      </c>
      <c r="BN31" s="90">
        <f t="shared" si="37"/>
        <v>1.440393230462917</v>
      </c>
      <c r="BO31" s="87">
        <v>-19708</v>
      </c>
      <c r="BP31" s="90">
        <f t="shared" si="38"/>
        <v>3.1718882303132938</v>
      </c>
      <c r="BQ31" s="87">
        <f>BS31-BO31</f>
        <v>-2869</v>
      </c>
      <c r="BR31" s="90">
        <f t="shared" si="39"/>
        <v>-0.54162006710337107</v>
      </c>
      <c r="BS31" s="87">
        <v>-22577</v>
      </c>
      <c r="BT31" s="90">
        <f t="shared" si="50"/>
        <v>1.0556314303924248</v>
      </c>
      <c r="BU31" s="87">
        <f t="shared" ref="BU31:BU34" si="181">BW31-BS31</f>
        <v>-10630</v>
      </c>
      <c r="BV31" s="90">
        <f t="shared" si="51"/>
        <v>-0.4694020165718279</v>
      </c>
      <c r="BW31" s="87">
        <v>-33207</v>
      </c>
      <c r="BX31" s="90">
        <f t="shared" si="52"/>
        <v>7.0606441628784156E-2</v>
      </c>
      <c r="BY31" s="87">
        <v>4987</v>
      </c>
      <c r="BZ31" s="90">
        <f t="shared" si="52"/>
        <v>-1.6078001218769042</v>
      </c>
      <c r="CA31" s="87">
        <v>-28220</v>
      </c>
      <c r="CB31" s="90">
        <f t="shared" si="52"/>
        <v>-0.28050583855999189</v>
      </c>
      <c r="CC31" s="87">
        <v>-24405</v>
      </c>
      <c r="CD31" s="90">
        <f t="shared" ref="CD31" si="182">IFERROR(CC31/BO31-1,"-")</f>
        <v>0.23832961234016636</v>
      </c>
    </row>
    <row r="32" spans="2:82" ht="15" thickBot="1" x14ac:dyDescent="0.35">
      <c r="B32" s="86" t="s">
        <v>26</v>
      </c>
      <c r="C32" s="86" t="s">
        <v>191</v>
      </c>
      <c r="D32" s="87">
        <v>891</v>
      </c>
      <c r="E32" s="87">
        <v>-930</v>
      </c>
      <c r="F32" s="87">
        <f t="shared" si="0"/>
        <v>-39</v>
      </c>
      <c r="G32" s="87">
        <v>-1508</v>
      </c>
      <c r="H32" s="87">
        <f t="shared" si="1"/>
        <v>-1547</v>
      </c>
      <c r="I32" s="87">
        <v>3324</v>
      </c>
      <c r="J32" s="87">
        <f t="shared" si="2"/>
        <v>1777</v>
      </c>
      <c r="K32" s="87">
        <v>-2949</v>
      </c>
      <c r="L32" s="90">
        <f t="shared" si="3"/>
        <v>-4.3097643097643097</v>
      </c>
      <c r="M32" s="87">
        <v>-2028</v>
      </c>
      <c r="N32" s="90">
        <f t="shared" si="4"/>
        <v>1.1806451612903226</v>
      </c>
      <c r="O32" s="87">
        <f t="shared" si="5"/>
        <v>-4977</v>
      </c>
      <c r="P32" s="90">
        <f t="shared" si="6"/>
        <v>126.61538461538461</v>
      </c>
      <c r="Q32" s="87">
        <v>-7106</v>
      </c>
      <c r="R32" s="90">
        <f t="shared" si="7"/>
        <v>3.7122015915119366</v>
      </c>
      <c r="S32" s="87">
        <f t="shared" si="8"/>
        <v>-12083</v>
      </c>
      <c r="T32" s="90">
        <f t="shared" si="9"/>
        <v>6.8106011635423398</v>
      </c>
      <c r="U32" s="87">
        <v>8669</v>
      </c>
      <c r="V32" s="90">
        <f t="shared" si="10"/>
        <v>1.6080024067388687</v>
      </c>
      <c r="W32" s="87">
        <f t="shared" si="11"/>
        <v>-3414</v>
      </c>
      <c r="X32" s="90">
        <f t="shared" si="12"/>
        <v>-2.9212155317951605</v>
      </c>
      <c r="Y32" s="87">
        <v>-3887</v>
      </c>
      <c r="Z32" s="90">
        <f t="shared" si="13"/>
        <v>0.3180739233638521</v>
      </c>
      <c r="AA32" s="87">
        <v>-1162</v>
      </c>
      <c r="AB32" s="90">
        <f t="shared" si="14"/>
        <v>-0.42702169625246544</v>
      </c>
      <c r="AC32" s="87">
        <f t="shared" si="15"/>
        <v>-5049</v>
      </c>
      <c r="AD32" s="90">
        <f t="shared" si="16"/>
        <v>1.4466546112115841E-2</v>
      </c>
      <c r="AE32" s="87">
        <v>7604</v>
      </c>
      <c r="AF32" s="90">
        <f t="shared" si="17"/>
        <v>-2.0700816211652127</v>
      </c>
      <c r="AG32" s="87">
        <f t="shared" si="18"/>
        <v>2555</v>
      </c>
      <c r="AH32" s="90">
        <f t="shared" si="19"/>
        <v>-1.2114541090788711</v>
      </c>
      <c r="AI32" s="87">
        <v>2455</v>
      </c>
      <c r="AJ32" s="90">
        <f t="shared" si="20"/>
        <v>-0.71680701349636644</v>
      </c>
      <c r="AK32" s="87">
        <f t="shared" si="21"/>
        <v>5010</v>
      </c>
      <c r="AL32" s="90">
        <f t="shared" si="22"/>
        <v>-2.4674868189806678</v>
      </c>
      <c r="AM32" s="87">
        <v>0</v>
      </c>
      <c r="AN32" s="90">
        <f t="shared" si="23"/>
        <v>-1</v>
      </c>
      <c r="AO32" s="87">
        <f>AQ32-AM32</f>
        <v>0</v>
      </c>
      <c r="AP32" s="90">
        <f t="shared" si="24"/>
        <v>-1</v>
      </c>
      <c r="AQ32" s="87">
        <v>0</v>
      </c>
      <c r="AR32" s="90">
        <f t="shared" si="25"/>
        <v>-1</v>
      </c>
      <c r="AS32" s="87">
        <v>0</v>
      </c>
      <c r="AT32" s="90">
        <f t="shared" si="26"/>
        <v>-1</v>
      </c>
      <c r="AU32" s="87">
        <f t="shared" si="27"/>
        <v>0</v>
      </c>
      <c r="AV32" s="90">
        <f t="shared" si="28"/>
        <v>-1</v>
      </c>
      <c r="AW32" s="87">
        <f>AY32-AU32</f>
        <v>0</v>
      </c>
      <c r="AX32" s="90">
        <f t="shared" si="29"/>
        <v>-1</v>
      </c>
      <c r="AY32" s="87">
        <v>0</v>
      </c>
      <c r="AZ32" s="90">
        <f t="shared" si="30"/>
        <v>-1</v>
      </c>
      <c r="BA32" s="87">
        <v>2504</v>
      </c>
      <c r="BB32" s="90" t="str">
        <f t="shared" si="31"/>
        <v>-</v>
      </c>
      <c r="BC32" s="87">
        <f t="shared" si="179"/>
        <v>-7817</v>
      </c>
      <c r="BD32" s="90" t="str">
        <f t="shared" si="32"/>
        <v>-</v>
      </c>
      <c r="BE32" s="87">
        <v>-5313</v>
      </c>
      <c r="BF32" s="90" t="str">
        <f t="shared" si="44"/>
        <v>-</v>
      </c>
      <c r="BG32" s="87">
        <f t="shared" si="180"/>
        <v>5313</v>
      </c>
      <c r="BH32" s="90" t="str">
        <f t="shared" si="46"/>
        <v>-</v>
      </c>
      <c r="BI32" s="87">
        <v>0</v>
      </c>
      <c r="BJ32" s="90" t="str">
        <f t="shared" si="47"/>
        <v>-</v>
      </c>
      <c r="BK32" s="87">
        <f>BM32-BI32</f>
        <v>-780</v>
      </c>
      <c r="BL32" s="90" t="str">
        <f t="shared" si="36"/>
        <v>-</v>
      </c>
      <c r="BM32" s="87">
        <v>-780</v>
      </c>
      <c r="BN32" s="90" t="str">
        <f t="shared" si="37"/>
        <v>-</v>
      </c>
      <c r="BO32" s="87">
        <v>10198</v>
      </c>
      <c r="BP32" s="90">
        <f t="shared" si="38"/>
        <v>3.0726837060702872</v>
      </c>
      <c r="BQ32" s="87">
        <f t="shared" ref="BQ32:BQ34" si="183">BS32-BO32</f>
        <v>18026</v>
      </c>
      <c r="BR32" s="90">
        <f t="shared" si="39"/>
        <v>-3.3059997441473712</v>
      </c>
      <c r="BS32" s="87">
        <v>28224</v>
      </c>
      <c r="BT32" s="90" t="s">
        <v>156</v>
      </c>
      <c r="BU32" s="87">
        <f t="shared" si="181"/>
        <v>49381</v>
      </c>
      <c r="BV32" s="90" t="s">
        <v>156</v>
      </c>
      <c r="BW32" s="87">
        <v>77605</v>
      </c>
      <c r="BX32" s="90" t="s">
        <v>156</v>
      </c>
      <c r="BY32" s="87">
        <v>28347</v>
      </c>
      <c r="BZ32" s="90" t="s">
        <v>156</v>
      </c>
      <c r="CA32" s="87">
        <v>105952</v>
      </c>
      <c r="CB32" s="90" t="s">
        <v>156</v>
      </c>
      <c r="CC32" s="87">
        <v>13376</v>
      </c>
      <c r="CD32" s="90" t="s">
        <v>156</v>
      </c>
    </row>
    <row r="33" spans="2:82" ht="15" thickBot="1" x14ac:dyDescent="0.35">
      <c r="B33" s="86" t="s">
        <v>264</v>
      </c>
      <c r="C33" s="86" t="s">
        <v>266</v>
      </c>
      <c r="D33" s="87">
        <v>0</v>
      </c>
      <c r="E33" s="87">
        <v>0</v>
      </c>
      <c r="F33" s="87">
        <f t="shared" si="0"/>
        <v>0</v>
      </c>
      <c r="G33" s="87">
        <v>0</v>
      </c>
      <c r="H33" s="87">
        <f t="shared" si="1"/>
        <v>0</v>
      </c>
      <c r="I33" s="87">
        <v>0</v>
      </c>
      <c r="J33" s="87">
        <f t="shared" si="2"/>
        <v>0</v>
      </c>
      <c r="K33" s="87">
        <v>0</v>
      </c>
      <c r="L33" s="90" t="str">
        <f t="shared" si="3"/>
        <v>-</v>
      </c>
      <c r="M33" s="87">
        <v>0</v>
      </c>
      <c r="N33" s="90" t="str">
        <f t="shared" si="4"/>
        <v>-</v>
      </c>
      <c r="O33" s="87">
        <f t="shared" si="5"/>
        <v>0</v>
      </c>
      <c r="P33" s="90" t="str">
        <f t="shared" si="6"/>
        <v>-</v>
      </c>
      <c r="Q33" s="87">
        <v>0</v>
      </c>
      <c r="R33" s="90" t="str">
        <f t="shared" si="7"/>
        <v>-</v>
      </c>
      <c r="S33" s="87">
        <f t="shared" si="8"/>
        <v>0</v>
      </c>
      <c r="T33" s="90" t="str">
        <f t="shared" si="9"/>
        <v>-</v>
      </c>
      <c r="U33" s="87">
        <v>0</v>
      </c>
      <c r="V33" s="90" t="str">
        <f t="shared" si="10"/>
        <v>-</v>
      </c>
      <c r="W33" s="87">
        <f t="shared" si="11"/>
        <v>0</v>
      </c>
      <c r="X33" s="90" t="str">
        <f t="shared" si="12"/>
        <v>-</v>
      </c>
      <c r="Y33" s="87">
        <v>0</v>
      </c>
      <c r="Z33" s="90" t="str">
        <f t="shared" si="13"/>
        <v>-</v>
      </c>
      <c r="AA33" s="87">
        <v>0</v>
      </c>
      <c r="AB33" s="90" t="str">
        <f t="shared" si="14"/>
        <v>-</v>
      </c>
      <c r="AC33" s="87">
        <f t="shared" si="15"/>
        <v>0</v>
      </c>
      <c r="AD33" s="90" t="str">
        <f t="shared" si="16"/>
        <v>-</v>
      </c>
      <c r="AE33" s="87">
        <v>0</v>
      </c>
      <c r="AF33" s="90" t="str">
        <f t="shared" si="17"/>
        <v>-</v>
      </c>
      <c r="AG33" s="87">
        <f t="shared" si="18"/>
        <v>0</v>
      </c>
      <c r="AH33" s="90" t="str">
        <f t="shared" si="19"/>
        <v>-</v>
      </c>
      <c r="AI33" s="87">
        <v>0</v>
      </c>
      <c r="AJ33" s="90" t="str">
        <f t="shared" si="20"/>
        <v>-</v>
      </c>
      <c r="AK33" s="87">
        <f t="shared" si="21"/>
        <v>0</v>
      </c>
      <c r="AL33" s="90" t="str">
        <f t="shared" si="22"/>
        <v>-</v>
      </c>
      <c r="AM33" s="87">
        <v>0</v>
      </c>
      <c r="AN33" s="90" t="str">
        <f t="shared" si="23"/>
        <v>-</v>
      </c>
      <c r="AO33" s="87">
        <f>AQ33-AM33</f>
        <v>0</v>
      </c>
      <c r="AP33" s="90" t="str">
        <f t="shared" si="24"/>
        <v>-</v>
      </c>
      <c r="AQ33" s="87">
        <v>0</v>
      </c>
      <c r="AR33" s="90" t="str">
        <f t="shared" si="25"/>
        <v>-</v>
      </c>
      <c r="AS33" s="87">
        <v>0</v>
      </c>
      <c r="AT33" s="90" t="str">
        <f t="shared" si="26"/>
        <v>-</v>
      </c>
      <c r="AU33" s="87">
        <f t="shared" si="27"/>
        <v>0</v>
      </c>
      <c r="AV33" s="90" t="str">
        <f t="shared" si="28"/>
        <v>-</v>
      </c>
      <c r="AW33" s="87">
        <f>AY33-AU33</f>
        <v>0</v>
      </c>
      <c r="AX33" s="90" t="str">
        <f t="shared" si="29"/>
        <v>-</v>
      </c>
      <c r="AY33" s="87">
        <v>0</v>
      </c>
      <c r="AZ33" s="90" t="str">
        <f t="shared" si="30"/>
        <v>-</v>
      </c>
      <c r="BA33" s="87">
        <v>-1813</v>
      </c>
      <c r="BB33" s="90" t="str">
        <f t="shared" si="31"/>
        <v>-</v>
      </c>
      <c r="BC33" s="87">
        <f t="shared" si="179"/>
        <v>-744</v>
      </c>
      <c r="BD33" s="90" t="str">
        <f t="shared" si="32"/>
        <v>-</v>
      </c>
      <c r="BE33" s="87">
        <v>-2557</v>
      </c>
      <c r="BF33" s="90" t="str">
        <f t="shared" si="44"/>
        <v>-</v>
      </c>
      <c r="BG33" s="87">
        <f t="shared" si="180"/>
        <v>-1279</v>
      </c>
      <c r="BH33" s="90" t="str">
        <f t="shared" si="46"/>
        <v>-</v>
      </c>
      <c r="BI33" s="87">
        <v>-3836</v>
      </c>
      <c r="BJ33" s="90" t="str">
        <f t="shared" si="47"/>
        <v>-</v>
      </c>
      <c r="BK33" s="87">
        <f>BM33-BI33</f>
        <v>3836</v>
      </c>
      <c r="BL33" s="90" t="str">
        <f t="shared" si="36"/>
        <v>-</v>
      </c>
      <c r="BM33" s="87">
        <v>0</v>
      </c>
      <c r="BN33" s="90" t="str">
        <f t="shared" si="37"/>
        <v>-</v>
      </c>
      <c r="BO33" s="87">
        <v>-7289</v>
      </c>
      <c r="BP33" s="90">
        <f t="shared" si="38"/>
        <v>3.0204081632653059</v>
      </c>
      <c r="BQ33" s="87">
        <f t="shared" si="183"/>
        <v>-7517</v>
      </c>
      <c r="BR33" s="90">
        <f t="shared" si="39"/>
        <v>9.103494623655914</v>
      </c>
      <c r="BS33" s="87">
        <v>-14806</v>
      </c>
      <c r="BT33" s="90">
        <f>IFERROR(BS33/BE33-1,"-")</f>
        <v>4.7903793508017207</v>
      </c>
      <c r="BU33" s="87">
        <f t="shared" si="181"/>
        <v>-9542</v>
      </c>
      <c r="BV33" s="90">
        <f>IFERROR(BU33/BG33-1,"-")</f>
        <v>6.4605160281469898</v>
      </c>
      <c r="BW33" s="87">
        <v>-24348</v>
      </c>
      <c r="BX33" s="90">
        <f>IFERROR(BW33/BI33-1,"-")</f>
        <v>5.3472367049009382</v>
      </c>
      <c r="BY33" s="87">
        <v>-11513</v>
      </c>
      <c r="BZ33" s="90">
        <f>IFERROR(BY33/BK33-1,"-")</f>
        <v>-4.0013034410844632</v>
      </c>
      <c r="CA33" s="87">
        <v>-35861</v>
      </c>
      <c r="CB33" s="90" t="str">
        <f>IFERROR(CA33/BM33-1,"-")</f>
        <v>-</v>
      </c>
      <c r="CC33" s="87">
        <v>1361</v>
      </c>
      <c r="CD33" s="90">
        <f>IFERROR(CC33/BO33-1,"-")</f>
        <v>-1.1867197146384965</v>
      </c>
    </row>
    <row r="34" spans="2:82" ht="15" thickBot="1" x14ac:dyDescent="0.35">
      <c r="B34" s="86" t="s">
        <v>265</v>
      </c>
      <c r="C34" s="86" t="s">
        <v>267</v>
      </c>
      <c r="D34" s="87">
        <v>0</v>
      </c>
      <c r="E34" s="87">
        <v>0</v>
      </c>
      <c r="F34" s="87">
        <f t="shared" si="0"/>
        <v>0</v>
      </c>
      <c r="G34" s="87">
        <v>0</v>
      </c>
      <c r="H34" s="87">
        <f t="shared" si="1"/>
        <v>0</v>
      </c>
      <c r="I34" s="87">
        <v>0</v>
      </c>
      <c r="J34" s="87">
        <f t="shared" si="2"/>
        <v>0</v>
      </c>
      <c r="K34" s="87">
        <v>0</v>
      </c>
      <c r="L34" s="90" t="str">
        <f t="shared" si="3"/>
        <v>-</v>
      </c>
      <c r="M34" s="87">
        <v>0</v>
      </c>
      <c r="N34" s="90" t="str">
        <f t="shared" si="4"/>
        <v>-</v>
      </c>
      <c r="O34" s="87">
        <f t="shared" si="5"/>
        <v>0</v>
      </c>
      <c r="P34" s="90" t="str">
        <f t="shared" si="6"/>
        <v>-</v>
      </c>
      <c r="Q34" s="87">
        <v>0</v>
      </c>
      <c r="R34" s="90" t="str">
        <f t="shared" si="7"/>
        <v>-</v>
      </c>
      <c r="S34" s="87">
        <f t="shared" si="8"/>
        <v>0</v>
      </c>
      <c r="T34" s="90" t="str">
        <f t="shared" si="9"/>
        <v>-</v>
      </c>
      <c r="U34" s="87">
        <v>0</v>
      </c>
      <c r="V34" s="90" t="str">
        <f t="shared" si="10"/>
        <v>-</v>
      </c>
      <c r="W34" s="87">
        <f t="shared" si="11"/>
        <v>0</v>
      </c>
      <c r="X34" s="90" t="str">
        <f t="shared" si="12"/>
        <v>-</v>
      </c>
      <c r="Y34" s="87">
        <v>0</v>
      </c>
      <c r="Z34" s="90" t="str">
        <f t="shared" si="13"/>
        <v>-</v>
      </c>
      <c r="AA34" s="87">
        <v>0</v>
      </c>
      <c r="AB34" s="90" t="str">
        <f t="shared" si="14"/>
        <v>-</v>
      </c>
      <c r="AC34" s="87">
        <f t="shared" si="15"/>
        <v>0</v>
      </c>
      <c r="AD34" s="90" t="str">
        <f t="shared" si="16"/>
        <v>-</v>
      </c>
      <c r="AE34" s="87">
        <v>0</v>
      </c>
      <c r="AF34" s="90" t="str">
        <f t="shared" si="17"/>
        <v>-</v>
      </c>
      <c r="AG34" s="87">
        <f t="shared" si="18"/>
        <v>0</v>
      </c>
      <c r="AH34" s="90" t="str">
        <f t="shared" si="19"/>
        <v>-</v>
      </c>
      <c r="AI34" s="87">
        <v>0</v>
      </c>
      <c r="AJ34" s="90" t="str">
        <f t="shared" si="20"/>
        <v>-</v>
      </c>
      <c r="AK34" s="87">
        <f t="shared" si="21"/>
        <v>0</v>
      </c>
      <c r="AL34" s="90" t="str">
        <f t="shared" si="22"/>
        <v>-</v>
      </c>
      <c r="AM34" s="87">
        <v>-46</v>
      </c>
      <c r="AN34" s="90" t="str">
        <f t="shared" si="23"/>
        <v>-</v>
      </c>
      <c r="AO34" s="87">
        <f>AQ34-AM34</f>
        <v>-30</v>
      </c>
      <c r="AP34" s="90" t="str">
        <f t="shared" si="24"/>
        <v>-</v>
      </c>
      <c r="AQ34" s="87">
        <v>-76</v>
      </c>
      <c r="AR34" s="90" t="str">
        <f t="shared" si="25"/>
        <v>-</v>
      </c>
      <c r="AS34" s="87">
        <v>-37</v>
      </c>
      <c r="AT34" s="90" t="str">
        <f t="shared" si="26"/>
        <v>-</v>
      </c>
      <c r="AU34" s="87">
        <f t="shared" si="27"/>
        <v>-113</v>
      </c>
      <c r="AV34" s="90" t="str">
        <f t="shared" si="28"/>
        <v>-</v>
      </c>
      <c r="AW34" s="87">
        <f>AY34-AU34</f>
        <v>-21</v>
      </c>
      <c r="AX34" s="90" t="str">
        <f t="shared" si="29"/>
        <v>-</v>
      </c>
      <c r="AY34" s="87">
        <v>-134</v>
      </c>
      <c r="AZ34" s="90" t="str">
        <f t="shared" si="30"/>
        <v>-</v>
      </c>
      <c r="BA34" s="87">
        <v>-49</v>
      </c>
      <c r="BB34" s="90">
        <f t="shared" si="31"/>
        <v>6.5217391304347894E-2</v>
      </c>
      <c r="BC34" s="87">
        <f t="shared" si="179"/>
        <v>-51</v>
      </c>
      <c r="BD34" s="90">
        <f t="shared" si="32"/>
        <v>0.7</v>
      </c>
      <c r="BE34" s="87">
        <v>-100</v>
      </c>
      <c r="BF34" s="90">
        <f t="shared" si="44"/>
        <v>0.31578947368421062</v>
      </c>
      <c r="BG34" s="87">
        <f t="shared" si="180"/>
        <v>-77</v>
      </c>
      <c r="BH34" s="90">
        <f t="shared" si="46"/>
        <v>1.0810810810810811</v>
      </c>
      <c r="BI34" s="87">
        <v>-177</v>
      </c>
      <c r="BJ34" s="90">
        <f t="shared" si="47"/>
        <v>0.5663716814159292</v>
      </c>
      <c r="BK34" s="87">
        <f>BM34-BI34</f>
        <v>-48</v>
      </c>
      <c r="BL34" s="90">
        <f t="shared" si="36"/>
        <v>1.2857142857142856</v>
      </c>
      <c r="BM34" s="87">
        <v>-225</v>
      </c>
      <c r="BN34" s="90">
        <f t="shared" si="37"/>
        <v>0.67910447761194037</v>
      </c>
      <c r="BO34" s="87">
        <v>-81</v>
      </c>
      <c r="BP34" s="90">
        <f t="shared" si="38"/>
        <v>0.65306122448979598</v>
      </c>
      <c r="BQ34" s="87">
        <f t="shared" si="183"/>
        <v>-118</v>
      </c>
      <c r="BR34" s="90">
        <f t="shared" si="39"/>
        <v>1.3137254901960786</v>
      </c>
      <c r="BS34" s="87">
        <v>-199</v>
      </c>
      <c r="BT34" s="90">
        <f>IFERROR(BS34/BE34-1,"-")</f>
        <v>0.99</v>
      </c>
      <c r="BU34" s="87">
        <f t="shared" si="181"/>
        <v>-101</v>
      </c>
      <c r="BV34" s="90">
        <f>IFERROR(BU34/BG34-1,"-")</f>
        <v>0.31168831168831179</v>
      </c>
      <c r="BW34" s="87">
        <v>-300</v>
      </c>
      <c r="BX34" s="90">
        <f>IFERROR(BW34/BI34-1,"-")</f>
        <v>0.69491525423728806</v>
      </c>
      <c r="BY34" s="87">
        <v>-96</v>
      </c>
      <c r="BZ34" s="90">
        <f>IFERROR(BY34/BK34-1,"-")</f>
        <v>1</v>
      </c>
      <c r="CA34" s="87">
        <v>-396</v>
      </c>
      <c r="CB34" s="90">
        <f>IFERROR(CA34/BM34-1,"-")</f>
        <v>0.76</v>
      </c>
      <c r="CC34" s="87">
        <v>-123</v>
      </c>
      <c r="CD34" s="90">
        <f>IFERROR(CC34/BO34-1,"-")</f>
        <v>0.5185185185185186</v>
      </c>
    </row>
    <row r="35" spans="2:82" ht="15" thickBot="1" x14ac:dyDescent="0.35">
      <c r="B35" s="94" t="s">
        <v>27</v>
      </c>
      <c r="C35" s="94" t="s">
        <v>192</v>
      </c>
      <c r="D35" s="95">
        <f>SUM(D30:D34)</f>
        <v>15207</v>
      </c>
      <c r="E35" s="95">
        <f>SUM(E30:E34)</f>
        <v>21815</v>
      </c>
      <c r="F35" s="95">
        <f t="shared" si="0"/>
        <v>37022</v>
      </c>
      <c r="G35" s="95">
        <f>SUM(G30:G34)</f>
        <v>46262</v>
      </c>
      <c r="H35" s="95">
        <f t="shared" si="1"/>
        <v>83284</v>
      </c>
      <c r="I35" s="95">
        <f>SUM(I30:I34)</f>
        <v>25962</v>
      </c>
      <c r="J35" s="95">
        <f t="shared" si="2"/>
        <v>109246</v>
      </c>
      <c r="K35" s="95">
        <f>SUM(K30:K34)</f>
        <v>15228</v>
      </c>
      <c r="L35" s="96">
        <f t="shared" si="3"/>
        <v>1.3809429867823741E-3</v>
      </c>
      <c r="M35" s="95">
        <f>SUM(M30:M34)</f>
        <v>22959</v>
      </c>
      <c r="N35" s="96">
        <f t="shared" si="4"/>
        <v>5.2440980976392382E-2</v>
      </c>
      <c r="O35" s="95">
        <f t="shared" si="5"/>
        <v>38187</v>
      </c>
      <c r="P35" s="96">
        <f t="shared" si="6"/>
        <v>3.1467775917022323E-2</v>
      </c>
      <c r="Q35" s="95">
        <f>SUM(Q30:Q34)</f>
        <v>38905</v>
      </c>
      <c r="R35" s="96">
        <f t="shared" si="7"/>
        <v>-0.15902900868963732</v>
      </c>
      <c r="S35" s="95">
        <f t="shared" si="8"/>
        <v>77092</v>
      </c>
      <c r="T35" s="96">
        <f t="shared" si="9"/>
        <v>-7.4348014024302356E-2</v>
      </c>
      <c r="U35" s="95">
        <f>SUM(U30:U34)</f>
        <v>51711</v>
      </c>
      <c r="V35" s="96">
        <f t="shared" si="10"/>
        <v>0.99179570140975271</v>
      </c>
      <c r="W35" s="95">
        <f t="shared" si="11"/>
        <v>128803</v>
      </c>
      <c r="X35" s="96">
        <f t="shared" si="12"/>
        <v>0.17901799608223645</v>
      </c>
      <c r="Y35" s="95">
        <f>SUM(Y30:Y34)</f>
        <v>58244</v>
      </c>
      <c r="Z35" s="96">
        <f t="shared" si="13"/>
        <v>2.8247964276333071</v>
      </c>
      <c r="AA35" s="95">
        <f>SUM(AA30:AA34)</f>
        <v>48522</v>
      </c>
      <c r="AB35" s="96">
        <f t="shared" si="14"/>
        <v>1.1134195740232586</v>
      </c>
      <c r="AC35" s="95">
        <f t="shared" si="15"/>
        <v>106766</v>
      </c>
      <c r="AD35" s="96">
        <f t="shared" si="16"/>
        <v>1.7958729410532381</v>
      </c>
      <c r="AE35" s="95">
        <f>SUM(AE30:AE34)</f>
        <v>39031</v>
      </c>
      <c r="AF35" s="96">
        <f t="shared" si="17"/>
        <v>3.2386582701451339E-3</v>
      </c>
      <c r="AG35" s="95">
        <f t="shared" si="18"/>
        <v>145797</v>
      </c>
      <c r="AH35" s="96">
        <f t="shared" si="19"/>
        <v>0.89120790743527212</v>
      </c>
      <c r="AI35" s="95">
        <f>SUM(AI30:AI34)</f>
        <v>7457</v>
      </c>
      <c r="AJ35" s="96">
        <f t="shared" si="20"/>
        <v>-0.85579470518845113</v>
      </c>
      <c r="AK35" s="95">
        <f t="shared" si="21"/>
        <v>153254</v>
      </c>
      <c r="AL35" s="96">
        <f t="shared" si="22"/>
        <v>0.189832534956484</v>
      </c>
      <c r="AM35" s="95">
        <f>SUM(AM30:AM34)</f>
        <v>8184</v>
      </c>
      <c r="AN35" s="96">
        <f t="shared" si="23"/>
        <v>-0.85948767254996228</v>
      </c>
      <c r="AO35" s="95">
        <f>SUM(AO30:AO34)</f>
        <v>5709</v>
      </c>
      <c r="AP35" s="96">
        <f t="shared" si="24"/>
        <v>-0.88234203041919135</v>
      </c>
      <c r="AQ35" s="95">
        <f>SUM(AQ30:AQ34)</f>
        <v>13893</v>
      </c>
      <c r="AR35" s="96">
        <f t="shared" si="25"/>
        <v>-0.86987430455388415</v>
      </c>
      <c r="AS35" s="95">
        <f>SUM(AS30:AS34)</f>
        <v>18562</v>
      </c>
      <c r="AT35" s="96">
        <f t="shared" si="26"/>
        <v>-0.52442929978734854</v>
      </c>
      <c r="AU35" s="95">
        <f t="shared" si="27"/>
        <v>32455</v>
      </c>
      <c r="AV35" s="96">
        <f t="shared" si="28"/>
        <v>-0.777395968366976</v>
      </c>
      <c r="AW35" s="95">
        <f>SUM(AW30:AW34)</f>
        <v>55573</v>
      </c>
      <c r="AX35" s="96">
        <f t="shared" si="29"/>
        <v>6.4524607751106346</v>
      </c>
      <c r="AY35" s="95">
        <f>SUM(AY30:AY34)</f>
        <v>88028</v>
      </c>
      <c r="AZ35" s="96">
        <f t="shared" si="30"/>
        <v>-0.42560716196640869</v>
      </c>
      <c r="BA35" s="95">
        <f>SUM(BA30:BA34)</f>
        <v>14154</v>
      </c>
      <c r="BB35" s="96">
        <f t="shared" si="31"/>
        <v>0.72947214076246336</v>
      </c>
      <c r="BC35" s="95">
        <f>SUM(BC30:BC34)</f>
        <v>24526</v>
      </c>
      <c r="BD35" s="96">
        <f t="shared" si="32"/>
        <v>3.2960238220353828</v>
      </c>
      <c r="BE35" s="95">
        <f>SUM(BE30:BE34)</f>
        <v>38680</v>
      </c>
      <c r="BF35" s="96">
        <f t="shared" si="44"/>
        <v>1.7841358957748508</v>
      </c>
      <c r="BG35" s="95">
        <f>SUM(BG30:BG34)</f>
        <v>31973</v>
      </c>
      <c r="BH35" s="96">
        <f t="shared" si="46"/>
        <v>0.72249757569227446</v>
      </c>
      <c r="BI35" s="95">
        <f>SUM(BI30:BI34)</f>
        <v>70653</v>
      </c>
      <c r="BJ35" s="96">
        <f t="shared" si="47"/>
        <v>1.1769527037436451</v>
      </c>
      <c r="BK35" s="95">
        <f>SUM(BK30:BK34)</f>
        <v>34022</v>
      </c>
      <c r="BL35" s="96">
        <f t="shared" si="36"/>
        <v>-0.38779623198315727</v>
      </c>
      <c r="BM35" s="95">
        <f>SUM(BM30:BM34)</f>
        <v>104675</v>
      </c>
      <c r="BN35" s="96">
        <f t="shared" si="37"/>
        <v>0.18911028309174349</v>
      </c>
      <c r="BO35" s="95">
        <f>SUM(BO30:BO34)</f>
        <v>22496</v>
      </c>
      <c r="BP35" s="96">
        <f t="shared" si="38"/>
        <v>0.58937402854316812</v>
      </c>
      <c r="BQ35" s="95">
        <f>SUM(BQ30:BQ34)</f>
        <v>5016</v>
      </c>
      <c r="BR35" s="96">
        <f t="shared" si="39"/>
        <v>-0.79548234526624806</v>
      </c>
      <c r="BS35" s="95">
        <f>SUM(BS30:BS34)</f>
        <v>27512</v>
      </c>
      <c r="BT35" s="96">
        <f>IFERROR(BS35/BE35-1,"-")</f>
        <v>-0.28872802481902793</v>
      </c>
      <c r="BU35" s="95">
        <f>SUM(BU30:BU34)</f>
        <v>-42351</v>
      </c>
      <c r="BV35" s="96">
        <f>IFERROR(BU35/BG35-1,"-")</f>
        <v>-2.3245863697494764</v>
      </c>
      <c r="BW35" s="95">
        <f>SUM(BW30:BW34)</f>
        <v>-14839</v>
      </c>
      <c r="BX35" s="96">
        <f>IFERROR(BW35/BI35-1,"-")</f>
        <v>-1.2100264673828429</v>
      </c>
      <c r="BY35" s="95">
        <f>SUM(BY30:BY34)</f>
        <v>-16723</v>
      </c>
      <c r="BZ35" s="96">
        <f>IFERROR(BY35/BK35-1,"-")</f>
        <v>-1.4915348891893481</v>
      </c>
      <c r="CA35" s="95">
        <f>SUM(CA30:CA34)</f>
        <v>-31562</v>
      </c>
      <c r="CB35" s="96">
        <f>IFERROR(CA35/BM35-1,"-")</f>
        <v>-1.301523764031526</v>
      </c>
      <c r="CC35" s="95">
        <f>SUM(CC30:CC34)</f>
        <v>27308</v>
      </c>
      <c r="CD35" s="96">
        <f>IFERROR(CC35/BO35-1,"-")</f>
        <v>0.21390469416785196</v>
      </c>
    </row>
    <row r="36" spans="2:82" ht="15" thickBot="1" x14ac:dyDescent="0.35">
      <c r="B36" s="86" t="s">
        <v>162</v>
      </c>
      <c r="C36" s="86" t="s">
        <v>173</v>
      </c>
      <c r="D36" s="87">
        <v>0</v>
      </c>
      <c r="E36" s="87">
        <v>0</v>
      </c>
      <c r="F36" s="87">
        <f t="shared" si="0"/>
        <v>0</v>
      </c>
      <c r="G36" s="87">
        <v>0</v>
      </c>
      <c r="H36" s="87">
        <f t="shared" si="1"/>
        <v>0</v>
      </c>
      <c r="I36" s="87">
        <v>0</v>
      </c>
      <c r="J36" s="87">
        <f t="shared" si="2"/>
        <v>0</v>
      </c>
      <c r="K36" s="87">
        <v>0</v>
      </c>
      <c r="L36" s="90" t="str">
        <f t="shared" si="3"/>
        <v>-</v>
      </c>
      <c r="M36" s="87">
        <v>0</v>
      </c>
      <c r="N36" s="90" t="str">
        <f t="shared" si="4"/>
        <v>-</v>
      </c>
      <c r="O36" s="87">
        <f t="shared" si="5"/>
        <v>0</v>
      </c>
      <c r="P36" s="90" t="str">
        <f t="shared" si="6"/>
        <v>-</v>
      </c>
      <c r="Q36" s="87">
        <v>0</v>
      </c>
      <c r="R36" s="90" t="str">
        <f t="shared" si="7"/>
        <v>-</v>
      </c>
      <c r="S36" s="87">
        <f t="shared" si="8"/>
        <v>0</v>
      </c>
      <c r="T36" s="90" t="str">
        <f t="shared" si="9"/>
        <v>-</v>
      </c>
      <c r="U36" s="87">
        <v>0</v>
      </c>
      <c r="V36" s="90" t="str">
        <f t="shared" si="10"/>
        <v>-</v>
      </c>
      <c r="W36" s="87">
        <f t="shared" si="11"/>
        <v>0</v>
      </c>
      <c r="X36" s="90" t="str">
        <f t="shared" si="12"/>
        <v>-</v>
      </c>
      <c r="Y36" s="87">
        <v>0</v>
      </c>
      <c r="Z36" s="90" t="str">
        <f t="shared" si="13"/>
        <v>-</v>
      </c>
      <c r="AA36" s="87">
        <v>3840.3593923941517</v>
      </c>
      <c r="AB36" s="89" t="str">
        <f t="shared" si="14"/>
        <v>-</v>
      </c>
      <c r="AC36" s="87">
        <f>Y36+AA36</f>
        <v>3840.3593923941517</v>
      </c>
      <c r="AD36" s="90" t="str">
        <f t="shared" si="16"/>
        <v>-</v>
      </c>
      <c r="AE36" s="87">
        <v>2670.188281752402</v>
      </c>
      <c r="AF36" s="90" t="str">
        <f t="shared" si="17"/>
        <v>-</v>
      </c>
      <c r="AG36" s="87">
        <f>AC36+AE36</f>
        <v>6510.5476741465536</v>
      </c>
      <c r="AH36" s="90" t="str">
        <f t="shared" si="19"/>
        <v>-</v>
      </c>
      <c r="AI36" s="87">
        <f>AI37-AI35</f>
        <v>0</v>
      </c>
      <c r="AJ36" s="90" t="str">
        <f t="shared" si="20"/>
        <v>-</v>
      </c>
      <c r="AK36" s="87">
        <f>AG36+AI36</f>
        <v>6510.5476741465536</v>
      </c>
      <c r="AL36" s="90" t="str">
        <f t="shared" si="22"/>
        <v>-</v>
      </c>
      <c r="AM36" s="87">
        <v>0</v>
      </c>
      <c r="AN36" s="90" t="str">
        <f t="shared" si="23"/>
        <v>-</v>
      </c>
      <c r="AO36" s="87">
        <f>AQ36-AM36</f>
        <v>0</v>
      </c>
      <c r="AP36" s="90">
        <f t="shared" si="24"/>
        <v>-1</v>
      </c>
      <c r="AQ36" s="87">
        <v>0</v>
      </c>
      <c r="AR36" s="90">
        <f t="shared" si="25"/>
        <v>-1</v>
      </c>
      <c r="AS36" s="87">
        <v>0</v>
      </c>
      <c r="AT36" s="90">
        <f t="shared" si="26"/>
        <v>-1</v>
      </c>
      <c r="AU36" s="87">
        <f t="shared" si="27"/>
        <v>0</v>
      </c>
      <c r="AV36" s="90">
        <f t="shared" si="28"/>
        <v>-1</v>
      </c>
      <c r="AW36" s="87">
        <f>AY36-AU36</f>
        <v>0</v>
      </c>
      <c r="AX36" s="90" t="str">
        <f t="shared" si="29"/>
        <v>-</v>
      </c>
      <c r="AY36" s="87">
        <v>0</v>
      </c>
      <c r="AZ36" s="90">
        <f t="shared" si="30"/>
        <v>-1</v>
      </c>
      <c r="BA36" s="87">
        <v>0</v>
      </c>
      <c r="BB36" s="90" t="str">
        <f t="shared" si="31"/>
        <v>-</v>
      </c>
      <c r="BC36" s="87">
        <f t="shared" ref="BC36" si="184">BE36-BA36</f>
        <v>0</v>
      </c>
      <c r="BD36" s="90" t="str">
        <f t="shared" si="32"/>
        <v>-</v>
      </c>
      <c r="BE36" s="87">
        <v>0</v>
      </c>
      <c r="BF36" s="90" t="str">
        <f t="shared" si="44"/>
        <v>-</v>
      </c>
      <c r="BG36" s="87">
        <f t="shared" ref="BG36" si="185">BI36-BE36</f>
        <v>0</v>
      </c>
      <c r="BH36" s="90" t="str">
        <f t="shared" si="46"/>
        <v>-</v>
      </c>
      <c r="BI36" s="87">
        <v>0</v>
      </c>
      <c r="BJ36" s="90" t="str">
        <f t="shared" si="47"/>
        <v>-</v>
      </c>
      <c r="BK36" s="87">
        <f>BM36-BI36</f>
        <v>0</v>
      </c>
      <c r="BL36" s="90" t="str">
        <f t="shared" si="36"/>
        <v>-</v>
      </c>
      <c r="BM36" s="87">
        <v>0</v>
      </c>
      <c r="BN36" s="90" t="str">
        <f t="shared" si="37"/>
        <v>-</v>
      </c>
      <c r="BO36" s="87">
        <v>3172.75549</v>
      </c>
      <c r="BP36" s="89" t="str">
        <f t="shared" si="38"/>
        <v>-</v>
      </c>
      <c r="BQ36" s="87">
        <v>425.66260999999997</v>
      </c>
      <c r="BR36" s="89" t="str">
        <f t="shared" si="39"/>
        <v>-</v>
      </c>
      <c r="BS36" s="87">
        <f>SUM(BQ36,BO36)</f>
        <v>3598.4180999999999</v>
      </c>
      <c r="BT36" s="89" t="str">
        <f>IFERROR(BS36/BE36-1,"-")</f>
        <v>-</v>
      </c>
      <c r="BU36" s="87">
        <v>7371.1080199999997</v>
      </c>
      <c r="BV36" s="89" t="str">
        <f>IFERROR(BU36/BG36-1,"-")</f>
        <v>-</v>
      </c>
      <c r="BW36" s="87">
        <f>SUM(BU36,BS36)</f>
        <v>10969.526119999999</v>
      </c>
      <c r="BX36" s="89" t="str">
        <f>IFERROR(BW36/BI36-1,"-")</f>
        <v>-</v>
      </c>
      <c r="BY36" s="87">
        <v>0</v>
      </c>
      <c r="BZ36" s="90" t="str">
        <f>IFERROR(BY36/BK36-1,"-")</f>
        <v>-</v>
      </c>
      <c r="CA36" s="87">
        <v>0</v>
      </c>
      <c r="CB36" s="90" t="str">
        <f>IFERROR(CA36/BM36-1,"-")</f>
        <v>-</v>
      </c>
      <c r="CC36" s="87">
        <v>0</v>
      </c>
      <c r="CD36" s="90">
        <f>IFERROR(CC36/BO36-1,"-")</f>
        <v>-1</v>
      </c>
    </row>
    <row r="37" spans="2:82" ht="17.399999999999999" thickBot="1" x14ac:dyDescent="0.35">
      <c r="B37" s="94" t="s">
        <v>161</v>
      </c>
      <c r="C37" s="94" t="s">
        <v>174</v>
      </c>
      <c r="D37" s="95">
        <f t="shared" ref="D37:K37" si="186">D35</f>
        <v>15207</v>
      </c>
      <c r="E37" s="95">
        <f t="shared" si="186"/>
        <v>21815</v>
      </c>
      <c r="F37" s="95">
        <f t="shared" si="186"/>
        <v>37022</v>
      </c>
      <c r="G37" s="95">
        <f t="shared" si="186"/>
        <v>46262</v>
      </c>
      <c r="H37" s="95">
        <f t="shared" si="186"/>
        <v>83284</v>
      </c>
      <c r="I37" s="95">
        <f t="shared" si="186"/>
        <v>25962</v>
      </c>
      <c r="J37" s="95">
        <f t="shared" si="186"/>
        <v>109246</v>
      </c>
      <c r="K37" s="95">
        <f t="shared" si="186"/>
        <v>15228</v>
      </c>
      <c r="L37" s="96">
        <f t="shared" si="3"/>
        <v>1.3809429867823741E-3</v>
      </c>
      <c r="M37" s="95">
        <f>M35</f>
        <v>22959</v>
      </c>
      <c r="N37" s="96">
        <f t="shared" si="4"/>
        <v>5.2440980976392382E-2</v>
      </c>
      <c r="O37" s="95">
        <f>O35</f>
        <v>38187</v>
      </c>
      <c r="P37" s="96">
        <f t="shared" si="6"/>
        <v>3.1467775917022323E-2</v>
      </c>
      <c r="Q37" s="95">
        <f>Q35</f>
        <v>38905</v>
      </c>
      <c r="R37" s="96">
        <f t="shared" si="7"/>
        <v>-0.15902900868963732</v>
      </c>
      <c r="S37" s="95">
        <f>S35</f>
        <v>77092</v>
      </c>
      <c r="T37" s="96">
        <f t="shared" si="9"/>
        <v>-7.4348014024302356E-2</v>
      </c>
      <c r="U37" s="95">
        <f>U35</f>
        <v>51711</v>
      </c>
      <c r="V37" s="96">
        <f t="shared" si="10"/>
        <v>0.99179570140975271</v>
      </c>
      <c r="W37" s="95">
        <f>W35</f>
        <v>128803</v>
      </c>
      <c r="X37" s="96">
        <f t="shared" si="12"/>
        <v>0.17901799608223645</v>
      </c>
      <c r="Y37" s="95">
        <f>Y35</f>
        <v>58244</v>
      </c>
      <c r="Z37" s="96">
        <f t="shared" si="13"/>
        <v>2.8247964276333071</v>
      </c>
      <c r="AA37" s="95">
        <f>SUM(AA35:AA36)</f>
        <v>52362.359392394152</v>
      </c>
      <c r="AB37" s="96">
        <f t="shared" si="14"/>
        <v>1.2806898990545821</v>
      </c>
      <c r="AC37" s="95">
        <f t="shared" si="15"/>
        <v>110606.35939239415</v>
      </c>
      <c r="AD37" s="96">
        <f t="shared" si="16"/>
        <v>1.896440133877868</v>
      </c>
      <c r="AE37" s="95">
        <f>SUM(AE35:AE36)</f>
        <v>41701.188281752402</v>
      </c>
      <c r="AF37" s="96">
        <f t="shared" si="17"/>
        <v>7.1872208758576139E-2</v>
      </c>
      <c r="AG37" s="95">
        <f>AC37+AE37</f>
        <v>152307.54767414654</v>
      </c>
      <c r="AH37" s="96">
        <f t="shared" si="19"/>
        <v>0.97565957134523096</v>
      </c>
      <c r="AI37" s="95">
        <f>AI35</f>
        <v>7457</v>
      </c>
      <c r="AJ37" s="96">
        <f t="shared" si="20"/>
        <v>-0.85579470518845113</v>
      </c>
      <c r="AK37" s="95">
        <f>SUM(AK35:AK36)</f>
        <v>159764.54767414654</v>
      </c>
      <c r="AL37" s="96">
        <f t="shared" si="22"/>
        <v>0.24037908801927399</v>
      </c>
      <c r="AM37" s="95">
        <f>AM35</f>
        <v>8184</v>
      </c>
      <c r="AN37" s="96">
        <f t="shared" si="23"/>
        <v>-0.85948767254996228</v>
      </c>
      <c r="AO37" s="95">
        <f>AO35</f>
        <v>5709</v>
      </c>
      <c r="AP37" s="96">
        <f t="shared" si="24"/>
        <v>-0.89097129949363485</v>
      </c>
      <c r="AQ37" s="95">
        <f>AQ35</f>
        <v>13893</v>
      </c>
      <c r="AR37" s="96">
        <f t="shared" si="25"/>
        <v>-0.87439239410536684</v>
      </c>
      <c r="AS37" s="95">
        <f>AS35</f>
        <v>18562</v>
      </c>
      <c r="AT37" s="96">
        <f t="shared" si="26"/>
        <v>-0.55488078961715448</v>
      </c>
      <c r="AU37" s="95">
        <f t="shared" si="27"/>
        <v>32455</v>
      </c>
      <c r="AV37" s="96">
        <f t="shared" si="28"/>
        <v>-0.78691141380967111</v>
      </c>
      <c r="AW37" s="95">
        <f>AW35</f>
        <v>55573</v>
      </c>
      <c r="AX37" s="96">
        <f t="shared" si="29"/>
        <v>6.4524607751106346</v>
      </c>
      <c r="AY37" s="95">
        <f>AY35</f>
        <v>88028</v>
      </c>
      <c r="AZ37" s="96">
        <f t="shared" si="30"/>
        <v>-0.44901418192263387</v>
      </c>
      <c r="BA37" s="95">
        <f>BA35</f>
        <v>14154</v>
      </c>
      <c r="BB37" s="96">
        <f t="shared" si="31"/>
        <v>0.72947214076246336</v>
      </c>
      <c r="BC37" s="95">
        <f>BC35</f>
        <v>24526</v>
      </c>
      <c r="BD37" s="96">
        <f t="shared" si="32"/>
        <v>3.2960238220353828</v>
      </c>
      <c r="BE37" s="95">
        <f>BE35</f>
        <v>38680</v>
      </c>
      <c r="BF37" s="96">
        <f t="shared" si="44"/>
        <v>1.7841358957748508</v>
      </c>
      <c r="BG37" s="95">
        <f>BG35</f>
        <v>31973</v>
      </c>
      <c r="BH37" s="96">
        <f t="shared" si="46"/>
        <v>0.72249757569227446</v>
      </c>
      <c r="BI37" s="95">
        <f>BI35</f>
        <v>70653</v>
      </c>
      <c r="BJ37" s="96">
        <f t="shared" si="47"/>
        <v>1.1769527037436451</v>
      </c>
      <c r="BK37" s="95">
        <f>BK35</f>
        <v>34022</v>
      </c>
      <c r="BL37" s="96">
        <f t="shared" si="36"/>
        <v>-0.38779623198315727</v>
      </c>
      <c r="BM37" s="95">
        <f>BM35</f>
        <v>104675</v>
      </c>
      <c r="BN37" s="96">
        <f t="shared" si="37"/>
        <v>0.18911028309174349</v>
      </c>
      <c r="BO37" s="95">
        <f>SUM(BO35:BO36)</f>
        <v>25668.75549</v>
      </c>
      <c r="BP37" s="96">
        <f t="shared" si="38"/>
        <v>0.81353366468842725</v>
      </c>
      <c r="BQ37" s="95">
        <f>SUM(BQ35:BQ36)</f>
        <v>5441.6626100000003</v>
      </c>
      <c r="BR37" s="96">
        <f t="shared" si="39"/>
        <v>-0.77812677933621466</v>
      </c>
      <c r="BS37" s="95">
        <f>SUM(BS35:BS36)</f>
        <v>31110.418099999999</v>
      </c>
      <c r="BT37" s="96">
        <f>IFERROR(BS37/BE37-1,"-")</f>
        <v>-0.19569756721820064</v>
      </c>
      <c r="BU37" s="95">
        <f>SUM(BU35:BU36)</f>
        <v>-34979.89198</v>
      </c>
      <c r="BV37" s="96">
        <f>IFERROR(BU37/BG37-1,"-")</f>
        <v>-2.0940447246113907</v>
      </c>
      <c r="BW37" s="95">
        <f>SUM(BW35:BW36)</f>
        <v>-3869.4738800000014</v>
      </c>
      <c r="BX37" s="96">
        <f>IFERROR(BW37/BI37-1,"-")</f>
        <v>-1.0547672976377507</v>
      </c>
      <c r="BY37" s="95">
        <f>SUM(BY35:BY36)</f>
        <v>-16723</v>
      </c>
      <c r="BZ37" s="96">
        <f>IFERROR(BY37/BK37-1,"-")</f>
        <v>-1.4915348891893481</v>
      </c>
      <c r="CA37" s="95">
        <f>SUM(CA35:CA36)</f>
        <v>-31562</v>
      </c>
      <c r="CB37" s="96">
        <f>IFERROR(CA37/BM37-1,"-")</f>
        <v>-1.301523764031526</v>
      </c>
      <c r="CC37" s="95">
        <f>SUM(CC35:CC36)</f>
        <v>27308</v>
      </c>
      <c r="CD37" s="96">
        <f>IFERROR(CC37/BO37-1,"-")</f>
        <v>6.3861472000020125E-2</v>
      </c>
    </row>
    <row r="38" spans="2:82" x14ac:dyDescent="0.3">
      <c r="J38" s="58"/>
      <c r="W38" s="58"/>
      <c r="AE38" s="135"/>
    </row>
    <row r="39" spans="2:82" x14ac:dyDescent="0.3">
      <c r="D39" s="82"/>
      <c r="E39" s="82"/>
      <c r="F39" s="82"/>
      <c r="G39" s="82"/>
      <c r="H39" s="82"/>
      <c r="I39" s="82"/>
      <c r="J39" s="82"/>
      <c r="K39" s="82"/>
      <c r="L39" s="70"/>
      <c r="M39" s="82"/>
      <c r="N39" s="70"/>
      <c r="O39" s="82"/>
      <c r="P39" s="70"/>
      <c r="Q39" s="82"/>
      <c r="R39" s="70"/>
      <c r="S39" s="82"/>
      <c r="T39" s="70"/>
      <c r="U39" s="82"/>
      <c r="V39" s="70"/>
      <c r="W39" s="82"/>
      <c r="X39" s="70"/>
      <c r="Y39" s="82"/>
      <c r="Z39" s="70"/>
      <c r="AA39" s="82"/>
      <c r="AB39" s="70"/>
      <c r="AC39" s="82"/>
      <c r="AD39" s="70"/>
      <c r="AE39" s="82"/>
      <c r="AF39" s="70"/>
      <c r="AG39" s="82"/>
      <c r="AH39" s="70"/>
      <c r="AI39" s="82"/>
      <c r="AJ39" s="70"/>
      <c r="AK39" s="134"/>
      <c r="AL39" s="70"/>
      <c r="AM39" s="82"/>
      <c r="AN39" s="70"/>
      <c r="AO39" s="82"/>
      <c r="AP39" s="70"/>
      <c r="AQ39" s="82"/>
      <c r="AR39" s="70"/>
      <c r="AS39" s="82"/>
      <c r="AT39" s="70"/>
      <c r="AU39" s="82"/>
      <c r="AV39" s="70"/>
      <c r="AW39" s="82"/>
      <c r="AX39" s="70"/>
      <c r="AY39" s="82"/>
      <c r="AZ39" s="70"/>
      <c r="BA39" s="82"/>
      <c r="BB39" s="70"/>
      <c r="BC39" s="82"/>
      <c r="BD39" s="70"/>
      <c r="BE39" s="82"/>
      <c r="BF39" s="70"/>
      <c r="BG39" s="82"/>
      <c r="BH39" s="70"/>
      <c r="BI39" s="82"/>
      <c r="BJ39" s="70"/>
      <c r="BK39" s="82"/>
      <c r="BL39" s="70"/>
      <c r="BM39" s="82"/>
      <c r="BN39" s="70"/>
      <c r="BO39" s="82"/>
      <c r="BP39" s="70"/>
      <c r="BQ39" s="82"/>
      <c r="BR39" s="70"/>
      <c r="BS39" s="82"/>
      <c r="BT39" s="70"/>
      <c r="BU39" s="82"/>
      <c r="BV39" s="70"/>
      <c r="BW39" s="82"/>
      <c r="BX39" s="70"/>
      <c r="CB39" s="70"/>
    </row>
    <row r="40" spans="2:82" ht="17.25" customHeight="1" x14ac:dyDescent="0.3">
      <c r="B40" s="148" t="s">
        <v>347</v>
      </c>
      <c r="C40" s="147" t="s">
        <v>268</v>
      </c>
      <c r="D40" s="82"/>
      <c r="E40" s="82"/>
      <c r="F40" s="82"/>
      <c r="G40" s="82"/>
      <c r="H40" s="82"/>
      <c r="I40" s="82"/>
      <c r="J40" s="82"/>
      <c r="K40" s="82"/>
      <c r="L40" s="70"/>
      <c r="M40" s="82"/>
      <c r="N40" s="70"/>
      <c r="O40" s="82"/>
      <c r="P40" s="70"/>
      <c r="Q40" s="82"/>
      <c r="R40" s="70"/>
      <c r="S40" s="82"/>
      <c r="T40" s="70"/>
      <c r="U40" s="82"/>
      <c r="V40" s="70"/>
      <c r="W40" s="82"/>
      <c r="X40" s="70"/>
      <c r="Y40" s="82"/>
      <c r="Z40" s="70"/>
      <c r="AA40" s="82"/>
      <c r="AB40" s="70"/>
      <c r="AC40" s="82"/>
      <c r="AD40" s="70"/>
      <c r="AE40" s="82"/>
      <c r="AF40" s="70"/>
      <c r="AG40" s="82"/>
      <c r="AH40" s="70"/>
      <c r="AI40" s="82"/>
      <c r="AJ40" s="70"/>
      <c r="AK40" s="82"/>
      <c r="AL40" s="70"/>
      <c r="AM40" s="82"/>
      <c r="AN40" s="70"/>
      <c r="AO40" s="82"/>
      <c r="AP40" s="70"/>
      <c r="AQ40" s="82"/>
      <c r="AR40" s="70"/>
      <c r="AS40" s="82"/>
      <c r="AT40" s="70"/>
      <c r="AU40" s="82"/>
      <c r="AV40" s="70"/>
      <c r="AW40" s="82"/>
      <c r="AX40" s="70"/>
      <c r="AY40" s="82"/>
      <c r="AZ40" s="70"/>
      <c r="BA40" s="82"/>
      <c r="BB40" s="70"/>
      <c r="BC40" s="82"/>
      <c r="BD40" s="70"/>
      <c r="BE40" s="82"/>
      <c r="BF40" s="70"/>
      <c r="BG40" s="82"/>
      <c r="BH40" s="70"/>
      <c r="BI40" s="82"/>
      <c r="BJ40" s="70"/>
      <c r="BK40" s="82"/>
      <c r="BL40" s="70"/>
      <c r="BM40" s="82"/>
      <c r="BN40" s="70"/>
      <c r="BO40" s="82"/>
      <c r="BP40" s="70"/>
      <c r="BQ40" s="82"/>
      <c r="BR40" s="70"/>
      <c r="BS40" s="82"/>
      <c r="BT40" s="70"/>
      <c r="BU40" s="82"/>
      <c r="BV40" s="70"/>
      <c r="BW40" s="82"/>
      <c r="BX40" s="70"/>
      <c r="CB40" s="70"/>
    </row>
    <row r="41" spans="2:82" ht="17.25" customHeight="1" x14ac:dyDescent="0.3">
      <c r="B41" s="148"/>
      <c r="C41" s="147"/>
      <c r="L41" s="71"/>
      <c r="N41" s="71"/>
      <c r="P41" s="71"/>
      <c r="R41" s="71"/>
      <c r="T41" s="71"/>
      <c r="V41" s="71"/>
      <c r="X41" s="71"/>
      <c r="Y41" s="68"/>
      <c r="Z41" s="71"/>
      <c r="AA41" s="71"/>
      <c r="AB41" s="71"/>
      <c r="AC41" s="71"/>
      <c r="AD41" s="71"/>
      <c r="AE41" s="71"/>
      <c r="AF41" s="71"/>
      <c r="AG41" s="71"/>
      <c r="AH41" s="71"/>
      <c r="AI41" s="71"/>
      <c r="AJ41" s="71"/>
      <c r="AK41" s="71"/>
      <c r="AL41" s="71"/>
      <c r="AM41" s="68"/>
      <c r="AN41" s="71"/>
      <c r="AO41" s="71"/>
      <c r="AP41" s="71"/>
      <c r="AQ41" s="71"/>
      <c r="AR41" s="71"/>
      <c r="AS41" s="71"/>
      <c r="AT41" s="71"/>
      <c r="AU41" s="71"/>
      <c r="AV41" s="71"/>
      <c r="AW41" s="71"/>
      <c r="AX41" s="71"/>
      <c r="AY41" s="71"/>
      <c r="AZ41" s="71"/>
      <c r="BA41" s="68"/>
      <c r="BB41" s="71"/>
      <c r="BC41" s="68"/>
      <c r="BD41" s="71"/>
      <c r="BE41" s="68"/>
      <c r="BF41" s="71"/>
      <c r="BG41" s="68"/>
      <c r="BH41" s="71"/>
      <c r="BI41" s="68"/>
      <c r="BJ41" s="71"/>
      <c r="BK41" s="71"/>
      <c r="BL41" s="71"/>
      <c r="BM41" s="71"/>
      <c r="BN41" s="71"/>
      <c r="BO41" s="71"/>
      <c r="BP41" s="71"/>
      <c r="BQ41" s="71"/>
      <c r="BR41" s="71"/>
      <c r="BS41" s="71"/>
      <c r="BT41" s="71"/>
      <c r="BU41" s="71"/>
      <c r="BV41" s="71"/>
      <c r="BW41" s="71"/>
      <c r="BX41" s="71"/>
      <c r="CB41" s="71"/>
    </row>
    <row r="42" spans="2:82" ht="17.25" customHeight="1" x14ac:dyDescent="0.3">
      <c r="B42" s="148"/>
      <c r="L42" s="68"/>
      <c r="N42" s="68"/>
      <c r="P42" s="68"/>
      <c r="R42" s="68"/>
      <c r="T42" s="68"/>
      <c r="V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68"/>
      <c r="BS42" s="68"/>
      <c r="BT42" s="68"/>
      <c r="BU42" s="68"/>
      <c r="BV42" s="68"/>
      <c r="BW42" s="68"/>
      <c r="BX42" s="68"/>
      <c r="CB42" s="68"/>
    </row>
    <row r="43" spans="2:82" x14ac:dyDescent="0.3">
      <c r="B43" s="148"/>
      <c r="D43" s="82"/>
      <c r="E43" s="82"/>
      <c r="F43" s="82"/>
      <c r="G43" s="82"/>
      <c r="H43" s="82"/>
      <c r="I43" s="82"/>
      <c r="J43" s="82"/>
      <c r="K43" s="82"/>
      <c r="L43" s="82"/>
      <c r="M43" s="82"/>
      <c r="N43" s="82"/>
      <c r="O43" s="82"/>
      <c r="P43" s="82"/>
      <c r="Q43" s="82"/>
      <c r="R43" s="82"/>
      <c r="S43" s="82"/>
      <c r="T43" s="82"/>
      <c r="U43" s="82"/>
      <c r="V43" s="82"/>
      <c r="W43" s="82"/>
      <c r="X43" s="82"/>
      <c r="Y43" s="82"/>
      <c r="Z43" s="82"/>
      <c r="AA43" s="82"/>
      <c r="AB43" s="82"/>
      <c r="AC43" s="82"/>
      <c r="AD43" s="82"/>
      <c r="AE43" s="82"/>
      <c r="AF43" s="82"/>
      <c r="AL43" s="72"/>
      <c r="AV43" s="73"/>
      <c r="AZ43" s="73"/>
      <c r="BN43" s="73"/>
      <c r="CB43" s="73"/>
    </row>
    <row r="44" spans="2:82" x14ac:dyDescent="0.3">
      <c r="B44" s="148"/>
      <c r="D44" s="82"/>
      <c r="E44" s="82"/>
      <c r="F44" s="82"/>
      <c r="G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L44" s="70"/>
      <c r="AV44" s="73"/>
      <c r="AZ44" s="73"/>
      <c r="BN44" s="73"/>
      <c r="CB44" s="73"/>
    </row>
    <row r="45" spans="2:82" x14ac:dyDescent="0.3">
      <c r="B45" s="148"/>
    </row>
    <row r="46" spans="2:82" x14ac:dyDescent="0.3">
      <c r="L46" s="71"/>
      <c r="N46" s="71"/>
      <c r="P46" s="71"/>
      <c r="R46" s="71"/>
      <c r="T46" s="71"/>
      <c r="V46" s="71"/>
      <c r="X46" s="71"/>
      <c r="Z46" s="71"/>
      <c r="AA46" s="71"/>
      <c r="AB46" s="71"/>
      <c r="AC46" s="71"/>
      <c r="AD46" s="71"/>
      <c r="AE46" s="71"/>
      <c r="AF46" s="71"/>
      <c r="AG46" s="71"/>
      <c r="AH46" s="71"/>
      <c r="AI46" s="71"/>
      <c r="AJ46" s="71"/>
      <c r="AK46" s="71"/>
      <c r="AL46" s="71"/>
      <c r="AN46" s="71"/>
      <c r="AO46" s="71"/>
      <c r="AP46" s="71"/>
      <c r="AQ46" s="71"/>
      <c r="AR46" s="71"/>
      <c r="AS46" s="71"/>
      <c r="AT46" s="71"/>
      <c r="AU46" s="71"/>
      <c r="AV46" s="71"/>
      <c r="AW46" s="71"/>
      <c r="AX46" s="71"/>
      <c r="AY46" s="71"/>
      <c r="AZ46" s="71"/>
      <c r="BB46" s="71"/>
      <c r="BD46" s="71"/>
      <c r="BF46" s="71"/>
      <c r="BH46" s="71"/>
      <c r="BJ46" s="71"/>
      <c r="BK46" s="71"/>
      <c r="BL46" s="71"/>
      <c r="BM46" s="71"/>
      <c r="BN46" s="71"/>
      <c r="BO46" s="71"/>
      <c r="BP46" s="71"/>
      <c r="BQ46" s="71"/>
      <c r="BR46" s="71"/>
      <c r="BS46" s="71"/>
      <c r="BT46" s="71"/>
      <c r="BU46" s="71"/>
      <c r="BV46" s="71"/>
      <c r="BW46" s="71"/>
      <c r="BX46" s="71"/>
      <c r="CB46" s="71"/>
    </row>
  </sheetData>
  <mergeCells count="4">
    <mergeCell ref="B1:B2"/>
    <mergeCell ref="C40:C41"/>
    <mergeCell ref="B40:B42"/>
    <mergeCell ref="B43:B45"/>
  </mergeCells>
  <hyperlinks>
    <hyperlink ref="B1:B2" location="Menu!A1" display="MENU" xr:uid="{00000000-0004-0000-0200-000000000000}"/>
  </hyperlinks>
  <pageMargins left="0.511811024" right="0.511811024" top="0.78740157499999996" bottom="0.78740157499999996" header="0.31496062000000002" footer="0.31496062000000002"/>
  <pageSetup paperSize="9" orientation="portrait" r:id="rId1"/>
  <ignoredErrors>
    <ignoredError sqref="BQ6 BQ7:BQ11 BQ13:BQ15 BQ22:BQ27 BQ29 BQ32:BQ34 AE35 BQ16"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66BFF"/>
  </sheetPr>
  <dimension ref="A1:AT48"/>
  <sheetViews>
    <sheetView showGridLines="0" zoomScale="85" zoomScaleNormal="85" workbookViewId="0">
      <pane xSplit="3" ySplit="3" topLeftCell="D4" activePane="bottomRight" state="frozen"/>
      <selection activeCell="AH59" sqref="AH59"/>
      <selection pane="topRight" activeCell="AH59" sqref="AH59"/>
      <selection pane="bottomLeft" activeCell="AH59" sqref="AH59"/>
      <selection pane="bottomRight" activeCell="AL12" sqref="AL12"/>
    </sheetView>
  </sheetViews>
  <sheetFormatPr defaultColWidth="9.109375" defaultRowHeight="14.4" outlineLevelCol="1" x14ac:dyDescent="0.3"/>
  <cols>
    <col min="1" max="1" width="1.88671875" style="73" customWidth="1"/>
    <col min="2" max="2" width="58.5546875" style="56" customWidth="1"/>
    <col min="3" max="3" width="58.5546875" style="56" hidden="1" customWidth="1"/>
    <col min="4" max="9" width="15.6640625" style="56" hidden="1" customWidth="1" outlineLevel="1"/>
    <col min="10" max="10" width="15.6640625" style="56" customWidth="1" collapsed="1"/>
    <col min="11" max="16" width="15.6640625" style="56" hidden="1" customWidth="1" outlineLevel="1"/>
    <col min="17" max="17" width="15.6640625" style="56" customWidth="1" collapsed="1"/>
    <col min="18" max="23" width="15.6640625" style="56" hidden="1" customWidth="1" outlineLevel="1"/>
    <col min="24" max="24" width="15.6640625" style="56" customWidth="1" collapsed="1"/>
    <col min="25" max="30" width="15.6640625" style="56" hidden="1" customWidth="1" outlineLevel="1"/>
    <col min="31" max="31" width="15.6640625" style="56" customWidth="1" collapsed="1"/>
    <col min="32" max="37" width="15.6640625" style="56" hidden="1" customWidth="1" outlineLevel="1"/>
    <col min="38" max="38" width="15.6640625" style="56" customWidth="1" collapsed="1"/>
    <col min="39" max="44" width="15.6640625" style="56" hidden="1" customWidth="1" outlineLevel="1"/>
    <col min="45" max="45" width="15.6640625" style="56" customWidth="1" collapsed="1"/>
    <col min="46" max="46" width="15.6640625" style="56" customWidth="1"/>
    <col min="47" max="16384" width="9.109375" style="56"/>
  </cols>
  <sheetData>
    <row r="1" spans="1:46" ht="17.25" customHeight="1" x14ac:dyDescent="0.3">
      <c r="B1" s="146" t="s">
        <v>135</v>
      </c>
      <c r="C1" s="55"/>
    </row>
    <row r="2" spans="1:46" ht="17.25" customHeight="1" thickBot="1" x14ac:dyDescent="0.35">
      <c r="B2" s="146"/>
      <c r="C2" s="55"/>
    </row>
    <row r="3" spans="1:46" s="55" customFormat="1" ht="24" customHeight="1" thickBot="1" x14ac:dyDescent="0.35">
      <c r="A3" s="74"/>
      <c r="B3" s="84" t="s">
        <v>148</v>
      </c>
      <c r="C3" s="84" t="s">
        <v>149</v>
      </c>
      <c r="D3" s="84" t="s">
        <v>28</v>
      </c>
      <c r="E3" s="84" t="s">
        <v>29</v>
      </c>
      <c r="F3" s="84" t="s">
        <v>134</v>
      </c>
      <c r="G3" s="84" t="s">
        <v>30</v>
      </c>
      <c r="H3" s="84" t="s">
        <v>136</v>
      </c>
      <c r="I3" s="84" t="s">
        <v>31</v>
      </c>
      <c r="J3" s="120">
        <v>2016</v>
      </c>
      <c r="K3" s="84" t="s">
        <v>32</v>
      </c>
      <c r="L3" s="84" t="s">
        <v>33</v>
      </c>
      <c r="M3" s="84" t="s">
        <v>131</v>
      </c>
      <c r="N3" s="84" t="s">
        <v>34</v>
      </c>
      <c r="O3" s="84" t="s">
        <v>137</v>
      </c>
      <c r="P3" s="84" t="s">
        <v>35</v>
      </c>
      <c r="Q3" s="120">
        <v>2017</v>
      </c>
      <c r="R3" s="84" t="s">
        <v>36</v>
      </c>
      <c r="S3" s="84" t="s">
        <v>37</v>
      </c>
      <c r="T3" s="84" t="s">
        <v>132</v>
      </c>
      <c r="U3" s="84" t="s">
        <v>38</v>
      </c>
      <c r="V3" s="84" t="s">
        <v>244</v>
      </c>
      <c r="W3" s="84" t="s">
        <v>39</v>
      </c>
      <c r="X3" s="120">
        <v>2018</v>
      </c>
      <c r="Y3" s="84" t="s">
        <v>248</v>
      </c>
      <c r="Z3" s="84" t="s">
        <v>249</v>
      </c>
      <c r="AA3" s="84" t="s">
        <v>250</v>
      </c>
      <c r="AB3" s="84" t="s">
        <v>251</v>
      </c>
      <c r="AC3" s="84" t="s">
        <v>252</v>
      </c>
      <c r="AD3" s="84" t="s">
        <v>253</v>
      </c>
      <c r="AE3" s="120">
        <v>2019</v>
      </c>
      <c r="AF3" s="84" t="s">
        <v>247</v>
      </c>
      <c r="AG3" s="84" t="s">
        <v>284</v>
      </c>
      <c r="AH3" s="84" t="s">
        <v>285</v>
      </c>
      <c r="AI3" s="84" t="s">
        <v>288</v>
      </c>
      <c r="AJ3" s="84" t="s">
        <v>289</v>
      </c>
      <c r="AK3" s="84" t="s">
        <v>296</v>
      </c>
      <c r="AL3" s="120">
        <v>2020</v>
      </c>
      <c r="AM3" s="84" t="s">
        <v>297</v>
      </c>
      <c r="AN3" s="84" t="s">
        <v>300</v>
      </c>
      <c r="AO3" s="84" t="s">
        <v>303</v>
      </c>
      <c r="AP3" s="84" t="s">
        <v>305</v>
      </c>
      <c r="AQ3" s="84" t="s">
        <v>306</v>
      </c>
      <c r="AR3" s="84" t="s">
        <v>349</v>
      </c>
      <c r="AS3" s="120">
        <v>2021</v>
      </c>
      <c r="AT3" s="84" t="s">
        <v>368</v>
      </c>
    </row>
    <row r="4" spans="1:46" ht="8.25" customHeight="1" thickBot="1" x14ac:dyDescent="0.35">
      <c r="B4" s="69"/>
      <c r="C4" s="69"/>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row>
    <row r="5" spans="1:46" ht="15" thickBot="1" x14ac:dyDescent="0.35">
      <c r="B5" s="85" t="s">
        <v>139</v>
      </c>
      <c r="C5" s="112" t="s">
        <v>150</v>
      </c>
      <c r="D5" s="113"/>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4"/>
    </row>
    <row r="6" spans="1:46" ht="15" thickBot="1" x14ac:dyDescent="0.35">
      <c r="B6" s="86" t="s">
        <v>350</v>
      </c>
      <c r="C6" s="86" t="s">
        <v>353</v>
      </c>
      <c r="D6" s="87" t="s">
        <v>156</v>
      </c>
      <c r="E6" s="87" t="s">
        <v>156</v>
      </c>
      <c r="F6" s="87" t="s">
        <v>156</v>
      </c>
      <c r="G6" s="87" t="s">
        <v>156</v>
      </c>
      <c r="H6" s="87" t="s">
        <v>156</v>
      </c>
      <c r="I6" s="87" t="s">
        <v>156</v>
      </c>
      <c r="J6" s="87" t="s">
        <v>156</v>
      </c>
      <c r="K6" s="87" t="s">
        <v>156</v>
      </c>
      <c r="L6" s="87" t="s">
        <v>156</v>
      </c>
      <c r="M6" s="87" t="s">
        <v>156</v>
      </c>
      <c r="N6" s="87" t="s">
        <v>156</v>
      </c>
      <c r="O6" s="87" t="s">
        <v>156</v>
      </c>
      <c r="P6" s="87" t="s">
        <v>156</v>
      </c>
      <c r="Q6" s="87" t="s">
        <v>156</v>
      </c>
      <c r="R6" s="87">
        <v>1718299</v>
      </c>
      <c r="S6" s="87">
        <v>1775334</v>
      </c>
      <c r="T6" s="87">
        <f>S6</f>
        <v>1775334</v>
      </c>
      <c r="U6" s="87">
        <v>1815829</v>
      </c>
      <c r="V6" s="87">
        <f>U6</f>
        <v>1815829</v>
      </c>
      <c r="W6" s="87">
        <v>1854391</v>
      </c>
      <c r="X6" s="87">
        <f>W6</f>
        <v>1854391</v>
      </c>
      <c r="Y6" s="87">
        <v>1887045</v>
      </c>
      <c r="Z6" s="87">
        <v>1979757</v>
      </c>
      <c r="AA6" s="87">
        <f>Z6</f>
        <v>1979757</v>
      </c>
      <c r="AB6" s="87">
        <v>2075463</v>
      </c>
      <c r="AC6" s="87">
        <f>AB6</f>
        <v>2075463</v>
      </c>
      <c r="AD6" s="87">
        <v>2217442</v>
      </c>
      <c r="AE6" s="87">
        <f>AD6</f>
        <v>2217442</v>
      </c>
      <c r="AF6" s="87">
        <v>2507489</v>
      </c>
      <c r="AG6" s="87">
        <v>2549086</v>
      </c>
      <c r="AH6" s="87">
        <f>AG6</f>
        <v>2549086</v>
      </c>
      <c r="AI6" s="87">
        <v>2632782</v>
      </c>
      <c r="AJ6" s="87">
        <f>AI6</f>
        <v>2632782</v>
      </c>
      <c r="AK6" s="87">
        <v>2827131</v>
      </c>
      <c r="AL6" s="87">
        <f>AK6</f>
        <v>2827131</v>
      </c>
      <c r="AM6" s="87">
        <v>2907456</v>
      </c>
      <c r="AN6" s="87">
        <v>3044306</v>
      </c>
      <c r="AO6" s="87">
        <f>AN6</f>
        <v>3044306</v>
      </c>
      <c r="AP6" s="87">
        <v>3330304</v>
      </c>
      <c r="AQ6" s="87">
        <f>AP6</f>
        <v>3330304</v>
      </c>
      <c r="AR6" s="87">
        <v>3620984</v>
      </c>
      <c r="AS6" s="87">
        <f>AR6</f>
        <v>3620984</v>
      </c>
      <c r="AT6" s="87">
        <v>3888510</v>
      </c>
    </row>
    <row r="7" spans="1:46" ht="15" thickBot="1" x14ac:dyDescent="0.35">
      <c r="B7" s="86" t="s">
        <v>351</v>
      </c>
      <c r="C7" s="86" t="s">
        <v>354</v>
      </c>
      <c r="D7" s="87" t="s">
        <v>156</v>
      </c>
      <c r="E7" s="87" t="s">
        <v>156</v>
      </c>
      <c r="F7" s="87" t="s">
        <v>156</v>
      </c>
      <c r="G7" s="87" t="s">
        <v>156</v>
      </c>
      <c r="H7" s="87" t="s">
        <v>156</v>
      </c>
      <c r="I7" s="87" t="s">
        <v>156</v>
      </c>
      <c r="J7" s="87" t="s">
        <v>156</v>
      </c>
      <c r="K7" s="87" t="s">
        <v>156</v>
      </c>
      <c r="L7" s="87" t="s">
        <v>156</v>
      </c>
      <c r="M7" s="87" t="s">
        <v>156</v>
      </c>
      <c r="N7" s="87" t="s">
        <v>156</v>
      </c>
      <c r="O7" s="87" t="s">
        <v>156</v>
      </c>
      <c r="P7" s="87" t="s">
        <v>156</v>
      </c>
      <c r="Q7" s="87" t="s">
        <v>156</v>
      </c>
      <c r="R7" s="87">
        <v>601248</v>
      </c>
      <c r="S7" s="87">
        <v>771765</v>
      </c>
      <c r="T7" s="87">
        <f>S7</f>
        <v>771765</v>
      </c>
      <c r="U7" s="87">
        <v>979140</v>
      </c>
      <c r="V7" s="87">
        <f>U7</f>
        <v>979140</v>
      </c>
      <c r="W7" s="87">
        <v>1115001</v>
      </c>
      <c r="X7" s="87">
        <f>W7</f>
        <v>1115001</v>
      </c>
      <c r="Y7" s="87">
        <v>1174845</v>
      </c>
      <c r="Z7" s="87">
        <v>1169218</v>
      </c>
      <c r="AA7" s="87">
        <f>Z7</f>
        <v>1169218</v>
      </c>
      <c r="AB7" s="87">
        <v>1196681</v>
      </c>
      <c r="AC7" s="87">
        <f>AB7</f>
        <v>1196681</v>
      </c>
      <c r="AD7" s="87">
        <v>1073647</v>
      </c>
      <c r="AE7" s="87">
        <f>AD7</f>
        <v>1073647</v>
      </c>
      <c r="AF7" s="87">
        <v>1092039</v>
      </c>
      <c r="AG7" s="87">
        <v>1009658</v>
      </c>
      <c r="AH7" s="87">
        <f>AG7</f>
        <v>1009658</v>
      </c>
      <c r="AI7" s="87">
        <v>1050793</v>
      </c>
      <c r="AJ7" s="87">
        <f>AI7</f>
        <v>1050793</v>
      </c>
      <c r="AK7" s="87">
        <v>1022209</v>
      </c>
      <c r="AL7" s="87">
        <f>AK7</f>
        <v>1022209</v>
      </c>
      <c r="AM7" s="87">
        <v>1091955</v>
      </c>
      <c r="AN7" s="87">
        <v>1207690</v>
      </c>
      <c r="AO7" s="87">
        <f>AN7</f>
        <v>1207690</v>
      </c>
      <c r="AP7" s="87">
        <v>1378378</v>
      </c>
      <c r="AQ7" s="87">
        <f>AP7</f>
        <v>1378378</v>
      </c>
      <c r="AR7" s="87">
        <v>1506791</v>
      </c>
      <c r="AS7" s="87">
        <f>AR7</f>
        <v>1506791</v>
      </c>
      <c r="AT7" s="87">
        <v>1616592</v>
      </c>
    </row>
    <row r="8" spans="1:46" ht="15" thickBot="1" x14ac:dyDescent="0.35">
      <c r="B8" s="86" t="s">
        <v>304</v>
      </c>
      <c r="C8" s="86" t="s">
        <v>146</v>
      </c>
      <c r="D8" s="87">
        <v>178</v>
      </c>
      <c r="E8" s="87">
        <v>235</v>
      </c>
      <c r="F8" s="87">
        <v>235</v>
      </c>
      <c r="G8" s="87">
        <v>259</v>
      </c>
      <c r="H8" s="87">
        <v>259</v>
      </c>
      <c r="I8" s="87">
        <v>263</v>
      </c>
      <c r="J8" s="87">
        <v>263</v>
      </c>
      <c r="K8" s="87">
        <v>317</v>
      </c>
      <c r="L8" s="87">
        <v>400</v>
      </c>
      <c r="M8" s="87">
        <v>400</v>
      </c>
      <c r="N8" s="87">
        <v>416</v>
      </c>
      <c r="O8" s="87">
        <v>416</v>
      </c>
      <c r="P8" s="87">
        <v>435</v>
      </c>
      <c r="Q8" s="87">
        <v>435</v>
      </c>
      <c r="R8" s="87">
        <v>459</v>
      </c>
      <c r="S8" s="87">
        <v>522</v>
      </c>
      <c r="T8" s="87">
        <v>522</v>
      </c>
      <c r="U8" s="87">
        <v>574</v>
      </c>
      <c r="V8" s="87">
        <f>U8</f>
        <v>574</v>
      </c>
      <c r="W8" s="87">
        <v>602</v>
      </c>
      <c r="X8" s="87">
        <f>W8</f>
        <v>602</v>
      </c>
      <c r="Y8" s="87">
        <v>608</v>
      </c>
      <c r="Z8" s="87">
        <v>596</v>
      </c>
      <c r="AA8" s="87">
        <f>Z8</f>
        <v>596</v>
      </c>
      <c r="AB8" s="87">
        <v>595</v>
      </c>
      <c r="AC8" s="87">
        <f>AB8</f>
        <v>595</v>
      </c>
      <c r="AD8" s="87">
        <v>595</v>
      </c>
      <c r="AE8" s="87">
        <f>AD8</f>
        <v>595</v>
      </c>
      <c r="AF8" s="87">
        <v>604</v>
      </c>
      <c r="AG8" s="87">
        <v>614</v>
      </c>
      <c r="AH8" s="87">
        <v>614</v>
      </c>
      <c r="AI8" s="87">
        <v>638</v>
      </c>
      <c r="AJ8" s="87">
        <v>638</v>
      </c>
      <c r="AK8" s="87">
        <v>682</v>
      </c>
      <c r="AL8" s="87">
        <v>682</v>
      </c>
      <c r="AM8" s="87">
        <v>723</v>
      </c>
      <c r="AN8" s="87">
        <v>801</v>
      </c>
      <c r="AO8" s="87">
        <v>801</v>
      </c>
      <c r="AP8" s="87">
        <v>846</v>
      </c>
      <c r="AQ8" s="87">
        <v>846</v>
      </c>
      <c r="AR8" s="87">
        <v>879</v>
      </c>
      <c r="AS8" s="87">
        <v>881</v>
      </c>
      <c r="AT8" s="87">
        <v>883</v>
      </c>
    </row>
    <row r="9" spans="1:46" ht="15" thickBot="1" x14ac:dyDescent="0.35">
      <c r="B9" s="86" t="s">
        <v>145</v>
      </c>
      <c r="C9" s="86" t="s">
        <v>147</v>
      </c>
      <c r="D9" s="87" t="s">
        <v>156</v>
      </c>
      <c r="E9" s="87">
        <f>E8-D8</f>
        <v>57</v>
      </c>
      <c r="F9" s="87" t="s">
        <v>156</v>
      </c>
      <c r="G9" s="87">
        <f>G8-F8</f>
        <v>24</v>
      </c>
      <c r="H9" s="87" t="s">
        <v>156</v>
      </c>
      <c r="I9" s="87">
        <f>I8-H8</f>
        <v>4</v>
      </c>
      <c r="J9" s="87" t="s">
        <v>156</v>
      </c>
      <c r="K9" s="87">
        <f>K8-J8</f>
        <v>54</v>
      </c>
      <c r="L9" s="87">
        <f>L8-K8</f>
        <v>83</v>
      </c>
      <c r="M9" s="87">
        <f>M8-J8</f>
        <v>137</v>
      </c>
      <c r="N9" s="87">
        <f>N8-M8</f>
        <v>16</v>
      </c>
      <c r="O9" s="87">
        <f>O8-J8</f>
        <v>153</v>
      </c>
      <c r="P9" s="87">
        <f>P8-O8</f>
        <v>19</v>
      </c>
      <c r="Q9" s="87">
        <f>Q8-J8</f>
        <v>172</v>
      </c>
      <c r="R9" s="87">
        <f>R8-Q8</f>
        <v>24</v>
      </c>
      <c r="S9" s="87">
        <f>S8-R8</f>
        <v>63</v>
      </c>
      <c r="T9" s="87">
        <f>T8-Q8</f>
        <v>87</v>
      </c>
      <c r="U9" s="87">
        <f>U8-T8</f>
        <v>52</v>
      </c>
      <c r="V9" s="87">
        <f>V8-Q8</f>
        <v>139</v>
      </c>
      <c r="W9" s="87">
        <f>W8-V8</f>
        <v>28</v>
      </c>
      <c r="X9" s="87">
        <f>X8-S8</f>
        <v>80</v>
      </c>
      <c r="Y9" s="87">
        <f>Y8-X8</f>
        <v>6</v>
      </c>
      <c r="Z9" s="87">
        <f>Z8-Y8</f>
        <v>-12</v>
      </c>
      <c r="AA9" s="87">
        <f>AA8-X8</f>
        <v>-6</v>
      </c>
      <c r="AB9" s="87">
        <f>AB8-AA8</f>
        <v>-1</v>
      </c>
      <c r="AC9" s="87">
        <f>AC8-X8</f>
        <v>-7</v>
      </c>
      <c r="AD9" s="87">
        <f>AD8-AC8</f>
        <v>0</v>
      </c>
      <c r="AE9" s="87">
        <f>AE8-Z8</f>
        <v>-1</v>
      </c>
      <c r="AF9" s="87">
        <f>AF8-AE8</f>
        <v>9</v>
      </c>
      <c r="AG9" s="87">
        <f>AG8-AF8</f>
        <v>10</v>
      </c>
      <c r="AH9" s="87">
        <f>AH8-AE8</f>
        <v>19</v>
      </c>
      <c r="AI9" s="87">
        <f>AI8-AH8</f>
        <v>24</v>
      </c>
      <c r="AJ9" s="87">
        <f>AJ8-AE8</f>
        <v>43</v>
      </c>
      <c r="AK9" s="87">
        <f>AK8-AJ8</f>
        <v>44</v>
      </c>
      <c r="AL9" s="87">
        <f>AL8-AE8</f>
        <v>87</v>
      </c>
      <c r="AM9" s="87">
        <f>AM8-AL8</f>
        <v>41</v>
      </c>
      <c r="AN9" s="87">
        <f>AN8-AM8</f>
        <v>78</v>
      </c>
      <c r="AO9" s="87">
        <f>AO8-AL8</f>
        <v>119</v>
      </c>
      <c r="AP9" s="87">
        <f>AP8-AO8</f>
        <v>45</v>
      </c>
      <c r="AQ9" s="87">
        <f>AQ8-AL8</f>
        <v>164</v>
      </c>
      <c r="AR9" s="87">
        <f>AR8-AQ8</f>
        <v>33</v>
      </c>
      <c r="AS9" s="87">
        <f>AS8-AL8</f>
        <v>199</v>
      </c>
      <c r="AT9" s="87">
        <f>AT8-AR8</f>
        <v>4</v>
      </c>
    </row>
    <row r="10" spans="1:46" ht="15" thickBot="1" x14ac:dyDescent="0.35">
      <c r="B10" s="86" t="s">
        <v>255</v>
      </c>
      <c r="C10" s="86" t="s">
        <v>256</v>
      </c>
      <c r="D10" s="87">
        <v>1635</v>
      </c>
      <c r="E10" s="87">
        <v>1899</v>
      </c>
      <c r="F10" s="87">
        <f>E10</f>
        <v>1899</v>
      </c>
      <c r="G10" s="87">
        <v>2116</v>
      </c>
      <c r="H10" s="87">
        <f>G10</f>
        <v>2116</v>
      </c>
      <c r="I10" s="87">
        <v>2208</v>
      </c>
      <c r="J10" s="87">
        <v>2208</v>
      </c>
      <c r="K10" s="87">
        <v>2458</v>
      </c>
      <c r="L10" s="87">
        <v>2720</v>
      </c>
      <c r="M10" s="87">
        <f>L10</f>
        <v>2720</v>
      </c>
      <c r="N10" s="87">
        <v>2844</v>
      </c>
      <c r="O10" s="87">
        <f>N10</f>
        <v>2844</v>
      </c>
      <c r="P10" s="87">
        <v>2948</v>
      </c>
      <c r="Q10" s="87">
        <f>P10</f>
        <v>2948</v>
      </c>
      <c r="R10" s="87">
        <v>3077</v>
      </c>
      <c r="S10" s="87">
        <v>3266</v>
      </c>
      <c r="T10" s="87">
        <f>S10</f>
        <v>3266</v>
      </c>
      <c r="U10" s="87">
        <v>3544</v>
      </c>
      <c r="V10" s="87">
        <f>U10</f>
        <v>3544</v>
      </c>
      <c r="W10" s="87">
        <v>3686</v>
      </c>
      <c r="X10" s="87">
        <f>W10</f>
        <v>3686</v>
      </c>
      <c r="Y10" s="87">
        <v>3404</v>
      </c>
      <c r="Z10" s="87">
        <v>3291</v>
      </c>
      <c r="AA10" s="87">
        <f>Z10</f>
        <v>3291</v>
      </c>
      <c r="AB10" s="87">
        <v>3245</v>
      </c>
      <c r="AC10" s="87">
        <f>AB10</f>
        <v>3245</v>
      </c>
      <c r="AD10" s="87">
        <v>3279</v>
      </c>
      <c r="AE10" s="87">
        <f>AD10</f>
        <v>3279</v>
      </c>
      <c r="AF10" s="87">
        <v>3341</v>
      </c>
      <c r="AG10" s="87">
        <v>3229</v>
      </c>
      <c r="AH10" s="87">
        <v>3229</v>
      </c>
      <c r="AI10" s="87">
        <v>3212</v>
      </c>
      <c r="AJ10" s="87">
        <v>3212</v>
      </c>
      <c r="AK10" s="87">
        <v>3276</v>
      </c>
      <c r="AL10" s="87">
        <v>3276</v>
      </c>
      <c r="AM10" s="87">
        <v>3541</v>
      </c>
      <c r="AN10" s="87">
        <v>3848</v>
      </c>
      <c r="AO10" s="87">
        <v>3848</v>
      </c>
      <c r="AP10" s="87">
        <v>4253</v>
      </c>
      <c r="AQ10" s="87">
        <v>4253</v>
      </c>
      <c r="AR10" s="87">
        <v>4296</v>
      </c>
      <c r="AS10" s="87">
        <v>4296</v>
      </c>
      <c r="AT10" s="87">
        <v>4206</v>
      </c>
    </row>
    <row r="11" spans="1:46" ht="15" thickBot="1" x14ac:dyDescent="0.35">
      <c r="B11" s="86" t="s">
        <v>298</v>
      </c>
      <c r="C11" s="86" t="s">
        <v>352</v>
      </c>
      <c r="D11" s="115" t="s">
        <v>156</v>
      </c>
      <c r="E11" s="115" t="s">
        <v>156</v>
      </c>
      <c r="F11" s="115" t="s">
        <v>156</v>
      </c>
      <c r="G11" s="115" t="s">
        <v>156</v>
      </c>
      <c r="H11" s="115" t="s">
        <v>156</v>
      </c>
      <c r="I11" s="115" t="s">
        <v>156</v>
      </c>
      <c r="J11" s="87" t="s">
        <v>156</v>
      </c>
      <c r="K11" s="87">
        <v>209</v>
      </c>
      <c r="L11" s="87">
        <v>228</v>
      </c>
      <c r="M11" s="87">
        <f>L11</f>
        <v>228</v>
      </c>
      <c r="N11" s="87">
        <v>242</v>
      </c>
      <c r="O11" s="87">
        <f>N11</f>
        <v>242</v>
      </c>
      <c r="P11" s="87">
        <v>253</v>
      </c>
      <c r="Q11" s="87">
        <f>P11</f>
        <v>253</v>
      </c>
      <c r="R11" s="87">
        <v>293</v>
      </c>
      <c r="S11" s="87">
        <v>335</v>
      </c>
      <c r="T11" s="87">
        <f>S11</f>
        <v>335</v>
      </c>
      <c r="U11" s="87">
        <v>333</v>
      </c>
      <c r="V11" s="87">
        <f>U11</f>
        <v>333</v>
      </c>
      <c r="W11" s="87">
        <v>343</v>
      </c>
      <c r="X11" s="87">
        <f>W11</f>
        <v>343</v>
      </c>
      <c r="Y11" s="87">
        <v>323</v>
      </c>
      <c r="Z11" s="87">
        <v>288</v>
      </c>
      <c r="AA11" s="87">
        <f>Z11</f>
        <v>288</v>
      </c>
      <c r="AB11" s="87">
        <v>290</v>
      </c>
      <c r="AC11" s="87">
        <f>AB11</f>
        <v>290</v>
      </c>
      <c r="AD11" s="87">
        <v>306</v>
      </c>
      <c r="AE11" s="87">
        <f>AD11</f>
        <v>306</v>
      </c>
      <c r="AF11" s="87">
        <v>308</v>
      </c>
      <c r="AG11" s="87">
        <v>308</v>
      </c>
      <c r="AH11" s="87">
        <f>AG11</f>
        <v>308</v>
      </c>
      <c r="AI11" s="87">
        <v>260</v>
      </c>
      <c r="AJ11" s="87">
        <f>AI11</f>
        <v>260</v>
      </c>
      <c r="AK11" s="87">
        <v>270</v>
      </c>
      <c r="AL11" s="87">
        <f>AK11</f>
        <v>270</v>
      </c>
      <c r="AM11" s="87">
        <v>218</v>
      </c>
      <c r="AN11" s="87">
        <v>231</v>
      </c>
      <c r="AO11" s="87">
        <f>AN11</f>
        <v>231</v>
      </c>
      <c r="AP11" s="87">
        <v>262</v>
      </c>
      <c r="AQ11" s="87">
        <f>AP11</f>
        <v>262</v>
      </c>
      <c r="AR11" s="87">
        <v>256</v>
      </c>
      <c r="AS11" s="87">
        <f>AR11</f>
        <v>256</v>
      </c>
      <c r="AT11" s="87">
        <v>265</v>
      </c>
    </row>
    <row r="12" spans="1:46" ht="8.25" customHeight="1" thickBot="1" x14ac:dyDescent="0.35">
      <c r="B12" s="69"/>
      <c r="C12" s="69"/>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row>
    <row r="13" spans="1:46" ht="15" thickBot="1" x14ac:dyDescent="0.35">
      <c r="B13" s="85" t="s">
        <v>138</v>
      </c>
      <c r="C13" s="112" t="s">
        <v>151</v>
      </c>
      <c r="D13" s="113"/>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row>
    <row r="14" spans="1:46" ht="17.399999999999999" thickBot="1" x14ac:dyDescent="0.35">
      <c r="B14" s="86" t="s">
        <v>257</v>
      </c>
      <c r="C14" s="86" t="s">
        <v>163</v>
      </c>
      <c r="D14" s="116" t="s">
        <v>156</v>
      </c>
      <c r="E14" s="116" t="s">
        <v>156</v>
      </c>
      <c r="F14" s="116" t="s">
        <v>156</v>
      </c>
      <c r="G14" s="116" t="s">
        <v>156</v>
      </c>
      <c r="H14" s="116" t="s">
        <v>156</v>
      </c>
      <c r="I14" s="116" t="s">
        <v>156</v>
      </c>
      <c r="J14" s="116">
        <v>0.53370395429442385</v>
      </c>
      <c r="K14" s="116">
        <v>0.53370395429442385</v>
      </c>
      <c r="L14" s="116">
        <v>0.53370395429442385</v>
      </c>
      <c r="M14" s="116">
        <v>0.45550048163893375</v>
      </c>
      <c r="N14" s="116">
        <v>0.36157436887890154</v>
      </c>
      <c r="O14" s="116">
        <v>0.36157436887890154</v>
      </c>
      <c r="P14" s="116">
        <v>0.43533733954318393</v>
      </c>
      <c r="Q14" s="116">
        <v>0.43533733954318393</v>
      </c>
      <c r="R14" s="116">
        <v>0.52812100422936958</v>
      </c>
      <c r="S14" s="116">
        <v>0.5513219252023982</v>
      </c>
      <c r="T14" s="116">
        <v>0.5513219252023982</v>
      </c>
      <c r="U14" s="116">
        <v>0.50199138380205621</v>
      </c>
      <c r="V14" s="116">
        <v>0.50199138380205621</v>
      </c>
      <c r="W14" s="116">
        <v>0.37900360779904574</v>
      </c>
      <c r="X14" s="116">
        <f>W14</f>
        <v>0.37900360779904574</v>
      </c>
      <c r="Y14" s="116">
        <v>0.23967141326978403</v>
      </c>
      <c r="Z14" s="116">
        <v>0.13212527160580359</v>
      </c>
      <c r="AA14" s="116">
        <f>Z14</f>
        <v>0.13212527160580359</v>
      </c>
      <c r="AB14" s="116">
        <v>6.8842054704162992E-2</v>
      </c>
      <c r="AC14" s="116">
        <f>AB14</f>
        <v>6.8842054704162992E-2</v>
      </c>
      <c r="AD14" s="116">
        <v>0.17818675724311314</v>
      </c>
      <c r="AE14" s="116">
        <f>AD14</f>
        <v>0.17818675724311314</v>
      </c>
      <c r="AF14" s="116">
        <v>0.18763638422501244</v>
      </c>
      <c r="AG14" s="116">
        <v>0.21832256895889074</v>
      </c>
      <c r="AH14" s="116">
        <f>AG14</f>
        <v>0.21832256895889074</v>
      </c>
      <c r="AI14" s="116">
        <v>0.23430167979376787</v>
      </c>
      <c r="AJ14" s="116">
        <f>AI14</f>
        <v>0.23430167979376787</v>
      </c>
      <c r="AK14" s="116">
        <v>0.17385696210142448</v>
      </c>
      <c r="AL14" s="116">
        <f>AK14</f>
        <v>0.17385696210142448</v>
      </c>
      <c r="AM14" s="116">
        <v>0.17067991064362925</v>
      </c>
      <c r="AN14" s="116">
        <v>0.12955748416261004</v>
      </c>
      <c r="AO14" s="116">
        <f>AN14</f>
        <v>0.12955748416261004</v>
      </c>
      <c r="AP14" s="116">
        <v>2.4884631460203657E-2</v>
      </c>
      <c r="AQ14" s="116">
        <f>AP14</f>
        <v>2.4884631460203657E-2</v>
      </c>
      <c r="AR14" s="116">
        <v>-3.6474249840637504E-2</v>
      </c>
      <c r="AS14" s="116">
        <f>AR14</f>
        <v>-3.6474249840637504E-2</v>
      </c>
      <c r="AT14" s="116">
        <v>-2.8936474756360287E-2</v>
      </c>
    </row>
    <row r="15" spans="1:46" ht="17.399999999999999" thickBot="1" x14ac:dyDescent="0.35">
      <c r="B15" s="86" t="s">
        <v>258</v>
      </c>
      <c r="C15" s="86" t="s">
        <v>164</v>
      </c>
      <c r="D15" s="116" t="s">
        <v>156</v>
      </c>
      <c r="E15" s="116" t="s">
        <v>156</v>
      </c>
      <c r="F15" s="116" t="s">
        <v>156</v>
      </c>
      <c r="G15" s="116" t="s">
        <v>156</v>
      </c>
      <c r="H15" s="116" t="s">
        <v>156</v>
      </c>
      <c r="I15" s="116" t="s">
        <v>156</v>
      </c>
      <c r="J15" s="116">
        <v>0.14230374457487324</v>
      </c>
      <c r="K15" s="116">
        <v>0.14230374457487324</v>
      </c>
      <c r="L15" s="116">
        <v>0.14230374457487324</v>
      </c>
      <c r="M15" s="116">
        <v>0.13666621282073496</v>
      </c>
      <c r="N15" s="116">
        <v>0.10394345485738146</v>
      </c>
      <c r="O15" s="116">
        <v>0.10394345485738146</v>
      </c>
      <c r="P15" s="116">
        <v>0.10177430448694269</v>
      </c>
      <c r="Q15" s="116">
        <v>0.10177430448694269</v>
      </c>
      <c r="R15" s="116">
        <v>0.13170033633902484</v>
      </c>
      <c r="S15" s="116">
        <v>0.13918090965693425</v>
      </c>
      <c r="T15" s="116">
        <v>0.13918090965693425</v>
      </c>
      <c r="U15" s="116">
        <v>0.12525895312698684</v>
      </c>
      <c r="V15" s="116">
        <v>0.12525895312698684</v>
      </c>
      <c r="W15" s="116">
        <v>8.0233663648319242E-2</v>
      </c>
      <c r="X15" s="116">
        <f>W15</f>
        <v>8.0233663648319242E-2</v>
      </c>
      <c r="Y15" s="116">
        <v>5.2212717142840141E-2</v>
      </c>
      <c r="Z15" s="116">
        <v>2.7738715928436034E-2</v>
      </c>
      <c r="AA15" s="116">
        <f>Z15</f>
        <v>2.7738715928436034E-2</v>
      </c>
      <c r="AB15" s="116">
        <v>1.4706014986524562E-2</v>
      </c>
      <c r="AC15" s="116">
        <f>AB15</f>
        <v>1.4706014986524562E-2</v>
      </c>
      <c r="AD15" s="116">
        <v>3.6174728359753376E-2</v>
      </c>
      <c r="AE15" s="116">
        <f>AD15</f>
        <v>3.6174728359753376E-2</v>
      </c>
      <c r="AF15" s="116">
        <v>3.7756637739685767E-2</v>
      </c>
      <c r="AG15" s="116">
        <v>4.3845013560998611E-2</v>
      </c>
      <c r="AH15" s="116">
        <f t="shared" ref="AH15:AH16" si="0">AG15</f>
        <v>4.3845013560998611E-2</v>
      </c>
      <c r="AI15" s="116">
        <v>4.7689503873652929E-2</v>
      </c>
      <c r="AJ15" s="116">
        <f t="shared" ref="AJ15:AJ16" si="1">AI15</f>
        <v>4.7689503873652929E-2</v>
      </c>
      <c r="AK15" s="116">
        <v>3.5629719682691095E-2</v>
      </c>
      <c r="AL15" s="116">
        <f t="shared" ref="AL15:AL16" si="2">AK15</f>
        <v>3.5629719682691095E-2</v>
      </c>
      <c r="AM15" s="116">
        <v>3.5042246841261601E-2</v>
      </c>
      <c r="AN15" s="116">
        <v>2.5365397135416669E-2</v>
      </c>
      <c r="AO15" s="116">
        <f t="shared" ref="AO15:AO16" si="3">AN15</f>
        <v>2.5365397135416669E-2</v>
      </c>
      <c r="AP15" s="116">
        <v>4.062572640484579E-3</v>
      </c>
      <c r="AQ15" s="116">
        <f t="shared" ref="AQ15:AQ16" si="4">AP15</f>
        <v>4.062572640484579E-3</v>
      </c>
      <c r="AR15" s="116">
        <v>-5.3994324317536849E-3</v>
      </c>
      <c r="AS15" s="116">
        <f t="shared" ref="AS15:AS16" si="5">AR15</f>
        <v>-5.3994324317536849E-3</v>
      </c>
      <c r="AT15" s="116">
        <v>-4.1886072700756021E-3</v>
      </c>
    </row>
    <row r="16" spans="1:46" ht="17.399999999999999" thickBot="1" x14ac:dyDescent="0.35">
      <c r="B16" s="86" t="s">
        <v>259</v>
      </c>
      <c r="C16" s="86" t="s">
        <v>165</v>
      </c>
      <c r="D16" s="117" t="s">
        <v>156</v>
      </c>
      <c r="E16" s="117" t="s">
        <v>156</v>
      </c>
      <c r="F16" s="117" t="s">
        <v>156</v>
      </c>
      <c r="G16" s="117" t="s">
        <v>156</v>
      </c>
      <c r="H16" s="117" t="s">
        <v>156</v>
      </c>
      <c r="I16" s="117" t="s">
        <v>156</v>
      </c>
      <c r="J16" s="117">
        <v>0.62300635852491726</v>
      </c>
      <c r="K16" s="117">
        <v>0.62300635852491726</v>
      </c>
      <c r="L16" s="117">
        <v>0.62300635852491726</v>
      </c>
      <c r="M16" s="117">
        <v>0.70635411119440183</v>
      </c>
      <c r="N16" s="117">
        <v>0.68710333733341389</v>
      </c>
      <c r="O16" s="117">
        <v>0.68710333733341389</v>
      </c>
      <c r="P16" s="117">
        <v>0.59246257977687022</v>
      </c>
      <c r="Q16" s="117">
        <v>0.59246257977687022</v>
      </c>
      <c r="R16" s="117">
        <v>0.65790911844825872</v>
      </c>
      <c r="S16" s="117">
        <v>0.682098540164922</v>
      </c>
      <c r="T16" s="117">
        <v>0.68209508108599859</v>
      </c>
      <c r="U16" s="117">
        <v>0.65356973817241926</v>
      </c>
      <c r="V16" s="117">
        <v>0.65356973817241926</v>
      </c>
      <c r="W16" s="117">
        <v>0.53590075817526317</v>
      </c>
      <c r="X16" s="116">
        <f>W16</f>
        <v>0.53590075817526317</v>
      </c>
      <c r="Y16" s="116">
        <v>0.4624547482793126</v>
      </c>
      <c r="Z16" s="116">
        <v>0.36459100820269813</v>
      </c>
      <c r="AA16" s="116">
        <f>Z16</f>
        <v>0.36459100820269813</v>
      </c>
      <c r="AB16" s="116">
        <v>0.3367107716387655</v>
      </c>
      <c r="AC16" s="116">
        <f>AB16</f>
        <v>0.3367107716387655</v>
      </c>
      <c r="AD16" s="116">
        <v>0.33864769445955523</v>
      </c>
      <c r="AE16" s="116">
        <f>AD16</f>
        <v>0.33864769445955523</v>
      </c>
      <c r="AF16" s="116">
        <v>0.52971686320911138</v>
      </c>
      <c r="AG16" s="116">
        <v>0.46074474131539533</v>
      </c>
      <c r="AH16" s="116">
        <f t="shared" si="0"/>
        <v>0.46074474131539533</v>
      </c>
      <c r="AI16" s="116">
        <v>0.44375174574275478</v>
      </c>
      <c r="AJ16" s="116">
        <f t="shared" si="1"/>
        <v>0.44375174574275478</v>
      </c>
      <c r="AK16" s="116">
        <v>0.37655765705293121</v>
      </c>
      <c r="AL16" s="116">
        <f t="shared" si="2"/>
        <v>0.37655765705293121</v>
      </c>
      <c r="AM16" s="116">
        <v>0.35786087786426923</v>
      </c>
      <c r="AN16" s="116">
        <v>0.37337379895295703</v>
      </c>
      <c r="AO16" s="116">
        <f t="shared" si="3"/>
        <v>0.37337379895295703</v>
      </c>
      <c r="AP16" s="116">
        <v>0.31502159714332534</v>
      </c>
      <c r="AQ16" s="116">
        <f t="shared" si="4"/>
        <v>0.31502159714332534</v>
      </c>
      <c r="AR16" s="116">
        <v>0.26598684325497629</v>
      </c>
      <c r="AS16" s="116">
        <f t="shared" si="5"/>
        <v>0.26598684325497629</v>
      </c>
      <c r="AT16" s="116">
        <v>0.25565836160625793</v>
      </c>
    </row>
    <row r="17" spans="2:46" ht="17.399999999999999" thickBot="1" x14ac:dyDescent="0.35">
      <c r="B17" s="86" t="s">
        <v>374</v>
      </c>
      <c r="C17" s="86" t="s">
        <v>165</v>
      </c>
      <c r="D17" s="117" t="s">
        <v>156</v>
      </c>
      <c r="E17" s="117" t="s">
        <v>156</v>
      </c>
      <c r="F17" s="117" t="s">
        <v>156</v>
      </c>
      <c r="G17" s="117" t="s">
        <v>156</v>
      </c>
      <c r="H17" s="117" t="s">
        <v>156</v>
      </c>
      <c r="I17" s="117" t="s">
        <v>156</v>
      </c>
      <c r="J17" s="117" t="s">
        <v>156</v>
      </c>
      <c r="K17" s="117" t="s">
        <v>156</v>
      </c>
      <c r="L17" s="117" t="s">
        <v>156</v>
      </c>
      <c r="M17" s="117" t="s">
        <v>156</v>
      </c>
      <c r="N17" s="117" t="s">
        <v>156</v>
      </c>
      <c r="O17" s="117" t="s">
        <v>156</v>
      </c>
      <c r="P17" s="117" t="s">
        <v>156</v>
      </c>
      <c r="Q17" s="117" t="s">
        <v>156</v>
      </c>
      <c r="R17" s="117" t="s">
        <v>156</v>
      </c>
      <c r="S17" s="117" t="s">
        <v>156</v>
      </c>
      <c r="T17" s="117" t="s">
        <v>156</v>
      </c>
      <c r="U17" s="117" t="s">
        <v>156</v>
      </c>
      <c r="V17" s="117" t="s">
        <v>156</v>
      </c>
      <c r="W17" s="117" t="s">
        <v>156</v>
      </c>
      <c r="X17" s="117" t="s">
        <v>156</v>
      </c>
      <c r="Y17" s="117" t="s">
        <v>156</v>
      </c>
      <c r="Z17" s="117" t="s">
        <v>156</v>
      </c>
      <c r="AA17" s="117" t="s">
        <v>156</v>
      </c>
      <c r="AB17" s="117" t="s">
        <v>156</v>
      </c>
      <c r="AC17" s="117" t="s">
        <v>156</v>
      </c>
      <c r="AD17" s="117" t="s">
        <v>156</v>
      </c>
      <c r="AE17" s="117" t="s">
        <v>156</v>
      </c>
      <c r="AF17" s="117">
        <v>0.31098329285204818</v>
      </c>
      <c r="AG17" s="117">
        <v>0.33265404747669514</v>
      </c>
      <c r="AH17" s="117">
        <f>AG17</f>
        <v>0.33265404747669514</v>
      </c>
      <c r="AI17" s="117">
        <v>0.34539198683316386</v>
      </c>
      <c r="AJ17" s="117">
        <f>AI17</f>
        <v>0.34539198683316386</v>
      </c>
      <c r="AK17" s="117">
        <v>0.32639327340503788</v>
      </c>
      <c r="AL17" s="117">
        <f>AK17</f>
        <v>0.32639327340503788</v>
      </c>
      <c r="AM17" s="116">
        <v>0.33013286434557138</v>
      </c>
      <c r="AN17" s="116">
        <v>0.31294788929957151</v>
      </c>
      <c r="AO17" s="116">
        <f t="shared" ref="AO17" si="6">AN17</f>
        <v>0.31294788929957151</v>
      </c>
      <c r="AP17" s="116">
        <v>0.25785204393465583</v>
      </c>
      <c r="AQ17" s="116">
        <f t="shared" ref="AQ17" si="7">AP17</f>
        <v>0.25785204393465583</v>
      </c>
      <c r="AR17" s="116">
        <v>0.22132693682867896</v>
      </c>
      <c r="AS17" s="116">
        <f t="shared" ref="AS17" si="8">AR17</f>
        <v>0.22132693682867896</v>
      </c>
      <c r="AT17" s="116">
        <v>0.20559136249342169</v>
      </c>
    </row>
    <row r="18" spans="2:46" ht="17.399999999999999" thickBot="1" x14ac:dyDescent="0.35">
      <c r="B18" s="86" t="s">
        <v>375</v>
      </c>
      <c r="C18" s="86" t="s">
        <v>166</v>
      </c>
      <c r="D18" s="117">
        <v>0.57139779709276184</v>
      </c>
      <c r="E18" s="117">
        <v>0.53382322953877759</v>
      </c>
      <c r="F18" s="117">
        <v>0.55059642022435262</v>
      </c>
      <c r="G18" s="117">
        <v>0.42555685055685055</v>
      </c>
      <c r="H18" s="117">
        <v>0.50153575683977059</v>
      </c>
      <c r="I18" s="117">
        <v>0.59762934584342453</v>
      </c>
      <c r="J18" s="117">
        <v>0.52978810412922528</v>
      </c>
      <c r="K18" s="117">
        <v>0.58155227937483378</v>
      </c>
      <c r="L18" s="117">
        <v>0.54706709154448219</v>
      </c>
      <c r="M18" s="117">
        <v>0.56254824513702284</v>
      </c>
      <c r="N18" s="117">
        <v>0.49739029274786362</v>
      </c>
      <c r="O18" s="117">
        <v>0.53618630950500679</v>
      </c>
      <c r="P18" s="117">
        <v>0.54737102560930351</v>
      </c>
      <c r="Q18" s="117">
        <v>0.5399671706082847</v>
      </c>
      <c r="R18" s="117">
        <v>0.43484502928774182</v>
      </c>
      <c r="S18" s="117">
        <v>0.48125300297218793</v>
      </c>
      <c r="T18" s="117">
        <v>0.45949182860916454</v>
      </c>
      <c r="U18" s="117">
        <v>0.48690520794304981</v>
      </c>
      <c r="V18" s="117">
        <v>0.46919160324634701</v>
      </c>
      <c r="W18" s="117">
        <v>0.71664647835004924</v>
      </c>
      <c r="X18" s="117">
        <v>0.519708799324752</v>
      </c>
      <c r="Y18" s="117">
        <v>0.46679815742611946</v>
      </c>
      <c r="Z18" s="117">
        <v>0.46727557091730815</v>
      </c>
      <c r="AA18" s="117">
        <v>0.46702666558329547</v>
      </c>
      <c r="AB18" s="117">
        <v>0.51341623580655349</v>
      </c>
      <c r="AC18" s="117">
        <v>0.48208742147926187</v>
      </c>
      <c r="AD18" s="117">
        <v>0.52205035816492029</v>
      </c>
      <c r="AE18" s="117">
        <v>0.49256864283164042</v>
      </c>
      <c r="AF18" s="117">
        <v>0.58388777231309652</v>
      </c>
      <c r="AG18" s="117">
        <v>1.0261112645604946</v>
      </c>
      <c r="AH18" s="117">
        <v>0.75712987720018654</v>
      </c>
      <c r="AI18" s="117">
        <v>0.6459870610039482</v>
      </c>
      <c r="AJ18" s="117">
        <v>0.71812355506130932</v>
      </c>
      <c r="AK18" s="117">
        <v>0.72534774724669904</v>
      </c>
      <c r="AL18" s="117">
        <v>0.7499696151014682</v>
      </c>
      <c r="AM18" s="117">
        <v>0.72150611805053466</v>
      </c>
      <c r="AN18" s="117">
        <v>0.77621242159316195</v>
      </c>
      <c r="AO18" s="117">
        <v>0.77621242159316195</v>
      </c>
      <c r="AP18" s="117">
        <v>0.92772711762698701</v>
      </c>
      <c r="AQ18" s="117">
        <v>0.92772711762698701</v>
      </c>
      <c r="AR18" s="117">
        <v>0.89145549427794024</v>
      </c>
      <c r="AS18" s="117">
        <v>0.89145549427794024</v>
      </c>
      <c r="AT18" s="117">
        <v>0.6827621638966016</v>
      </c>
    </row>
    <row r="19" spans="2:46" ht="17.399999999999999" thickBot="1" x14ac:dyDescent="0.35">
      <c r="B19" s="86" t="s">
        <v>260</v>
      </c>
      <c r="C19" s="86" t="s">
        <v>261</v>
      </c>
      <c r="D19" s="117">
        <v>0.71586815456284247</v>
      </c>
      <c r="E19" s="117">
        <v>0.64949874571567723</v>
      </c>
      <c r="F19" s="117">
        <v>0.67864652044854878</v>
      </c>
      <c r="G19" s="117">
        <v>0.54303514033826605</v>
      </c>
      <c r="H19" s="117">
        <v>0.62655477867314979</v>
      </c>
      <c r="I19" s="117">
        <v>0.81219738674802677</v>
      </c>
      <c r="J19" s="117">
        <v>0.67794754563419657</v>
      </c>
      <c r="K19" s="117">
        <v>0.79313234855627812</v>
      </c>
      <c r="L19" s="117">
        <v>0.73385248177491946</v>
      </c>
      <c r="M19" s="117">
        <v>0.76022196889854388</v>
      </c>
      <c r="N19" s="117">
        <v>0.6457009355267026</v>
      </c>
      <c r="O19" s="117">
        <v>0.71277609809355846</v>
      </c>
      <c r="P19" s="117">
        <v>0.71526551265625826</v>
      </c>
      <c r="Q19" s="117">
        <v>0.71362719995799406</v>
      </c>
      <c r="R19" s="117">
        <v>0.61317862637807574</v>
      </c>
      <c r="S19" s="117">
        <v>0.70713908135281744</v>
      </c>
      <c r="T19" s="117">
        <v>0.66211566888396156</v>
      </c>
      <c r="U19" s="117">
        <v>0.7951235927557514</v>
      </c>
      <c r="V19" s="117">
        <v>0.70544683968187527</v>
      </c>
      <c r="W19" s="117">
        <v>0.97310467334809969</v>
      </c>
      <c r="X19" s="117">
        <v>0.76465389022401298</v>
      </c>
      <c r="Y19" s="117">
        <v>0.98897940404341123</v>
      </c>
      <c r="Z19" s="117">
        <v>0.95368676943349506</v>
      </c>
      <c r="AA19" s="117">
        <v>0.97175775414556809</v>
      </c>
      <c r="AB19" s="117">
        <v>0.85787502372762081</v>
      </c>
      <c r="AC19" s="117">
        <v>0.92911234396671294</v>
      </c>
      <c r="AD19" s="117">
        <v>0.76725609415964746</v>
      </c>
      <c r="AE19" s="117">
        <v>0.87764764309067578</v>
      </c>
      <c r="AF19" s="117">
        <v>0.91324737340251982</v>
      </c>
      <c r="AG19" s="117">
        <v>0.8456762262107077</v>
      </c>
      <c r="AH19" s="117">
        <v>0.8762262333294627</v>
      </c>
      <c r="AI19" s="117">
        <v>0.81100564179891887</v>
      </c>
      <c r="AJ19" s="117">
        <v>0.85318737926593691</v>
      </c>
      <c r="AK19" s="117">
        <v>0.86515153609088002</v>
      </c>
      <c r="AL19" s="117">
        <v>0.85662113587347244</v>
      </c>
      <c r="AM19" s="117">
        <v>0.86929965388222652</v>
      </c>
      <c r="AN19" s="117">
        <v>0.94263801356454513</v>
      </c>
      <c r="AO19" s="117">
        <v>0.94263801356454513</v>
      </c>
      <c r="AP19" s="117">
        <v>1.238025103866699</v>
      </c>
      <c r="AQ19" s="117">
        <v>1.238025103866699</v>
      </c>
      <c r="AR19" s="117">
        <v>1.0526696144583021</v>
      </c>
      <c r="AS19" s="117">
        <v>1.0526696144583021</v>
      </c>
      <c r="AT19" s="117">
        <v>0.90844837542631796</v>
      </c>
    </row>
    <row r="20" spans="2:46" ht="15" thickBot="1" x14ac:dyDescent="0.35">
      <c r="B20" s="86" t="s">
        <v>299</v>
      </c>
      <c r="C20" s="86" t="s">
        <v>355</v>
      </c>
      <c r="D20" s="118">
        <f>SUM('DRE | Income Statement'!D5,'DRE | Income Statement'!D22:D23)</f>
        <v>119185</v>
      </c>
      <c r="E20" s="118">
        <f>SUM('DRE | Income Statement'!E5,'DRE | Income Statement'!E22:E23)</f>
        <v>145213</v>
      </c>
      <c r="F20" s="118">
        <f>SUM('DRE | Income Statement'!F5,'DRE | Income Statement'!F22:F23)</f>
        <v>264398</v>
      </c>
      <c r="G20" s="118">
        <f>SUM('DRE | Income Statement'!G5,'DRE | Income Statement'!G22:G23)</f>
        <v>171985</v>
      </c>
      <c r="H20" s="118">
        <f>SUM('DRE | Income Statement'!H5,'DRE | Income Statement'!H22:H23)</f>
        <v>436383</v>
      </c>
      <c r="I20" s="118">
        <f>SUM('DRE | Income Statement'!I5,'DRE | Income Statement'!I22:I23)</f>
        <v>184335</v>
      </c>
      <c r="J20" s="118">
        <f>SUM('DRE | Income Statement'!J5,'DRE | Income Statement'!J22:J23)</f>
        <v>620718</v>
      </c>
      <c r="K20" s="118">
        <f>SUM('DRE | Income Statement'!$K5,'DRE | Income Statement'!K22:K23)</f>
        <v>189392</v>
      </c>
      <c r="L20" s="118">
        <f>SUM('DRE | Income Statement'!$M5,'DRE | Income Statement'!M22:M23)</f>
        <v>224270</v>
      </c>
      <c r="M20" s="118">
        <f>SUM('DRE | Income Statement'!$O5,'DRE | Income Statement'!O22:O23)</f>
        <v>413662</v>
      </c>
      <c r="N20" s="118">
        <f>SUM('DRE | Income Statement'!$Q5,'DRE | Income Statement'!Q22:Q23)</f>
        <v>270174</v>
      </c>
      <c r="O20" s="118">
        <f>SUM('DRE | Income Statement'!$S5,'DRE | Income Statement'!S22:S23)</f>
        <v>683836</v>
      </c>
      <c r="P20" s="118">
        <f>SUM('DRE | Income Statement'!$U5,'DRE | Income Statement'!U22:U23)</f>
        <v>338307</v>
      </c>
      <c r="Q20" s="118">
        <f>SUM('DRE | Income Statement'!$W5,'DRE | Income Statement'!W22:W23)</f>
        <v>1022143</v>
      </c>
      <c r="R20" s="118">
        <f>SUM('DRE | Income Statement'!$Y5,'DRE | Income Statement'!Y22:Y23)</f>
        <v>384263</v>
      </c>
      <c r="S20" s="118">
        <f>SUM('DRE | Income Statement'!$AA5,'DRE | Income Statement'!AA22:AA23)</f>
        <v>435266</v>
      </c>
      <c r="T20" s="118">
        <f>SUM('DRE | Income Statement'!$AC5,'DRE | Income Statement'!AC22:AC23)</f>
        <v>819529</v>
      </c>
      <c r="U20" s="118">
        <f>SUM('DRE | Income Statement'!$AE5,'DRE | Income Statement'!AE22:AE23)</f>
        <v>452141</v>
      </c>
      <c r="V20" s="118">
        <f>SUM('DRE | Income Statement'!$AG5,'DRE | Income Statement'!AG22:AG23)</f>
        <v>1271670</v>
      </c>
      <c r="W20" s="118">
        <f>SUM('DRE | Income Statement'!$AI5,'DRE | Income Statement'!AI22:AI23)</f>
        <v>336601</v>
      </c>
      <c r="X20" s="118">
        <f>SUM('DRE | Income Statement'!$AK5,'DRE | Income Statement'!AK22:AK23)</f>
        <v>1608271</v>
      </c>
      <c r="Y20" s="118">
        <f>SUM('DRE | Income Statement'!$AM5,'DRE | Income Statement'!AM22:AM23)</f>
        <v>420940</v>
      </c>
      <c r="Z20" s="118">
        <f>SUM('DRE | Income Statement'!$AO5,'DRE | Income Statement'!AO22:AO23)</f>
        <v>391635</v>
      </c>
      <c r="AA20" s="118">
        <f>SUM('DRE | Income Statement'!$AQ5,'DRE | Income Statement'!AQ22:AQ23)</f>
        <v>812575</v>
      </c>
      <c r="AB20" s="118">
        <f>SUM('DRE | Income Statement'!$AS5,'DRE | Income Statement'!AS22:AS23)</f>
        <v>394929</v>
      </c>
      <c r="AC20" s="118">
        <f>SUM('DRE | Income Statement'!$AU5,'DRE | Income Statement'!AU22:AU23)</f>
        <v>1207504</v>
      </c>
      <c r="AD20" s="118">
        <f>SUM('DRE | Income Statement'!$AW5,'DRE | Income Statement'!AW22:AY23)</f>
        <v>484098.51698668906</v>
      </c>
      <c r="AE20" s="118">
        <f>SUM('DRE | Income Statement'!$AY5,'DRE | Income Statement'!AY22:AY23)</f>
        <v>1630361</v>
      </c>
      <c r="AF20" s="118">
        <f>SUM('DRE | Income Statement'!$BA5,'DRE | Income Statement'!BA22:BA23)</f>
        <v>354810</v>
      </c>
      <c r="AG20" s="118">
        <f>SUM('DRE | Income Statement'!$BC5,'DRE | Income Statement'!BC22:BC23)</f>
        <v>362397</v>
      </c>
      <c r="AH20" s="118">
        <f>SUM('DRE | Income Statement'!$BE5,'DRE | Income Statement'!BE22:BE23)</f>
        <v>717207</v>
      </c>
      <c r="AI20" s="118">
        <f>SUM('DRE | Income Statement'!$BG5,'DRE | Income Statement'!BG22:BG23)</f>
        <v>339672</v>
      </c>
      <c r="AJ20" s="118">
        <f>SUM('DRE | Income Statement'!$BI5,'DRE | Income Statement'!BI22:BI23)</f>
        <v>1056879</v>
      </c>
      <c r="AK20" s="118">
        <f>SUM('DRE | Income Statement'!$BK5,'DRE | Income Statement'!BK22:BK23)</f>
        <v>371358</v>
      </c>
      <c r="AL20" s="118">
        <f>SUM('DRE | Income Statement'!$BM5,'DRE | Income Statement'!BM22:BM23)</f>
        <v>1428237</v>
      </c>
      <c r="AM20" s="118">
        <f>SUM('DRE | Income Statement'!$BO5,'DRE | Income Statement'!$BO22:$BO23)</f>
        <v>395747</v>
      </c>
      <c r="AN20" s="118">
        <f>SUM('DRE | Income Statement'!BQ5,'DRE | Income Statement'!BQ22:BQ23)</f>
        <v>452326</v>
      </c>
      <c r="AO20" s="118">
        <f>SUM('DRE | Income Statement'!BS5,'DRE | Income Statement'!BS22:BS23)</f>
        <v>848073</v>
      </c>
      <c r="AP20" s="118">
        <f>SUM('DRE | Income Statement'!$BU5,'DRE | Income Statement'!BU22:BU23)</f>
        <v>547259</v>
      </c>
      <c r="AQ20" s="118">
        <f>SUM('DRE | Income Statement'!$BW5,'DRE | Income Statement'!BW22:BW23)</f>
        <v>1395332</v>
      </c>
      <c r="AR20" s="118">
        <f>SUM('DRE | Income Statement'!BY5,'DRE | Income Statement'!BY22:BY23)</f>
        <v>673905</v>
      </c>
      <c r="AS20" s="118">
        <f>SUM('DRE | Income Statement'!CA5,'DRE | Income Statement'!CA22:CA23)</f>
        <v>2069237</v>
      </c>
      <c r="AT20" s="139">
        <v>743178</v>
      </c>
    </row>
    <row r="21" spans="2:46" ht="15" thickBot="1" x14ac:dyDescent="0.35">
      <c r="B21" s="86" t="s">
        <v>373</v>
      </c>
      <c r="C21" s="86" t="s">
        <v>358</v>
      </c>
      <c r="D21" s="118" t="s">
        <v>156</v>
      </c>
      <c r="E21" s="118" t="s">
        <v>156</v>
      </c>
      <c r="F21" s="118" t="s">
        <v>156</v>
      </c>
      <c r="G21" s="118" t="s">
        <v>156</v>
      </c>
      <c r="H21" s="118" t="s">
        <v>156</v>
      </c>
      <c r="I21" s="118" t="s">
        <v>156</v>
      </c>
      <c r="J21" s="118" t="s">
        <v>156</v>
      </c>
      <c r="K21" s="118" t="s">
        <v>156</v>
      </c>
      <c r="L21" s="118" t="s">
        <v>156</v>
      </c>
      <c r="M21" s="118" t="s">
        <v>156</v>
      </c>
      <c r="N21" s="118" t="s">
        <v>156</v>
      </c>
      <c r="O21" s="118" t="s">
        <v>156</v>
      </c>
      <c r="P21" s="118" t="s">
        <v>156</v>
      </c>
      <c r="Q21" s="118" t="s">
        <v>156</v>
      </c>
      <c r="R21" s="118" t="s">
        <v>156</v>
      </c>
      <c r="S21" s="118" t="s">
        <v>156</v>
      </c>
      <c r="T21" s="118" t="s">
        <v>156</v>
      </c>
      <c r="U21" s="118" t="s">
        <v>156</v>
      </c>
      <c r="V21" s="118" t="s">
        <v>156</v>
      </c>
      <c r="W21" s="118" t="s">
        <v>156</v>
      </c>
      <c r="X21" s="118" t="s">
        <v>156</v>
      </c>
      <c r="Y21" s="141">
        <f>SUM(Y20,W20,U20,S20)/AVERAGE(Y7,W7,U7,S7,R7)*1000</f>
        <v>1771.80994653381</v>
      </c>
      <c r="Z21" s="141">
        <f>SUM(Z20,Y20,W20,U20)/AVERAGE(Z7,Y7,W7,U7,S7)*1000</f>
        <v>1536.7816967816889</v>
      </c>
      <c r="AA21" s="141">
        <f>Z21</f>
        <v>1536.7816967816889</v>
      </c>
      <c r="AB21" s="141">
        <f>SUM(AB20,Z20,Y20,W20)/AVERAGE(AB7,Z7,Y7,W7,U7)*1000</f>
        <v>1370.1300026531153</v>
      </c>
      <c r="AC21" s="141">
        <f>AB21</f>
        <v>1370.1300026531153</v>
      </c>
      <c r="AD21" s="141">
        <f>SUM(AD20,AB20,Z20,Y20)/AVERAGE(AD7,AB7,Z7,Y7,W7)*1000</f>
        <v>1476.2495889500049</v>
      </c>
      <c r="AE21" s="141">
        <f>AD21</f>
        <v>1476.2495889500049</v>
      </c>
      <c r="AF21" s="141">
        <f>SUM(AF20,AD20,AB20,Z20)/AVERAGE(AF7,AD7,AB7,Z7,Y7)*1000</f>
        <v>1424.2464351500755</v>
      </c>
      <c r="AG21" s="141">
        <f>SUM(AG20,AF20,AD20,AB20)/AVERAGE(AG7,AF7,AD7,AB7,Z7)*1000</f>
        <v>1440.3217084927414</v>
      </c>
      <c r="AH21" s="141">
        <f>AG21</f>
        <v>1440.3217084927414</v>
      </c>
      <c r="AI21" s="141">
        <f>SUM(AI20,AG20,AF20,AD20)/AVERAGE(AI7,AG7,AF7,AD7,AB7)*1000</f>
        <v>1420.8272497681915</v>
      </c>
      <c r="AJ21" s="141">
        <f>AI21</f>
        <v>1420.8272497681915</v>
      </c>
      <c r="AK21" s="141">
        <f>SUM(AK20,AI20,AG20,AF20)/AVERAGE(AK7,AI7,AG7,AF7,AD7)*1000</f>
        <v>1360.6543852101213</v>
      </c>
      <c r="AL21" s="141">
        <f>AK21</f>
        <v>1360.6543852101213</v>
      </c>
      <c r="AM21" s="141">
        <f>SUM(AM20,AK20,AI20,AG20)/AVERAGE(AM7,AK7,AI7,AG7,AF7)*1000</f>
        <v>1394.7887975933106</v>
      </c>
      <c r="AN21" s="141">
        <f>SUM(AN20,AM20,AK20,AI20)/AVERAGE(AN7,AM7,AK7,AI7,AG7)*1000</f>
        <v>1448.3599498727774</v>
      </c>
      <c r="AO21" s="141">
        <f>AN21</f>
        <v>1448.3599498727774</v>
      </c>
      <c r="AP21" s="141">
        <f>SUM(AP20,AN20,AM20,AK20)/AVERAGE(AP7,AN7,AM7,AK7,AI7)*1000</f>
        <v>1535.9783690733391</v>
      </c>
      <c r="AQ21" s="141">
        <f>AP21</f>
        <v>1535.9783690733391</v>
      </c>
      <c r="AR21" s="141">
        <f>SUM(AR20,AP20,AN20,AM20)/AVERAGE(AR7,AP7,AN7,AM7,AK7)*1000</f>
        <v>1666.8514036439046</v>
      </c>
      <c r="AS21" s="141">
        <f>AR21</f>
        <v>1666.8514036439046</v>
      </c>
      <c r="AT21" s="141">
        <f>SUM(AT20,AR20,AP20,AN20)/AVERAGE(AT7,AR7,AP7,AN7,AM7)*1000</f>
        <v>1776.5944276815706</v>
      </c>
    </row>
    <row r="22" spans="2:46" ht="15" thickBot="1" x14ac:dyDescent="0.35">
      <c r="B22" s="86" t="s">
        <v>372</v>
      </c>
      <c r="C22" s="86" t="s">
        <v>356</v>
      </c>
      <c r="D22" s="118" t="s">
        <v>156</v>
      </c>
      <c r="E22" s="118" t="s">
        <v>156</v>
      </c>
      <c r="F22" s="118" t="s">
        <v>156</v>
      </c>
      <c r="G22" s="118" t="s">
        <v>156</v>
      </c>
      <c r="H22" s="118" t="s">
        <v>156</v>
      </c>
      <c r="I22" s="118" t="s">
        <v>156</v>
      </c>
      <c r="J22" s="118" t="s">
        <v>156</v>
      </c>
      <c r="K22" s="141">
        <f>SUM(K20,I20,G20,E20)/AVERAGE(K10,I10,G10,E10,D10)*1000</f>
        <v>334880.28305544786</v>
      </c>
      <c r="L22" s="141">
        <f>SUM(L20,K20,I20,G20)/AVERAGE(L10,K10,I10,G10,E10)*1000</f>
        <v>337681.78229979827</v>
      </c>
      <c r="M22" s="141">
        <f t="shared" ref="M22:M23" si="9">L22</f>
        <v>337681.78229979827</v>
      </c>
      <c r="N22" s="141">
        <f>SUM(N20,L20,K20,I20)/AVERAGE(N10,L10,K10,I10,G10)*1000</f>
        <v>351600.1133970517</v>
      </c>
      <c r="O22" s="141">
        <f t="shared" ref="O22:O23" si="10">N22</f>
        <v>351600.1133970517</v>
      </c>
      <c r="P22" s="141">
        <f>SUM(P20,N20,L20,K20)/AVERAGE(P10,N10,L10,K10,I10)*1000</f>
        <v>387821.74836849293</v>
      </c>
      <c r="Q22" s="141">
        <f t="shared" ref="Q22:Q23" si="11">P22</f>
        <v>387821.74836849293</v>
      </c>
      <c r="R22" s="141">
        <f>SUM(R20,P20,N20,L20)/AVERAGE(R10,P10,N10,L10,K10)*1000</f>
        <v>433193.56446216273</v>
      </c>
      <c r="S22" s="141">
        <f>SUM(S20,R20,P20,N20)/AVERAGE(S10,R10,P10,N10,L10)*1000</f>
        <v>480649.61292494112</v>
      </c>
      <c r="T22" s="141">
        <f t="shared" ref="T22:T23" si="12">S22</f>
        <v>480649.61292494112</v>
      </c>
      <c r="U22" s="141">
        <f>SUM(U20,S20,R20,P20)/AVERAGE(U10,S10,R10,P10,N10)*1000</f>
        <v>513418.266471076</v>
      </c>
      <c r="V22" s="141">
        <f t="shared" ref="V22:V23" si="13">U22</f>
        <v>513418.266471076</v>
      </c>
      <c r="W22" s="141">
        <f>SUM(W20,U20,S20,R20)/AVERAGE(W10,U10,S10,R10,P10)*1000</f>
        <v>486735.36710852856</v>
      </c>
      <c r="X22" s="141">
        <f t="shared" ref="X22:X23" si="14">W22</f>
        <v>486735.36710852856</v>
      </c>
      <c r="Y22" s="141">
        <f>SUM(Y20,W20,U20,S20)/AVERAGE(Y10,W10,U10,S10,R10)*1000</f>
        <v>484463.68616363313</v>
      </c>
      <c r="Z22" s="141">
        <f>SUM(Z20,Y20,W20,U20)/AVERAGE(Z10,Y10,W10,U10,S10)*1000</f>
        <v>465742.83055086964</v>
      </c>
      <c r="AA22" s="141">
        <f t="shared" ref="AA22:AA23" si="15">Z22</f>
        <v>465742.83055086964</v>
      </c>
      <c r="AB22" s="141">
        <f>SUM(AB20,Z20,Y20,W20)/AVERAGE(AB10,Z10,Y10,W10,U10)*1000</f>
        <v>449652.00931857893</v>
      </c>
      <c r="AC22" s="141">
        <f t="shared" ref="AC22:AC23" si="16">AB22</f>
        <v>449652.00931857893</v>
      </c>
      <c r="AD22" s="141">
        <f>SUM(AD20,AB20,Z20,Y20)/AVERAGE(AD10,AB10,Z10,Y10,W10)*1000</f>
        <v>500326.09198068298</v>
      </c>
      <c r="AE22" s="141">
        <f t="shared" ref="AE22:AE23" si="17">AD22</f>
        <v>500326.09198068298</v>
      </c>
      <c r="AF22" s="141">
        <f>SUM(AF20,AD20,AB20,Z20)/AVERAGE(AF10,AD10,AB10,Z10,Y10)*1000</f>
        <v>490782.76479066699</v>
      </c>
      <c r="AG22" s="141">
        <f>SUM(AG20,AF20,AD20,AB20)/AVERAGE(AG10,AF10,AD10,AB10,Z10)*1000</f>
        <v>487102.385409426</v>
      </c>
      <c r="AH22" s="141">
        <f t="shared" ref="AH22:AH23" si="18">AG22</f>
        <v>487102.385409426</v>
      </c>
      <c r="AI22" s="141">
        <f>SUM(AI20,AG20,AF20,AD20)/AVERAGE(AI10,AG10,AF10,AD10,AB10)*1000</f>
        <v>472518.55666217627</v>
      </c>
      <c r="AJ22" s="141">
        <f t="shared" ref="AJ22:AJ23" si="19">AI22</f>
        <v>472518.55666217627</v>
      </c>
      <c r="AK22" s="141">
        <f>SUM(AK20,AI20,AG20,AF20)/AVERAGE(AK10,AI10,AG10,AF10,AD10)*1000</f>
        <v>437117.27979433187</v>
      </c>
      <c r="AL22" s="141">
        <f t="shared" ref="AL22:AL23" si="20">AK22</f>
        <v>437117.27979433187</v>
      </c>
      <c r="AM22" s="141">
        <f>SUM(AM20,AK20,AI20,AG20)/AVERAGE(AM10,AK10,AI10,AG10,AF10)*1000</f>
        <v>442548.9487318513</v>
      </c>
      <c r="AN22" s="141">
        <f>SUM(AN20,AM20,AK20,AI20)/AVERAGE(AN10,AM10,AK10,AI10,AG10)*1000</f>
        <v>455718.16906348651</v>
      </c>
      <c r="AO22" s="141">
        <f t="shared" ref="AO22:AO23" si="21">AN22</f>
        <v>455718.16906348651</v>
      </c>
      <c r="AP22" s="141">
        <f>SUM(AP20,AN20,AM20,AK20)/AVERAGE(AP10,AN10,AM10,AK10,AI10)*1000</f>
        <v>487228.35079977935</v>
      </c>
      <c r="AQ22" s="141">
        <f t="shared" ref="AQ22:AQ23" si="22">AP22</f>
        <v>487228.35079977935</v>
      </c>
      <c r="AR22" s="141">
        <f>SUM(AR20,AP20,AN20,AM20)/AVERAGE(AR10,AP10,AN10,AM10,AK10)*1000</f>
        <v>538471.16685749975</v>
      </c>
      <c r="AS22" s="141">
        <f t="shared" ref="AS22:AS23" si="23">AR22</f>
        <v>538471.16685749975</v>
      </c>
      <c r="AT22" s="141">
        <f>SUM(AT20,AR20,AP20,AN20)/AVERAGE(AT10,AR10,AP10,AN10,AM10)*1000</f>
        <v>599848.09372517874</v>
      </c>
    </row>
    <row r="23" spans="2:46" ht="15" thickBot="1" x14ac:dyDescent="0.35">
      <c r="B23" s="86" t="s">
        <v>371</v>
      </c>
      <c r="C23" s="86" t="s">
        <v>357</v>
      </c>
      <c r="D23" s="118" t="s">
        <v>156</v>
      </c>
      <c r="E23" s="118" t="s">
        <v>156</v>
      </c>
      <c r="F23" s="118" t="s">
        <v>156</v>
      </c>
      <c r="G23" s="118" t="s">
        <v>156</v>
      </c>
      <c r="H23" s="118" t="s">
        <v>156</v>
      </c>
      <c r="I23" s="118" t="s">
        <v>156</v>
      </c>
      <c r="J23" s="118" t="s">
        <v>156</v>
      </c>
      <c r="K23" s="141">
        <f>SUM(K20,I20,G20,E20)/AVERAGE(K11,I11,G11,E11,D11)*1000</f>
        <v>3305861.2440191386</v>
      </c>
      <c r="L23" s="141">
        <f>SUM(L20,K20,I20,G20)/AVERAGE(L11,K11,I11,G11,E11)*1000</f>
        <v>3523945.0800915333</v>
      </c>
      <c r="M23" s="141">
        <f t="shared" si="9"/>
        <v>3523945.0800915333</v>
      </c>
      <c r="N23" s="141">
        <f>SUM(N20,L20,K20,I20)/AVERAGE(N11,L11,K11,I11,G11)*1000</f>
        <v>3835807.0692194402</v>
      </c>
      <c r="O23" s="141">
        <f t="shared" si="10"/>
        <v>3835807.0692194402</v>
      </c>
      <c r="P23" s="141">
        <f>SUM(P20,N20,L20,K20)/AVERAGE(P11,N11,L11,K11,I11)*1000</f>
        <v>4386879.8283261806</v>
      </c>
      <c r="Q23" s="141">
        <f t="shared" si="11"/>
        <v>4386879.8283261806</v>
      </c>
      <c r="R23" s="141">
        <f>SUM(R20,P20,N20,L20)/AVERAGE(R11,P11,N11,L11,K11)*1000</f>
        <v>4967404.0816326533</v>
      </c>
      <c r="S23" s="141">
        <f>SUM(S20,R20,P20,N20)/AVERAGE(S11,R11,P11,N11,L11)*1000</f>
        <v>5285011.1028867504</v>
      </c>
      <c r="T23" s="141">
        <f t="shared" si="12"/>
        <v>5285011.1028867504</v>
      </c>
      <c r="U23" s="141">
        <f>SUM(U20,S20,R20,P20)/AVERAGE(U11,S11,R11,P11,N11)*1000</f>
        <v>5528767.1703296714</v>
      </c>
      <c r="V23" s="141">
        <f t="shared" si="13"/>
        <v>5528767.1703296714</v>
      </c>
      <c r="W23" s="141">
        <f>SUM(W20,U20,S20,R20)/AVERAGE(W11,U11,S11,R11,P11)*1000</f>
        <v>5164646.7565831738</v>
      </c>
      <c r="X23" s="141">
        <f t="shared" si="14"/>
        <v>5164646.7565831738</v>
      </c>
      <c r="Y23" s="141">
        <f>SUM(Y20,W20,U20,S20)/AVERAGE(Y11,W11,U11,S11,R11)*1000</f>
        <v>5055156.7301782425</v>
      </c>
      <c r="Z23" s="141">
        <f>SUM(Z20,Y20,W20,U20)/AVERAGE(Z11,Y11,W11,U11,S11)*1000</f>
        <v>4936242.2934648581</v>
      </c>
      <c r="AA23" s="141">
        <f t="shared" si="15"/>
        <v>4936242.2934648581</v>
      </c>
      <c r="AB23" s="141">
        <f>SUM(AB20,Z20,Y20,W20)/AVERAGE(AB11,Z11,Y11,W11,U11)*1000</f>
        <v>4895703.868103995</v>
      </c>
      <c r="AC23" s="141">
        <f t="shared" si="16"/>
        <v>4895703.868103995</v>
      </c>
      <c r="AD23" s="141">
        <f>SUM(AD20,AB20,Z20,Y20)/AVERAGE(AD11,AB11,Z11,Y11,W11)*1000</f>
        <v>5456782.3128602877</v>
      </c>
      <c r="AE23" s="141">
        <f t="shared" si="17"/>
        <v>5456782.3128602877</v>
      </c>
      <c r="AF23" s="141">
        <f>SUM(AF20,AD20,AB20,Z20)/AVERAGE(AF11,AD11,AB11,Z11,Y11)*1000</f>
        <v>5364595.7656326368</v>
      </c>
      <c r="AG23" s="141">
        <f>SUM(AG20,AF20,AD20,AB20)/AVERAGE(AG11,AF11,AD11,AB11,Z11)*1000</f>
        <v>5320781.7232889635</v>
      </c>
      <c r="AH23" s="141">
        <f t="shared" si="18"/>
        <v>5320781.7232889635</v>
      </c>
      <c r="AI23" s="141">
        <f>SUM(AI20,AG20,AF20,AD20)/AVERAGE(AI11,AG11,AF11,AD11,AB11)*1000</f>
        <v>5234298.631068917</v>
      </c>
      <c r="AJ23" s="141">
        <f t="shared" si="19"/>
        <v>5234298.631068917</v>
      </c>
      <c r="AK23" s="141">
        <f>SUM(AK20,AI20,AG20,AF20)/AVERAGE(AK11,AI11,AG11,AF11,AD11)*1000</f>
        <v>4918171.4876033068</v>
      </c>
      <c r="AL23" s="141">
        <f t="shared" si="20"/>
        <v>4918171.4876033068</v>
      </c>
      <c r="AM23" s="141">
        <f>SUM(AM20,AK20,AI20,AG20)/AVERAGE(AM11,AK11,AI11,AG11,AF11)*1000</f>
        <v>5385535.1906158356</v>
      </c>
      <c r="AN23" s="141">
        <f>SUM(AN20,AM20,AK20,AI20)/AVERAGE(AN11,AM11,AK11,AI11,AG11)*1000</f>
        <v>6057121.2121212129</v>
      </c>
      <c r="AO23" s="141">
        <f t="shared" si="21"/>
        <v>6057121.2121212129</v>
      </c>
      <c r="AP23" s="141">
        <f>SUM(AP20,AN20,AM20,AK20)/AVERAGE(AP11,AN11,AM11,AK11,AI11)*1000</f>
        <v>7118009.6696212729</v>
      </c>
      <c r="AQ23" s="141">
        <f t="shared" si="22"/>
        <v>7118009.6696212729</v>
      </c>
      <c r="AR23" s="141">
        <f>SUM(AR20,AP20,AN20,AM20)/AVERAGE(AR11,AP11,AN11,AM11,AK11)*1000</f>
        <v>8363932.9021827001</v>
      </c>
      <c r="AS23" s="141">
        <f t="shared" si="23"/>
        <v>8363932.9021827001</v>
      </c>
      <c r="AT23" s="141">
        <f>SUM(AT20,AR20,AP20,AN20)/AVERAGE(AT11,AR11,AP11,AN11,AM11)*1000</f>
        <v>9807905.8441558443</v>
      </c>
    </row>
    <row r="24" spans="2:46" ht="17.399999999999999" thickBot="1" x14ac:dyDescent="0.35">
      <c r="B24" s="86" t="s">
        <v>153</v>
      </c>
      <c r="C24" s="86" t="s">
        <v>167</v>
      </c>
      <c r="D24" s="117">
        <f>'DRE | Income Statement'!D35/'DRE | Income Statement'!D17</f>
        <v>0.17114785094481896</v>
      </c>
      <c r="E24" s="117">
        <f>'DRE | Income Statement'!E35/'DRE | Income Statement'!E17</f>
        <v>0.19483941266835769</v>
      </c>
      <c r="F24" s="117">
        <f>'DRE | Income Statement'!F35/'DRE | Income Statement'!F17</f>
        <v>0.18435690205510491</v>
      </c>
      <c r="G24" s="117">
        <f>'DRE | Income Statement'!G35/'DRE | Income Statement'!G17</f>
        <v>0.33501582312856204</v>
      </c>
      <c r="H24" s="117">
        <f>'DRE | Income Statement'!H35/'DRE | Income Statement'!H17</f>
        <v>0.24574365753335733</v>
      </c>
      <c r="I24" s="117">
        <f>'DRE | Income Statement'!I35/'DRE | Income Statement'!I17</f>
        <v>0.1767228469518338</v>
      </c>
      <c r="J24" s="117">
        <f>'DRE | Income Statement'!J35/'DRE | Income Statement'!J17</f>
        <v>0.22487207038084533</v>
      </c>
      <c r="K24" s="117">
        <f>'DRE | Income Statement'!K35/'DRE | Income Statement'!K17</f>
        <v>9.8035176267607452E-2</v>
      </c>
      <c r="L24" s="117">
        <f>'DRE | Income Statement'!M35/'DRE | Income Statement'!M17</f>
        <v>0.11965602605863192</v>
      </c>
      <c r="M24" s="117">
        <f>'DRE | Income Statement'!O35/'DRE | Income Statement'!O17</f>
        <v>0.10998338167145248</v>
      </c>
      <c r="N24" s="117">
        <f>'DRE | Income Statement'!Q35/'DRE | Income Statement'!Q17</f>
        <v>0.16216362666310979</v>
      </c>
      <c r="O24" s="117">
        <f>'DRE | Income Statement'!S35/'DRE | Income Statement'!S17</f>
        <v>0.13130557859650258</v>
      </c>
      <c r="P24" s="117">
        <f>'DRE | Income Statement'!U35/'DRE | Income Statement'!U17</f>
        <v>0.1695609404203692</v>
      </c>
      <c r="Q24" s="117">
        <f>'DRE | Income Statement'!W35/'DRE | Income Statement'!W17</f>
        <v>0.14438357607817157</v>
      </c>
      <c r="R24" s="117">
        <f>'DRE | Income Statement'!Y35/'DRE | Income Statement'!Y17</f>
        <v>0.16769839396050837</v>
      </c>
      <c r="S24" s="117">
        <f>'DRE | Income Statement'!AA35/'DRE | Income Statement'!AA17</f>
        <v>0.12396402840938123</v>
      </c>
      <c r="T24" s="117">
        <f>'DRE | Income Statement'!AC35/'DRE | Income Statement'!AC17</f>
        <v>0.14452563439614258</v>
      </c>
      <c r="U24" s="117">
        <f>'DRE | Income Statement'!AE35/'DRE | Income Statement'!AE17</f>
        <v>9.5766084511465621E-2</v>
      </c>
      <c r="V24" s="117">
        <f>'DRE | Income Statement'!AG35/'DRE | Income Statement'!AG17</f>
        <v>0.12718921748233447</v>
      </c>
      <c r="W24" s="117">
        <f>'DRE | Income Statement'!AI35/'DRE | Income Statement'!AI17</f>
        <v>2.5786261389767796E-2</v>
      </c>
      <c r="X24" s="117">
        <f>'DRE | Income Statement'!AK35/'DRE | Income Statement'!AK17</f>
        <v>0.10676112951371836</v>
      </c>
      <c r="Y24" s="117">
        <f>'DRE | Income Statement'!AM35/'DRE | Income Statement'!AM17</f>
        <v>2.2217637285669299E-2</v>
      </c>
      <c r="Z24" s="117">
        <f>'DRE | Income Statement'!AO35/'DRE | Income Statement'!AO17</f>
        <v>1.6252224040993524E-2</v>
      </c>
      <c r="AA24" s="117">
        <f>'DRE | Income Statement'!AQ35/'DRE | Income Statement'!AQ17</f>
        <v>1.9305727518686661E-2</v>
      </c>
      <c r="AB24" s="117">
        <f>'DRE | Income Statement'!AS35/'DRE | Income Statement'!AS17</f>
        <v>5.3438894486828849E-2</v>
      </c>
      <c r="AC24" s="117">
        <f>'DRE | Income Statement'!AU35/'DRE | Income Statement'!AU17</f>
        <v>3.0417598813849544E-2</v>
      </c>
      <c r="AD24" s="117">
        <f>'DRE | Income Statement'!AW35/'DRE | Income Statement'!AW17</f>
        <v>0.1464389611484706</v>
      </c>
      <c r="AE24" s="117">
        <f>'DRE | Income Statement'!AY35/'DRE | Income Statement'!AY17</f>
        <v>6.0856826620817338E-2</v>
      </c>
      <c r="AF24" s="117">
        <f>'DRE | Income Statement'!BA35/'DRE | Income Statement'!BA17</f>
        <v>4.5200951666214254E-2</v>
      </c>
      <c r="AG24" s="117">
        <f>'DRE | Income Statement'!BC35/'DRE | Income Statement'!BC17</f>
        <v>0.12901698588630134</v>
      </c>
      <c r="AH24" s="117">
        <f>'DRE | Income Statement'!BE35/'DRE | Income Statement'!BE17</f>
        <v>7.6862851079219613E-2</v>
      </c>
      <c r="AI24" s="117">
        <f>'DRE | Income Statement'!BG35/'DRE | Income Statement'!BG17</f>
        <v>0.1071826056640206</v>
      </c>
      <c r="AJ24" s="117">
        <f>'DRE | Income Statement'!BI35/'DRE | Income Statement'!BI17</f>
        <v>8.8146787800453624E-2</v>
      </c>
      <c r="AK24" s="117">
        <f>'DRE | Income Statement'!BK37/'DRE | Income Statement'!BK17</f>
        <v>0.12372176240417763</v>
      </c>
      <c r="AL24" s="117">
        <f>'DRE | Income Statement'!BM35/'DRE | Income Statement'!BM17</f>
        <v>9.7234065874860429E-2</v>
      </c>
      <c r="AM24" s="117">
        <f>'DRE | Income Statement'!BO35/'DRE | Income Statement'!BO17</f>
        <v>6.6507218055337936E-2</v>
      </c>
      <c r="AN24" s="117">
        <f>'DRE | Income Statement'!BQ35/'DRE | Income Statement'!BQ17</f>
        <v>1.3232244891498757E-2</v>
      </c>
      <c r="AO24" s="117">
        <f>'DRE | Income Statement'!BS35/'DRE | Income Statement'!BS17</f>
        <v>3.8353712344369274E-2</v>
      </c>
      <c r="AP24" s="117">
        <f>'DRE | Income Statement'!BU35/'DRE | Income Statement'!BU17</f>
        <v>-0.10915571913491946</v>
      </c>
      <c r="AQ24" s="117">
        <f>'DRE | Income Statement'!BW35/'DRE | Income Statement'!BW17</f>
        <v>-1.3425192932299535E-2</v>
      </c>
      <c r="AR24" s="117">
        <f>'DRE | Income Statement'!BY35/'DRE | Income Statement'!BY17</f>
        <v>-5.0914128267190328E-2</v>
      </c>
      <c r="AS24" s="117">
        <f>'DRE | Income Statement'!CA35/'DRE | Income Statement'!CA17</f>
        <v>-2.2013370391940103E-2</v>
      </c>
      <c r="AT24" s="117">
        <v>5.4148589376502028E-2</v>
      </c>
    </row>
    <row r="25" spans="2:46" ht="17.399999999999999" thickBot="1" x14ac:dyDescent="0.35">
      <c r="B25" s="86" t="s">
        <v>154</v>
      </c>
      <c r="C25" s="86" t="s">
        <v>168</v>
      </c>
      <c r="D25" s="117">
        <f>'DRE | Income Statement'!D37/'DRE | Income Statement'!D17</f>
        <v>0.17114785094481896</v>
      </c>
      <c r="E25" s="117">
        <f>'DRE | Income Statement'!E37/'DRE | Income Statement'!E17</f>
        <v>0.19483941266835769</v>
      </c>
      <c r="F25" s="117">
        <f>'DRE | Income Statement'!F37/'DRE | Income Statement'!F17</f>
        <v>0.18435690205510491</v>
      </c>
      <c r="G25" s="117">
        <f>'DRE | Income Statement'!G37/'DRE | Income Statement'!G17</f>
        <v>0.33501582312856204</v>
      </c>
      <c r="H25" s="117">
        <f>'DRE | Income Statement'!H37/'DRE | Income Statement'!H17</f>
        <v>0.24574365753335733</v>
      </c>
      <c r="I25" s="117">
        <f>'DRE | Income Statement'!I37/'DRE | Income Statement'!I17</f>
        <v>0.1767228469518338</v>
      </c>
      <c r="J25" s="117">
        <f>'DRE | Income Statement'!J37/'DRE | Income Statement'!J17</f>
        <v>0.22487207038084533</v>
      </c>
      <c r="K25" s="117">
        <f>'DRE | Income Statement'!K37/'DRE | Income Statement'!K17</f>
        <v>9.8035176267607452E-2</v>
      </c>
      <c r="L25" s="117">
        <f>'DRE | Income Statement'!M37/'DRE | Income Statement'!M17</f>
        <v>0.11965602605863192</v>
      </c>
      <c r="M25" s="117">
        <f>'DRE | Income Statement'!O37/'DRE | Income Statement'!O17</f>
        <v>0.10998338167145248</v>
      </c>
      <c r="N25" s="117">
        <f>'DRE | Income Statement'!Q37/'DRE | Income Statement'!Q17</f>
        <v>0.16216362666310979</v>
      </c>
      <c r="O25" s="117">
        <f>'DRE | Income Statement'!S37/'DRE | Income Statement'!S17</f>
        <v>0.13130557859650258</v>
      </c>
      <c r="P25" s="117">
        <f>'DRE | Income Statement'!U37/'DRE | Income Statement'!U17</f>
        <v>0.1695609404203692</v>
      </c>
      <c r="Q25" s="117">
        <f>'DRE | Income Statement'!W37/'DRE | Income Statement'!W17</f>
        <v>0.14438357607817157</v>
      </c>
      <c r="R25" s="117">
        <f>'DRE | Income Statement'!Y37/'DRE | Income Statement'!Y17</f>
        <v>0.16769839396050837</v>
      </c>
      <c r="S25" s="117">
        <f>'DRE | Income Statement'!AA37/'DRE | Income Statement'!AA17</f>
        <v>0.13377538039035858</v>
      </c>
      <c r="T25" s="117">
        <f>'DRE | Income Statement'!AC37/'DRE | Income Statement'!AC17</f>
        <v>0.14972420301812853</v>
      </c>
      <c r="U25" s="117">
        <f>'DRE | Income Statement'!AE37/'DRE | Income Statement'!AE17</f>
        <v>0.10231763268219725</v>
      </c>
      <c r="V25" s="117">
        <f>'DRE | Income Statement'!AG37/'DRE | Income Statement'!AG17</f>
        <v>0.13286883684388601</v>
      </c>
      <c r="W25" s="117">
        <f>'DRE | Income Statement'!AI37/'DRE | Income Statement'!AI17</f>
        <v>2.5786261389767796E-2</v>
      </c>
      <c r="X25" s="117">
        <f>'DRE | Income Statement'!AK37/'DRE | Income Statement'!AK17</f>
        <v>0.1112965636521082</v>
      </c>
      <c r="Y25" s="117">
        <f>'DRE | Income Statement'!AM37/'DRE | Income Statement'!AM17</f>
        <v>2.2217637285669299E-2</v>
      </c>
      <c r="Z25" s="117">
        <f>'DRE | Income Statement'!AO37/'DRE | Income Statement'!AO17</f>
        <v>1.6252224040993524E-2</v>
      </c>
      <c r="AA25" s="117">
        <f>'DRE | Income Statement'!AQ37/'DRE | Income Statement'!AQ17</f>
        <v>1.9305727518686661E-2</v>
      </c>
      <c r="AB25" s="117">
        <f>'DRE | Income Statement'!AS37/'DRE | Income Statement'!AS17</f>
        <v>5.3438894486828849E-2</v>
      </c>
      <c r="AC25" s="117">
        <f>'DRE | Income Statement'!AU37/'DRE | Income Statement'!AU17</f>
        <v>3.0417598813849544E-2</v>
      </c>
      <c r="AD25" s="117">
        <f>'DRE | Income Statement'!AW37/'DRE | Income Statement'!AW17</f>
        <v>0.1464389611484706</v>
      </c>
      <c r="AE25" s="117">
        <f>'DRE | Income Statement'!AY37/'DRE | Income Statement'!AY17</f>
        <v>6.0856826620817338E-2</v>
      </c>
      <c r="AF25" s="117">
        <f>'DRE | Income Statement'!BA37/'DRE | Income Statement'!BA17</f>
        <v>4.5200951666214254E-2</v>
      </c>
      <c r="AG25" s="117">
        <f>'DRE | Income Statement'!BC37/'DRE | Income Statement'!BC17</f>
        <v>0.12901698588630134</v>
      </c>
      <c r="AH25" s="117">
        <f>'DRE | Income Statement'!BE37/'DRE | Income Statement'!BE17</f>
        <v>7.6862851079219613E-2</v>
      </c>
      <c r="AI25" s="117">
        <f>'DRE | Income Statement'!BG37/'DRE | Income Statement'!BG17</f>
        <v>0.1071826056640206</v>
      </c>
      <c r="AJ25" s="117">
        <f>'DRE | Income Statement'!BI37/'DRE | Income Statement'!BI17</f>
        <v>8.8146787800453624E-2</v>
      </c>
      <c r="AK25" s="117">
        <f>'DRE | Income Statement'!BK37/'DRE | Income Statement'!BK17</f>
        <v>0.12372176240417763</v>
      </c>
      <c r="AL25" s="117">
        <f>'DRE | Income Statement'!BM37/'DRE | Income Statement'!BM17</f>
        <v>9.7234065874860429E-2</v>
      </c>
      <c r="AM25" s="117">
        <f>'DRE | Income Statement'!BO37/'DRE | Income Statement'!BO17</f>
        <v>7.5887158542966862E-2</v>
      </c>
      <c r="AN25" s="117">
        <f>'DRE | Income Statement'!BQ37/'DRE | Income Statement'!BQ17</f>
        <v>1.4355145987327013E-2</v>
      </c>
      <c r="AO25" s="117">
        <f>'DRE | Income Statement'!BS37/'DRE | Income Statement'!BS17</f>
        <v>4.3370166717085608E-2</v>
      </c>
      <c r="AP25" s="117">
        <f>'DRE | Income Statement'!BU37/'DRE | Income Statement'!BU17</f>
        <v>-9.0157381510205234E-2</v>
      </c>
      <c r="AQ25" s="117">
        <f>'DRE | Income Statement'!BW37/'DRE | Income Statement'!BW17</f>
        <v>-3.5008041906795392E-3</v>
      </c>
      <c r="AR25" s="117">
        <f>'DRE | Income Statement'!BY37/'DRE | Income Statement'!BY17</f>
        <v>-5.0914128267190328E-2</v>
      </c>
      <c r="AS25" s="117">
        <f>'DRE | Income Statement'!CA37/'DRE | Income Statement'!CA17</f>
        <v>-2.2013370391940103E-2</v>
      </c>
      <c r="AT25" s="117">
        <f>'DRE | Income Statement'!CC37/'DRE | Income Statement'!CC17</f>
        <v>5.4148589376502035E-2</v>
      </c>
    </row>
    <row r="26" spans="2:46" ht="8.25" customHeight="1" thickBot="1" x14ac:dyDescent="0.35">
      <c r="B26" s="69"/>
      <c r="C26" s="69"/>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row>
    <row r="27" spans="2:46" ht="15" thickBot="1" x14ac:dyDescent="0.35">
      <c r="B27" s="121" t="s">
        <v>140</v>
      </c>
      <c r="C27" s="122" t="s">
        <v>152</v>
      </c>
      <c r="D27" s="123"/>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124"/>
      <c r="AJ27" s="124"/>
      <c r="AK27" s="124"/>
      <c r="AL27" s="124"/>
      <c r="AM27" s="124"/>
      <c r="AN27" s="124"/>
      <c r="AO27" s="124"/>
      <c r="AP27" s="124"/>
      <c r="AQ27" s="124"/>
      <c r="AR27" s="124"/>
      <c r="AS27" s="124"/>
      <c r="AT27" s="124"/>
    </row>
    <row r="28" spans="2:46" ht="15" thickBot="1" x14ac:dyDescent="0.35">
      <c r="B28" s="86" t="s">
        <v>144</v>
      </c>
      <c r="C28" s="86" t="s">
        <v>142</v>
      </c>
      <c r="D28" s="116">
        <v>0.164176579378709</v>
      </c>
      <c r="E28" s="116">
        <v>0.17642040081857199</v>
      </c>
      <c r="F28" s="116">
        <v>0.17642040081857199</v>
      </c>
      <c r="G28" s="116">
        <v>0.16101509190923199</v>
      </c>
      <c r="H28" s="116">
        <v>0.16101509190923199</v>
      </c>
      <c r="I28" s="116">
        <v>0.18221904323586899</v>
      </c>
      <c r="J28" s="116">
        <v>0.18221904323586899</v>
      </c>
      <c r="K28" s="116">
        <v>0.16080225635550799</v>
      </c>
      <c r="L28" s="116">
        <v>0.16854673013458965</v>
      </c>
      <c r="M28" s="116">
        <v>0.16854673013458965</v>
      </c>
      <c r="N28" s="116">
        <v>0.166201447594819</v>
      </c>
      <c r="O28" s="116">
        <v>0.166201447594819</v>
      </c>
      <c r="P28" s="116">
        <v>0.19073770277851199</v>
      </c>
      <c r="Q28" s="116">
        <v>0.19073770277851199</v>
      </c>
      <c r="R28" s="116">
        <v>0.17745290687762899</v>
      </c>
      <c r="S28" s="116">
        <v>0.18058744703198001</v>
      </c>
      <c r="T28" s="116">
        <v>0.18058744703198001</v>
      </c>
      <c r="U28" s="116">
        <v>0.16098317350982982</v>
      </c>
      <c r="V28" s="116">
        <v>0.16098317350982982</v>
      </c>
      <c r="W28" s="116">
        <v>0.158</v>
      </c>
      <c r="X28" s="116">
        <v>0.158</v>
      </c>
      <c r="Y28" s="116">
        <v>0.12757004852595211</v>
      </c>
      <c r="Z28" s="116">
        <v>0.14016702467968065</v>
      </c>
      <c r="AA28" s="116">
        <v>0.14016702467968065</v>
      </c>
      <c r="AB28" s="116">
        <v>0.1333480058918646</v>
      </c>
      <c r="AC28" s="116">
        <v>0.1333480058918646</v>
      </c>
      <c r="AD28" s="116">
        <v>0.14395114933459577</v>
      </c>
      <c r="AE28" s="116">
        <v>0.14395114933459577</v>
      </c>
      <c r="AF28" s="116">
        <v>0.13417374784997305</v>
      </c>
      <c r="AG28" s="116">
        <v>0.13900000000000001</v>
      </c>
      <c r="AH28" s="116">
        <v>0.13900000000000001</v>
      </c>
      <c r="AI28" s="117">
        <v>0.13201031534682703</v>
      </c>
      <c r="AJ28" s="117">
        <v>0.13201031534682703</v>
      </c>
      <c r="AK28" s="117">
        <v>0.124</v>
      </c>
      <c r="AL28" s="117">
        <v>0.124</v>
      </c>
      <c r="AM28" s="117">
        <v>0.156</v>
      </c>
      <c r="AN28" s="117">
        <v>0.13192870028002918</v>
      </c>
      <c r="AO28" s="117">
        <v>0.13192870028002918</v>
      </c>
      <c r="AP28" s="117">
        <v>9.7144827711843199E-2</v>
      </c>
      <c r="AQ28" s="117">
        <v>9.7144827711843199E-2</v>
      </c>
      <c r="AR28" s="117">
        <v>0.10613261181162156</v>
      </c>
      <c r="AS28" s="117">
        <v>0.10613261181162156</v>
      </c>
      <c r="AT28" s="117">
        <v>0.11689947651470663</v>
      </c>
    </row>
    <row r="29" spans="2:46" ht="15" thickBot="1" x14ac:dyDescent="0.35">
      <c r="B29" s="86" t="s">
        <v>155</v>
      </c>
      <c r="C29" s="86" t="s">
        <v>155</v>
      </c>
      <c r="D29" s="117" t="s">
        <v>156</v>
      </c>
      <c r="E29" s="117" t="s">
        <v>156</v>
      </c>
      <c r="F29" s="117" t="s">
        <v>156</v>
      </c>
      <c r="G29" s="117" t="s">
        <v>156</v>
      </c>
      <c r="H29" s="117" t="s">
        <v>156</v>
      </c>
      <c r="I29" s="117" t="s">
        <v>156</v>
      </c>
      <c r="J29" s="117" t="s">
        <v>156</v>
      </c>
      <c r="K29" s="117">
        <v>2.7218773752216872</v>
      </c>
      <c r="L29" s="117">
        <v>1.2342636828430142</v>
      </c>
      <c r="M29" s="117">
        <v>1.2342636828430142</v>
      </c>
      <c r="N29" s="117">
        <v>0.73542958691473548</v>
      </c>
      <c r="O29" s="117">
        <v>0.73542958691473548</v>
      </c>
      <c r="P29" s="117">
        <v>8.9976176862969321</v>
      </c>
      <c r="Q29" s="117">
        <v>8.9976176862969321</v>
      </c>
      <c r="R29" s="117">
        <v>9.4815240880846439</v>
      </c>
      <c r="S29" s="117">
        <v>13.923229802181549</v>
      </c>
      <c r="T29" s="117">
        <v>13.923229802181549</v>
      </c>
      <c r="U29" s="117">
        <v>18.47805597483552</v>
      </c>
      <c r="V29" s="117">
        <v>18.47805597483552</v>
      </c>
      <c r="W29" s="117">
        <v>22.92887029288703</v>
      </c>
      <c r="X29" s="117">
        <v>22.92887029288703</v>
      </c>
      <c r="Y29" s="117">
        <v>25.677312483434932</v>
      </c>
      <c r="Z29" s="117">
        <v>28.52718902411231</v>
      </c>
      <c r="AA29" s="116">
        <v>28.52718902411231</v>
      </c>
      <c r="AB29" s="117">
        <v>36.555053607999035</v>
      </c>
      <c r="AC29" s="116">
        <v>36.555053607999035</v>
      </c>
      <c r="AD29" s="117">
        <v>36.773808917197456</v>
      </c>
      <c r="AE29" s="116">
        <v>36.773808917197456</v>
      </c>
      <c r="AF29" s="117">
        <v>14.517796347879914</v>
      </c>
      <c r="AG29" s="117">
        <v>70.401425178147278</v>
      </c>
      <c r="AH29" s="117">
        <v>70.401425178147278</v>
      </c>
      <c r="AI29" s="117">
        <v>32.469626290686094</v>
      </c>
      <c r="AJ29" s="117">
        <v>32.469626290686094</v>
      </c>
      <c r="AK29" s="117">
        <v>71.894650909656349</v>
      </c>
      <c r="AL29" s="117">
        <v>71.894650909656349</v>
      </c>
      <c r="AM29" s="117">
        <v>54.872999999999998</v>
      </c>
      <c r="AN29" s="117">
        <v>29.899000000000001</v>
      </c>
      <c r="AO29" s="117">
        <v>29.899000000000001</v>
      </c>
      <c r="AP29" s="117">
        <v>48.283304279367933</v>
      </c>
      <c r="AQ29" s="117">
        <v>48.283304279367933</v>
      </c>
      <c r="AR29" s="117">
        <v>39.281281047774272</v>
      </c>
      <c r="AS29" s="117">
        <v>39.281281047774272</v>
      </c>
      <c r="AT29" s="117">
        <v>11.873756417670679</v>
      </c>
    </row>
    <row r="30" spans="2:46" ht="15" thickBot="1" x14ac:dyDescent="0.35">
      <c r="B30" s="86" t="s">
        <v>143</v>
      </c>
      <c r="C30" s="86" t="s">
        <v>141</v>
      </c>
      <c r="D30" s="117">
        <v>0.18636933774444192</v>
      </c>
      <c r="E30" s="117">
        <v>0.16290418321285102</v>
      </c>
      <c r="F30" s="117">
        <v>0.16290418321285102</v>
      </c>
      <c r="G30" s="117">
        <v>0.1701250274182935</v>
      </c>
      <c r="H30" s="117">
        <v>0.1701250274182935</v>
      </c>
      <c r="I30" s="117">
        <v>0.19475025186526304</v>
      </c>
      <c r="J30" s="117">
        <v>0.19475025186526304</v>
      </c>
      <c r="K30" s="117">
        <v>0.20049127601988245</v>
      </c>
      <c r="L30" s="117">
        <v>0.19269699354551761</v>
      </c>
      <c r="M30" s="117">
        <v>0.19269699354551761</v>
      </c>
      <c r="N30" s="117">
        <v>0.1814248043313603</v>
      </c>
      <c r="O30" s="117">
        <v>0.1814248043313603</v>
      </c>
      <c r="P30" s="117">
        <v>0.18280104948882656</v>
      </c>
      <c r="Q30" s="117">
        <v>0.18280104948882656</v>
      </c>
      <c r="R30" s="117">
        <v>0.18683747856921112</v>
      </c>
      <c r="S30" s="117">
        <v>0.2091251717180248</v>
      </c>
      <c r="T30" s="117">
        <v>0.2091251717180248</v>
      </c>
      <c r="U30" s="117">
        <v>0.24241427865974996</v>
      </c>
      <c r="V30" s="117">
        <v>0.24241427865974996</v>
      </c>
      <c r="W30" s="117">
        <v>0.24006602789891265</v>
      </c>
      <c r="X30" s="117">
        <v>0.24006602789891265</v>
      </c>
      <c r="Y30" s="117">
        <v>0.29596376662939294</v>
      </c>
      <c r="Z30" s="117">
        <v>0.32600162549508915</v>
      </c>
      <c r="AA30" s="116">
        <v>0.32600162549508915</v>
      </c>
      <c r="AB30" s="117">
        <v>0.30140770991514754</v>
      </c>
      <c r="AC30" s="116">
        <v>0.30140770991514754</v>
      </c>
      <c r="AD30" s="117">
        <v>0.26377595497484158</v>
      </c>
      <c r="AE30" s="116">
        <v>0.26377595497484158</v>
      </c>
      <c r="AF30" s="117">
        <v>0.2271002583580535</v>
      </c>
      <c r="AG30" s="117">
        <v>0.13954513142376207</v>
      </c>
      <c r="AH30" s="117">
        <v>0.13954513142376207</v>
      </c>
      <c r="AI30" s="117">
        <v>0.13463457301366724</v>
      </c>
      <c r="AJ30" s="117">
        <v>0.13463457301366724</v>
      </c>
      <c r="AK30" s="117">
        <v>8.4807167600664313E-2</v>
      </c>
      <c r="AL30" s="117">
        <v>8.4807167600664313E-2</v>
      </c>
      <c r="AM30" s="117">
        <v>7.8002423352190237E-2</v>
      </c>
      <c r="AN30" s="117">
        <v>6.3063630636306364E-2</v>
      </c>
      <c r="AO30" s="117">
        <v>6.3063630636306364E-2</v>
      </c>
      <c r="AP30" s="117">
        <v>5.1027226586213198E-2</v>
      </c>
      <c r="AQ30" s="117">
        <v>5.1027226586213198E-2</v>
      </c>
      <c r="AR30" s="117">
        <v>3.5276300186598511E-2</v>
      </c>
      <c r="AS30" s="117">
        <v>3.5276300186598511E-2</v>
      </c>
      <c r="AT30" s="117">
        <v>4.7316047804647647E-2</v>
      </c>
    </row>
    <row r="31" spans="2:46" ht="15" thickBot="1" x14ac:dyDescent="0.35">
      <c r="B31" s="86" t="s">
        <v>254</v>
      </c>
      <c r="C31" s="86" t="s">
        <v>254</v>
      </c>
      <c r="D31" s="117" t="e">
        <v>#DIV/0!</v>
      </c>
      <c r="E31" s="117" t="e">
        <v>#DIV/0!</v>
      </c>
      <c r="F31" s="117" t="e">
        <v>#DIV/0!</v>
      </c>
      <c r="G31" s="117" t="e">
        <v>#DIV/0!</v>
      </c>
      <c r="H31" s="117" t="e">
        <v>#DIV/0!</v>
      </c>
      <c r="I31" s="117">
        <v>0.2417933306255638</v>
      </c>
      <c r="J31" s="117">
        <v>0.2417933306255638</v>
      </c>
      <c r="K31" s="117">
        <v>0.24035238134315501</v>
      </c>
      <c r="L31" s="117">
        <v>0.23107407560727053</v>
      </c>
      <c r="M31" s="117">
        <v>0.23107407560727053</v>
      </c>
      <c r="N31" s="117">
        <v>0.21719425105009674</v>
      </c>
      <c r="O31" s="117">
        <v>0.21719425105009674</v>
      </c>
      <c r="P31" s="117">
        <v>0.22505681668777924</v>
      </c>
      <c r="Q31" s="117">
        <v>0.22505681668777924</v>
      </c>
      <c r="R31" s="117">
        <v>0.23330770210873183</v>
      </c>
      <c r="S31" s="117">
        <v>0.26095002675886658</v>
      </c>
      <c r="T31" s="117">
        <v>0.26095002675886658</v>
      </c>
      <c r="U31" s="117">
        <v>0.29617218115595079</v>
      </c>
      <c r="V31" s="117">
        <v>0.29617218115595079</v>
      </c>
      <c r="W31" s="117">
        <v>0.31116200505363761</v>
      </c>
      <c r="X31" s="117">
        <v>0.31116200505363761</v>
      </c>
      <c r="Y31" s="117">
        <v>0.35807981238796055</v>
      </c>
      <c r="Z31" s="117">
        <v>0.3712338013307675</v>
      </c>
      <c r="AA31" s="116">
        <v>0.3712338013307675</v>
      </c>
      <c r="AB31" s="117">
        <v>0.34617977255728671</v>
      </c>
      <c r="AC31" s="116">
        <v>0.34617977255728671</v>
      </c>
      <c r="AD31" s="117">
        <v>0.30464421566255956</v>
      </c>
      <c r="AE31" s="116">
        <v>0.30464421566255956</v>
      </c>
      <c r="AF31" s="117">
        <v>0.26618880503524672</v>
      </c>
      <c r="AG31" s="117">
        <v>0.16681357082907938</v>
      </c>
      <c r="AH31" s="117">
        <v>0.16681357082907938</v>
      </c>
      <c r="AI31" s="117">
        <v>0.15023056406350457</v>
      </c>
      <c r="AJ31" s="117">
        <v>0.15023056406350457</v>
      </c>
      <c r="AK31" s="117">
        <v>9.7019785551599375E-2</v>
      </c>
      <c r="AL31" s="117">
        <v>9.7019785551599375E-2</v>
      </c>
      <c r="AM31" s="117">
        <v>8.7292820604944782E-2</v>
      </c>
      <c r="AN31" s="117">
        <v>7.0813079068103302E-2</v>
      </c>
      <c r="AO31" s="117">
        <v>7.0813079068103302E-2</v>
      </c>
      <c r="AP31" s="117">
        <v>5.6675457889867484E-2</v>
      </c>
      <c r="AQ31" s="117">
        <v>5.6675457889867484E-2</v>
      </c>
      <c r="AR31" s="117">
        <v>4.0387205265912031E-2</v>
      </c>
      <c r="AS31" s="117">
        <v>4.0387205265912031E-2</v>
      </c>
      <c r="AT31" s="117">
        <v>5.5771464105856344E-2</v>
      </c>
    </row>
    <row r="32" spans="2:46" ht="15" thickBot="1" x14ac:dyDescent="0.35">
      <c r="B32" s="86" t="s">
        <v>243</v>
      </c>
      <c r="C32" s="86" t="s">
        <v>169</v>
      </c>
      <c r="D32" s="117">
        <f>-SUM('DRE | Income Statement'!D31:D34)/'DRE | Income Statement'!D30</f>
        <v>0.37197489055918065</v>
      </c>
      <c r="E32" s="117">
        <f>-SUM('DRE | Income Statement'!E31:E34)/'DRE | Income Statement'!E30</f>
        <v>0.4281032900773365</v>
      </c>
      <c r="F32" s="117">
        <f>-SUM('DRE | Income Statement'!F31:F34)/'DRE | Income Statement'!F30</f>
        <v>0.40630863227441105</v>
      </c>
      <c r="G32" s="117">
        <f>-SUM('DRE | Income Statement'!G31:G34)/'DRE | Income Statement'!G30</f>
        <v>0.3311356900166269</v>
      </c>
      <c r="H32" s="117">
        <f>-SUM('DRE | Income Statement'!H31:H34)/'DRE | Income Statement'!H30</f>
        <v>0.366777166144582</v>
      </c>
      <c r="I32" s="117">
        <f>-SUM('DRE | Income Statement'!I31:I34)/'DRE | Income Statement'!I30</f>
        <v>-0.14506240903277026</v>
      </c>
      <c r="J32" s="117">
        <f>-SUM('DRE | Income Statement'!J31:J34)/'DRE | Income Statement'!J30</f>
        <v>0.29151669617437431</v>
      </c>
      <c r="K32" s="117">
        <f>-SUM('DRE | Income Statement'!K31:K34)/'DRE | Income Statement'!K30</f>
        <v>0.40689386562804286</v>
      </c>
      <c r="L32" s="117">
        <f>-SUM('DRE | Income Statement'!M31:M34)/'DRE | Income Statement'!M30</f>
        <v>0.44302661264889254</v>
      </c>
      <c r="M32" s="117">
        <f>-SUM('DRE | Income Statement'!O31:O34)/'DRE | Income Statement'!O30</f>
        <v>0.42915869409232243</v>
      </c>
      <c r="N32" s="117">
        <f>-SUM('DRE | Income Statement'!Q31:Q34)/'DRE | Income Statement'!Q30</f>
        <v>0.44341120759953645</v>
      </c>
      <c r="O32" s="117">
        <f>-SUM('DRE | Income Statement'!S31:S34)/'DRE | Income Statement'!S30</f>
        <v>0.43644139040169599</v>
      </c>
      <c r="P32" s="117">
        <f>-SUM('DRE | Income Statement'!U31:U34)/'DRE | Income Statement'!U30</f>
        <v>0.26288255669750404</v>
      </c>
      <c r="Q32" s="117">
        <f>-SUM('DRE | Income Statement'!W31:W34)/'DRE | Income Statement'!W30</f>
        <v>0.37760693507547788</v>
      </c>
      <c r="R32" s="117">
        <f>-SUM('DRE | Income Statement'!Y31:Y34)/'DRE | Income Statement'!Y30</f>
        <v>0.41929630405088786</v>
      </c>
      <c r="S32" s="117">
        <f>-SUM('DRE | Income Statement'!AA31:AA34)/'DRE | Income Statement'!AA30</f>
        <v>0.41918339497971058</v>
      </c>
      <c r="T32" s="117">
        <f>-SUM('DRE | Income Statement'!AC31:AC34)/'DRE | Income Statement'!AC30</f>
        <v>0.41924499564838991</v>
      </c>
      <c r="U32" s="117">
        <f>-SUM('DRE | Income Statement'!AE31:AE34)/'DRE | Income Statement'!AE30</f>
        <v>0.27159226634816364</v>
      </c>
      <c r="V32" s="117">
        <f>-SUM('DRE | Income Statement'!AG31:AG34)/'DRE | Income Statement'!AG30</f>
        <v>0.38592138958150818</v>
      </c>
      <c r="W32" s="117">
        <f>-SUM('DRE | Income Statement'!AI31:AI34)/'DRE | Income Statement'!AI30</f>
        <v>-0.18271213322759713</v>
      </c>
      <c r="X32" s="117">
        <f>-SUM('DRE | Income Statement'!AK31:AK34)/'DRE | Income Statement'!AK30</f>
        <v>0.37121146847523273</v>
      </c>
      <c r="Y32" s="117">
        <f>-SUM('DRE | Income Statement'!AM31:AM34)/'DRE | Income Statement'!AM30</f>
        <v>-2.9921951219512195</v>
      </c>
      <c r="Z32" s="117">
        <f>-SUM('DRE | Income Statement'!AO31:AO34)/'DRE | Income Statement'!AO30</f>
        <v>0.35557060616322383</v>
      </c>
      <c r="AA32" s="117">
        <f>-SUM('DRE | Income Statement'!AQ31:AQ34)/'DRE | Income Statement'!AQ30</f>
        <v>-0.2735356127967733</v>
      </c>
      <c r="AB32" s="117">
        <f>-SUM('DRE | Income Statement'!AS31:AS34)/'DRE | Income Statement'!AS30</f>
        <v>0.39533520099029251</v>
      </c>
      <c r="AC32" s="117">
        <f>-SUM('DRE | Income Statement'!AU31:AU34)/'DRE | Income Statement'!AU30</f>
        <v>0.21996298699738026</v>
      </c>
      <c r="AD32" s="117">
        <f>-SUM('DRE | Income Statement'!AW31:AW34)/'DRE | Income Statement'!AW30</f>
        <v>0.11263512542513612</v>
      </c>
      <c r="AE32" s="117">
        <f>-SUM('DRE | Income Statement'!AY31:AY34)/'DRE | Income Statement'!AY30</f>
        <v>0.15547709960281675</v>
      </c>
      <c r="AF32" s="117">
        <f>-SUM('DRE | Income Statement'!BA31:BA34)/'DRE | Income Statement'!BA30</f>
        <v>0.22384294801491555</v>
      </c>
      <c r="AG32" s="117">
        <f>-SUM('DRE | Income Statement'!BC31:BC34)/'DRE | Income Statement'!BC30</f>
        <v>0.37746528923522094</v>
      </c>
      <c r="AH32" s="117">
        <f>-SUM('DRE | Income Statement'!BC31:BC34)/'DRE | Income Statement'!BC30</f>
        <v>0.37746528923522094</v>
      </c>
      <c r="AI32" s="117">
        <f>-SUM('DRE | Income Statement'!BE31:BE34)/'DRE | Income Statement'!BE30</f>
        <v>0.32885673138653204</v>
      </c>
      <c r="AJ32" s="117">
        <f>-SUM('DRE | Income Statement'!BE31:BE34)/'DRE | Income Statement'!BE30</f>
        <v>0.32885673138653204</v>
      </c>
      <c r="AK32" s="117">
        <f>-SUM('DRE | Income Statement'!BG31:BG34)/'DRE | Income Statement'!BG30</f>
        <v>0.33458896982310093</v>
      </c>
      <c r="AL32" s="117">
        <f>-SUM('DRE | Income Statement'!BG31:BG34)/'DRE | Income Statement'!BG30</f>
        <v>0.33458896982310093</v>
      </c>
      <c r="AM32" s="117">
        <f>-SUM('DRE | Income Statement'!BO31:BO34)/'DRE | Income Statement'!BO30</f>
        <v>0.42868752539618044</v>
      </c>
      <c r="AN32" s="117">
        <f>-SUM('DRE | Income Statement'!BQ31:BQ34)/'DRE | Income Statement'!BQ30</f>
        <v>3.0015961691939346</v>
      </c>
      <c r="AO32" s="117">
        <f>-SUM('DRE | Income Statement'!BS31:BS34)/'DRE | Income Statement'!BS30</f>
        <v>0.25381068619473829</v>
      </c>
      <c r="AP32" s="117">
        <f>-SUM('DRE | Income Statement'!BU31:BU34)/'DRE | Income Statement'!BU30</f>
        <v>0.40733847381015686</v>
      </c>
      <c r="AQ32" s="117">
        <f>-SUM('DRE | Income Statement'!BW31:BW34)/'DRE | Income Statement'!BW30</f>
        <v>0.5709907774147851</v>
      </c>
      <c r="AR32" s="117">
        <f>-SUM('DRE | Income Statement'!BY31:BY34)/'DRE | Income Statement'!BY30</f>
        <v>0.56504889721181861</v>
      </c>
      <c r="AS32" s="117">
        <f>-SUM('DRE | Income Statement'!CA31:CA34)/'DRE | Income Statement'!CA30</f>
        <v>0.56786286402782149</v>
      </c>
      <c r="AT32" s="117">
        <f>-SUM('DRE | Income Statement'!CC31:CC34)/'DRE | Income Statement'!CC30</f>
        <v>0.26391546941966093</v>
      </c>
    </row>
    <row r="35" spans="2:42" ht="17.25" customHeight="1" x14ac:dyDescent="0.3">
      <c r="B35" s="150" t="s">
        <v>263</v>
      </c>
      <c r="C35" s="149" t="s">
        <v>262</v>
      </c>
      <c r="T35" s="75"/>
      <c r="V35" s="75"/>
      <c r="X35" s="75"/>
      <c r="AA35" s="75"/>
      <c r="AC35" s="75"/>
      <c r="AE35" s="75"/>
      <c r="AH35" s="75"/>
      <c r="AJ35" s="75"/>
      <c r="AL35" s="75"/>
      <c r="AP35" s="75"/>
    </row>
    <row r="36" spans="2:42" x14ac:dyDescent="0.3">
      <c r="B36" s="150"/>
      <c r="C36" s="149"/>
    </row>
    <row r="37" spans="2:42" x14ac:dyDescent="0.3">
      <c r="B37" s="150"/>
      <c r="C37" s="149"/>
    </row>
    <row r="38" spans="2:42" x14ac:dyDescent="0.3">
      <c r="B38" s="150"/>
      <c r="C38" s="149"/>
    </row>
    <row r="39" spans="2:42" x14ac:dyDescent="0.3">
      <c r="B39" s="150"/>
      <c r="C39" s="149"/>
    </row>
    <row r="40" spans="2:42" x14ac:dyDescent="0.3">
      <c r="B40" s="150"/>
      <c r="C40" s="149"/>
    </row>
    <row r="41" spans="2:42" x14ac:dyDescent="0.3">
      <c r="B41" s="150"/>
      <c r="C41" s="149"/>
    </row>
    <row r="42" spans="2:42" x14ac:dyDescent="0.3">
      <c r="B42" s="150"/>
      <c r="C42" s="149"/>
    </row>
    <row r="43" spans="2:42" x14ac:dyDescent="0.3">
      <c r="B43" s="150"/>
      <c r="C43" s="149"/>
    </row>
    <row r="44" spans="2:42" x14ac:dyDescent="0.3">
      <c r="B44" s="150"/>
      <c r="C44" s="149"/>
    </row>
    <row r="45" spans="2:42" x14ac:dyDescent="0.3">
      <c r="B45" s="150"/>
      <c r="C45" s="149"/>
    </row>
    <row r="46" spans="2:42" x14ac:dyDescent="0.3">
      <c r="B46" s="150"/>
      <c r="C46" s="149"/>
    </row>
    <row r="47" spans="2:42" x14ac:dyDescent="0.3">
      <c r="B47" s="150"/>
      <c r="C47" s="149"/>
    </row>
    <row r="48" spans="2:42" x14ac:dyDescent="0.3">
      <c r="B48" s="150"/>
      <c r="C48" s="149"/>
    </row>
  </sheetData>
  <mergeCells count="3">
    <mergeCell ref="B1:B2"/>
    <mergeCell ref="C35:C48"/>
    <mergeCell ref="B35:B48"/>
  </mergeCells>
  <hyperlinks>
    <hyperlink ref="B1:B2" location="Menu!A1" display="MENU" xr:uid="{00000000-0004-0000-0300-000000000000}"/>
  </hyperlinks>
  <pageMargins left="0.511811024" right="0.511811024" top="0.78740157499999996" bottom="0.78740157499999996" header="0.31496062000000002" footer="0.31496062000000002"/>
  <pageSetup paperSize="9" orientation="portrait" r:id="rId1"/>
  <ignoredErrors>
    <ignoredError sqref="AF20:AM20"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F17B2-0A75-4FB9-B2AB-4D7AF28B45E6}">
  <sheetPr>
    <tabColor rgb="FF266BFF"/>
  </sheetPr>
  <dimension ref="B1:AW45"/>
  <sheetViews>
    <sheetView showGridLines="0" zoomScale="85" zoomScaleNormal="85" workbookViewId="0">
      <pane xSplit="3" ySplit="3" topLeftCell="G4" activePane="bottomRight" state="frozen"/>
      <selection pane="topRight" activeCell="D1" sqref="D1"/>
      <selection pane="bottomLeft" activeCell="A4" sqref="A4"/>
      <selection pane="bottomRight" activeCell="B28" sqref="B28"/>
    </sheetView>
  </sheetViews>
  <sheetFormatPr defaultColWidth="9.109375" defaultRowHeight="14.4" outlineLevelCol="1" x14ac:dyDescent="0.3"/>
  <cols>
    <col min="1" max="1" width="1.5546875" style="73" customWidth="1"/>
    <col min="2" max="2" width="49.109375" style="56" customWidth="1"/>
    <col min="3" max="3" width="47.44140625" style="56" hidden="1" customWidth="1"/>
    <col min="4" max="6" width="13.5546875" style="56" hidden="1" customWidth="1" outlineLevel="1"/>
    <col min="7" max="7" width="13.5546875" style="56" customWidth="1" collapsed="1"/>
    <col min="8" max="8" width="13.5546875" style="56" hidden="1" customWidth="1" outlineLevel="1"/>
    <col min="9" max="9" width="8.109375" style="56" hidden="1" customWidth="1" outlineLevel="1"/>
    <col min="10" max="10" width="13.5546875" style="56" hidden="1" customWidth="1" outlineLevel="1"/>
    <col min="11" max="11" width="8.109375" style="56" hidden="1" customWidth="1" outlineLevel="1"/>
    <col min="12" max="12" width="13.5546875" style="56" hidden="1" customWidth="1" outlineLevel="1"/>
    <col min="13" max="13" width="8.109375" style="56" hidden="1" customWidth="1" outlineLevel="1"/>
    <col min="14" max="14" width="13.5546875" style="56" customWidth="1" collapsed="1"/>
    <col min="15" max="15" width="8.109375" style="56" hidden="1" customWidth="1" outlineLevel="1"/>
    <col min="16" max="16" width="13.5546875" style="56" hidden="1" customWidth="1" outlineLevel="1"/>
    <col min="17" max="17" width="8.109375" style="56" hidden="1" customWidth="1" outlineLevel="1"/>
    <col min="18" max="18" width="13.5546875" style="56" hidden="1" customWidth="1" outlineLevel="1"/>
    <col min="19" max="19" width="8.109375" style="56" hidden="1" customWidth="1" outlineLevel="1"/>
    <col min="20" max="20" width="13.5546875" style="56" hidden="1" customWidth="1" outlineLevel="1"/>
    <col min="21" max="21" width="8.109375" style="56" hidden="1" customWidth="1" outlineLevel="1"/>
    <col min="22" max="22" width="13.5546875" style="56" customWidth="1" collapsed="1"/>
    <col min="23" max="23" width="8.109375" style="56" hidden="1" customWidth="1" outlineLevel="1"/>
    <col min="24" max="24" width="13.5546875" style="56" hidden="1" customWidth="1" outlineLevel="1"/>
    <col min="25" max="25" width="8.109375" style="56" hidden="1" customWidth="1" outlineLevel="1"/>
    <col min="26" max="26" width="13.5546875" style="56" hidden="1" customWidth="1" outlineLevel="1"/>
    <col min="27" max="27" width="8.109375" style="56" hidden="1" customWidth="1" outlineLevel="1"/>
    <col min="28" max="28" width="13.5546875" style="56" hidden="1" customWidth="1" outlineLevel="1"/>
    <col min="29" max="29" width="8.109375" style="56" hidden="1" customWidth="1" outlineLevel="1"/>
    <col min="30" max="30" width="13.5546875" style="56" customWidth="1" collapsed="1"/>
    <col min="31" max="31" width="9.44140625" style="56" hidden="1" customWidth="1" outlineLevel="1"/>
    <col min="32" max="32" width="13.5546875" style="56" hidden="1" customWidth="1" outlineLevel="1"/>
    <col min="33" max="33" width="9.44140625" style="56" hidden="1" customWidth="1" outlineLevel="1"/>
    <col min="34" max="34" width="13.5546875" style="56" hidden="1" customWidth="1" outlineLevel="1"/>
    <col min="35" max="35" width="9.44140625" style="56" hidden="1" customWidth="1" outlineLevel="1"/>
    <col min="36" max="36" width="13.5546875" style="56" hidden="1" customWidth="1" outlineLevel="1"/>
    <col min="37" max="37" width="9.44140625" style="56" hidden="1" customWidth="1" outlineLevel="1"/>
    <col min="38" max="38" width="13.5546875" style="56" customWidth="1" collapsed="1"/>
    <col min="39" max="39" width="9.44140625" style="56" hidden="1" customWidth="1" outlineLevel="1"/>
    <col min="40" max="40" width="13.5546875" style="56" hidden="1" customWidth="1" outlineLevel="1"/>
    <col min="41" max="41" width="9.44140625" style="56" hidden="1" customWidth="1" outlineLevel="1"/>
    <col min="42" max="42" width="13.5546875" style="56" hidden="1" customWidth="1" outlineLevel="1"/>
    <col min="43" max="43" width="9.44140625" style="56" hidden="1" customWidth="1" outlineLevel="1"/>
    <col min="44" max="44" width="13.5546875" style="56" hidden="1" customWidth="1" outlineLevel="1"/>
    <col min="45" max="45" width="9.44140625" style="56" hidden="1" customWidth="1" outlineLevel="1"/>
    <col min="46" max="46" width="13.5546875" style="56" customWidth="1" collapsed="1"/>
    <col min="47" max="47" width="9.44140625" style="56" customWidth="1"/>
    <col min="48" max="48" width="13.5546875" style="56" customWidth="1"/>
    <col min="49" max="49" width="9.44140625" style="56" customWidth="1"/>
    <col min="50" max="16384" width="9.109375" style="73"/>
  </cols>
  <sheetData>
    <row r="1" spans="2:49" ht="17.25" customHeight="1" x14ac:dyDescent="0.3">
      <c r="B1" s="146" t="s">
        <v>135</v>
      </c>
      <c r="C1" s="55"/>
    </row>
    <row r="2" spans="2:49" ht="17.25" customHeight="1" thickBot="1" x14ac:dyDescent="0.35">
      <c r="B2" s="146"/>
      <c r="C2" s="55"/>
    </row>
    <row r="3" spans="2:49" s="74" customFormat="1" ht="24" customHeight="1" thickBot="1" x14ac:dyDescent="0.35">
      <c r="B3" s="83" t="s">
        <v>310</v>
      </c>
      <c r="C3" s="83" t="s">
        <v>311</v>
      </c>
      <c r="D3" s="84" t="s">
        <v>28</v>
      </c>
      <c r="E3" s="84" t="s">
        <v>29</v>
      </c>
      <c r="F3" s="84" t="s">
        <v>30</v>
      </c>
      <c r="G3" s="84" t="s">
        <v>31</v>
      </c>
      <c r="H3" s="84" t="s">
        <v>32</v>
      </c>
      <c r="I3" s="108" t="s">
        <v>281</v>
      </c>
      <c r="J3" s="84" t="s">
        <v>33</v>
      </c>
      <c r="K3" s="108" t="s">
        <v>281</v>
      </c>
      <c r="L3" s="84" t="s">
        <v>34</v>
      </c>
      <c r="M3" s="108" t="s">
        <v>281</v>
      </c>
      <c r="N3" s="84" t="s">
        <v>35</v>
      </c>
      <c r="O3" s="108" t="s">
        <v>281</v>
      </c>
      <c r="P3" s="84" t="s">
        <v>36</v>
      </c>
      <c r="Q3" s="108" t="s">
        <v>281</v>
      </c>
      <c r="R3" s="84" t="s">
        <v>37</v>
      </c>
      <c r="S3" s="108" t="s">
        <v>281</v>
      </c>
      <c r="T3" s="84" t="s">
        <v>38</v>
      </c>
      <c r="U3" s="108" t="s">
        <v>281</v>
      </c>
      <c r="V3" s="84" t="s">
        <v>39</v>
      </c>
      <c r="W3" s="108" t="s">
        <v>281</v>
      </c>
      <c r="X3" s="84" t="s">
        <v>248</v>
      </c>
      <c r="Y3" s="108" t="s">
        <v>281</v>
      </c>
      <c r="Z3" s="84" t="s">
        <v>249</v>
      </c>
      <c r="AA3" s="108" t="s">
        <v>281</v>
      </c>
      <c r="AB3" s="84" t="s">
        <v>251</v>
      </c>
      <c r="AC3" s="108" t="s">
        <v>281</v>
      </c>
      <c r="AD3" s="84" t="s">
        <v>253</v>
      </c>
      <c r="AE3" s="108" t="s">
        <v>281</v>
      </c>
      <c r="AF3" s="84" t="s">
        <v>247</v>
      </c>
      <c r="AG3" s="108" t="s">
        <v>281</v>
      </c>
      <c r="AH3" s="84" t="s">
        <v>284</v>
      </c>
      <c r="AI3" s="108" t="s">
        <v>281</v>
      </c>
      <c r="AJ3" s="84" t="s">
        <v>288</v>
      </c>
      <c r="AK3" s="108" t="s">
        <v>281</v>
      </c>
      <c r="AL3" s="84" t="s">
        <v>296</v>
      </c>
      <c r="AM3" s="108" t="s">
        <v>281</v>
      </c>
      <c r="AN3" s="84" t="s">
        <v>297</v>
      </c>
      <c r="AO3" s="108" t="s">
        <v>281</v>
      </c>
      <c r="AP3" s="84" t="s">
        <v>300</v>
      </c>
      <c r="AQ3" s="108" t="s">
        <v>281</v>
      </c>
      <c r="AR3" s="84" t="s">
        <v>305</v>
      </c>
      <c r="AS3" s="108" t="s">
        <v>281</v>
      </c>
      <c r="AT3" s="84" t="s">
        <v>349</v>
      </c>
      <c r="AU3" s="108" t="s">
        <v>281</v>
      </c>
      <c r="AV3" s="84" t="s">
        <v>368</v>
      </c>
      <c r="AW3" s="108" t="s">
        <v>281</v>
      </c>
    </row>
    <row r="4" spans="2:49" ht="15" thickBot="1" x14ac:dyDescent="0.35">
      <c r="B4" s="86" t="s">
        <v>312</v>
      </c>
      <c r="C4" s="125" t="s">
        <v>313</v>
      </c>
      <c r="D4" s="118">
        <v>237.00959212000049</v>
      </c>
      <c r="E4" s="118">
        <v>303.202</v>
      </c>
      <c r="F4" s="118">
        <v>351.53595876000003</v>
      </c>
      <c r="G4" s="118">
        <v>385.80962157999983</v>
      </c>
      <c r="H4" s="118">
        <v>462.34369125000001</v>
      </c>
      <c r="I4" s="89">
        <f t="shared" ref="I4:I16" si="0">IFERROR(H4/D4-1,"-")</f>
        <v>0.95073831027020406</v>
      </c>
      <c r="J4" s="118">
        <v>545.35900000000004</v>
      </c>
      <c r="K4" s="89">
        <f t="shared" ref="K4:K16" si="1">IFERROR(J4/E4-1,"-")</f>
        <v>0.79866557608459066</v>
      </c>
      <c r="L4" s="118">
        <v>622.05946945999983</v>
      </c>
      <c r="M4" s="89">
        <f t="shared" ref="M4:M16" si="2">IFERROR(L4/F4-1,"-")</f>
        <v>0.76954719413125838</v>
      </c>
      <c r="N4" s="118">
        <v>705.04499999999996</v>
      </c>
      <c r="O4" s="89">
        <f t="shared" ref="O4:O16" si="3">IFERROR(N4/G4-1,"-")</f>
        <v>0.82744276079129575</v>
      </c>
      <c r="P4" s="118">
        <v>868.45548319</v>
      </c>
      <c r="Q4" s="89">
        <f t="shared" ref="Q4:Q16" si="4">IFERROR(P4/H4-1,"-")</f>
        <v>0.87837641050541748</v>
      </c>
      <c r="R4" s="118">
        <v>1044.7239999999999</v>
      </c>
      <c r="S4" s="89">
        <f t="shared" ref="S4:S16" si="5">IFERROR(R4/J4-1,"-")</f>
        <v>0.91566289361686493</v>
      </c>
      <c r="T4" s="118">
        <v>1141.7208428600002</v>
      </c>
      <c r="U4" s="89">
        <f t="shared" ref="U4:U16" si="6">IFERROR(T4/L4-1,"-")</f>
        <v>0.83538857442538461</v>
      </c>
      <c r="V4" s="118">
        <v>1053.04</v>
      </c>
      <c r="W4" s="89">
        <f t="shared" ref="W4:W16" si="7">IFERROR(V4/N4-1,"-")</f>
        <v>0.4935784240722223</v>
      </c>
      <c r="X4" s="118">
        <v>1178.5072930899998</v>
      </c>
      <c r="Y4" s="89">
        <f t="shared" ref="Y4:Y16" si="8">IFERROR(X4/P4-1,"-")</f>
        <v>0.35701520216225857</v>
      </c>
      <c r="Z4" s="118">
        <v>1235.3326887400001</v>
      </c>
      <c r="AA4" s="89">
        <f t="shared" ref="AA4:AA16" si="9">IFERROR(Z4/R4-1,"-")</f>
        <v>0.18244884652788707</v>
      </c>
      <c r="AB4" s="118">
        <v>1135.6138051299999</v>
      </c>
      <c r="AC4" s="89">
        <f t="shared" ref="AC4:AC16" si="10">IFERROR(AB4/T4-1,"-")</f>
        <v>-5.348976300285635E-3</v>
      </c>
      <c r="AD4" s="118">
        <v>1084.6658248799999</v>
      </c>
      <c r="AE4" s="90">
        <f t="shared" ref="AE4:AE16" si="11">IFERROR(AD4/V4-1,"-")</f>
        <v>3.0032880878219315E-2</v>
      </c>
      <c r="AF4" s="118">
        <v>1130.1706251200003</v>
      </c>
      <c r="AG4" s="90">
        <f t="shared" ref="AG4:AG16" si="12">IFERROR(AF4/X4-1,"-")</f>
        <v>-4.1015162361246582E-2</v>
      </c>
      <c r="AH4" s="118">
        <v>951.39112679999994</v>
      </c>
      <c r="AI4" s="90">
        <f t="shared" ref="AI4:AI16" si="13">IFERROR(AH4/Z4-1,"-")</f>
        <v>-0.22985027800859981</v>
      </c>
      <c r="AJ4" s="118">
        <v>1064.8646937000001</v>
      </c>
      <c r="AK4" s="90">
        <f t="shared" ref="AK4:AK16" si="14">IFERROR(AJ4/AB4-1,"-")</f>
        <v>-6.2300327021738489E-2</v>
      </c>
      <c r="AL4" s="118">
        <v>1063.29548778</v>
      </c>
      <c r="AM4" s="90">
        <f t="shared" ref="AM4:AM16" si="15">IFERROR(AL4/AD4-1,"-")</f>
        <v>-1.9702231424470473E-2</v>
      </c>
      <c r="AN4" s="118">
        <v>1279.3480463700005</v>
      </c>
      <c r="AO4" s="90">
        <f t="shared" ref="AO4:AO16" si="16">IFERROR(AN4/AF4-1,"-")</f>
        <v>0.13199548628700253</v>
      </c>
      <c r="AP4" s="118">
        <v>1400.2373879700006</v>
      </c>
      <c r="AQ4" s="90">
        <f t="shared" ref="AQ4:AQ16" si="17">IFERROR(AP4/AH4-1,"-")</f>
        <v>0.47177890199553696</v>
      </c>
      <c r="AR4" s="118">
        <v>1553.3788992100001</v>
      </c>
      <c r="AS4" s="90">
        <f t="shared" ref="AS4:AS16" si="18">IFERROR(AR4/AJ4-1,"-")</f>
        <v>0.45875706876204037</v>
      </c>
      <c r="AT4" s="118">
        <v>1716.59442842</v>
      </c>
      <c r="AU4" s="90">
        <f t="shared" ref="AS4:AU16" si="19">IFERROR(AT4/AL4-1,"-")</f>
        <v>0.61440958618566999</v>
      </c>
      <c r="AV4" s="118">
        <v>2066.0157802099998</v>
      </c>
      <c r="AW4" s="90">
        <f>IFERROR(AV4/AN4-1,"-")</f>
        <v>0.61489735812867852</v>
      </c>
    </row>
    <row r="5" spans="2:49" ht="15" thickBot="1" x14ac:dyDescent="0.35">
      <c r="B5" s="136" t="s">
        <v>361</v>
      </c>
      <c r="C5" s="137" t="s">
        <v>363</v>
      </c>
      <c r="D5" s="118"/>
      <c r="E5" s="118"/>
      <c r="F5" s="118"/>
      <c r="G5" s="118"/>
      <c r="H5" s="118"/>
      <c r="I5" s="89"/>
      <c r="J5" s="118"/>
      <c r="K5" s="89"/>
      <c r="L5" s="118"/>
      <c r="M5" s="89"/>
      <c r="N5" s="118"/>
      <c r="O5" s="89"/>
      <c r="P5" s="118"/>
      <c r="Q5" s="89"/>
      <c r="R5" s="118"/>
      <c r="S5" s="89"/>
      <c r="T5" s="118"/>
      <c r="U5" s="89"/>
      <c r="V5" s="118"/>
      <c r="W5" s="89"/>
      <c r="X5" s="118">
        <v>281.60067464999997</v>
      </c>
      <c r="Y5" s="89" t="str">
        <f t="shared" si="8"/>
        <v>-</v>
      </c>
      <c r="Z5" s="118">
        <v>298.251020049999</v>
      </c>
      <c r="AA5" s="89" t="str">
        <f t="shared" si="9"/>
        <v>-</v>
      </c>
      <c r="AB5" s="118">
        <v>285.035731459999</v>
      </c>
      <c r="AC5" s="89" t="str">
        <f t="shared" si="10"/>
        <v>-</v>
      </c>
      <c r="AD5" s="118">
        <v>326.97749052</v>
      </c>
      <c r="AE5" s="90" t="str">
        <f t="shared" si="11"/>
        <v>-</v>
      </c>
      <c r="AF5" s="118">
        <v>475.88402640999902</v>
      </c>
      <c r="AG5" s="90">
        <f t="shared" si="12"/>
        <v>0.68992502237955522</v>
      </c>
      <c r="AH5" s="118">
        <v>491.03229486000299</v>
      </c>
      <c r="AI5" s="90">
        <f t="shared" si="13"/>
        <v>0.6463725581816484</v>
      </c>
      <c r="AJ5" s="118">
        <v>643.19990023000003</v>
      </c>
      <c r="AK5" s="90">
        <f t="shared" si="14"/>
        <v>1.2565588424139893</v>
      </c>
      <c r="AL5" s="118">
        <v>734.28099913000699</v>
      </c>
      <c r="AM5" s="90">
        <f t="shared" si="15"/>
        <v>1.2456622257460679</v>
      </c>
      <c r="AN5" s="118">
        <v>957.65261037999301</v>
      </c>
      <c r="AO5" s="90">
        <f t="shared" si="16"/>
        <v>1.0123655286444202</v>
      </c>
      <c r="AP5" s="118">
        <v>1094.53837259999</v>
      </c>
      <c r="AQ5" s="90">
        <f t="shared" si="17"/>
        <v>1.22905577506272</v>
      </c>
      <c r="AR5" s="118">
        <v>1275.55329864999</v>
      </c>
      <c r="AS5" s="90">
        <f t="shared" si="19"/>
        <v>0.98313665501793213</v>
      </c>
      <c r="AT5" s="118">
        <v>1501.0626062900201</v>
      </c>
      <c r="AU5" s="90">
        <f t="shared" si="19"/>
        <v>1.0442618126691463</v>
      </c>
      <c r="AV5" s="118">
        <v>1829.98045530999</v>
      </c>
      <c r="AW5" s="90">
        <f>IFERROR(AV5/AN5-1,"-")</f>
        <v>0.91090217420684572</v>
      </c>
    </row>
    <row r="6" spans="2:49" ht="15" thickBot="1" x14ac:dyDescent="0.35">
      <c r="B6" s="136" t="s">
        <v>362</v>
      </c>
      <c r="C6" s="137" t="s">
        <v>364</v>
      </c>
      <c r="D6" s="118"/>
      <c r="E6" s="118"/>
      <c r="F6" s="118"/>
      <c r="G6" s="118"/>
      <c r="H6" s="118"/>
      <c r="I6" s="89"/>
      <c r="J6" s="118"/>
      <c r="K6" s="89"/>
      <c r="L6" s="118"/>
      <c r="M6" s="89"/>
      <c r="N6" s="118"/>
      <c r="O6" s="89"/>
      <c r="P6" s="118"/>
      <c r="Q6" s="89"/>
      <c r="R6" s="118"/>
      <c r="S6" s="89"/>
      <c r="T6" s="118"/>
      <c r="U6" s="89"/>
      <c r="V6" s="118"/>
      <c r="W6" s="89"/>
      <c r="X6" s="118">
        <v>896.90661843999999</v>
      </c>
      <c r="Y6" s="89" t="str">
        <f t="shared" si="8"/>
        <v>-</v>
      </c>
      <c r="Z6" s="118">
        <v>937.08166869000104</v>
      </c>
      <c r="AA6" s="89" t="str">
        <f t="shared" si="9"/>
        <v>-</v>
      </c>
      <c r="AB6" s="118">
        <v>850.57808915999999</v>
      </c>
      <c r="AC6" s="89" t="str">
        <f t="shared" si="10"/>
        <v>-</v>
      </c>
      <c r="AD6" s="118">
        <v>757.68834429000196</v>
      </c>
      <c r="AE6" s="90" t="str">
        <f t="shared" si="11"/>
        <v>-</v>
      </c>
      <c r="AF6" s="118">
        <v>654.286598709999</v>
      </c>
      <c r="AG6" s="90">
        <f t="shared" si="12"/>
        <v>-0.27050755869322585</v>
      </c>
      <c r="AH6" s="118">
        <v>460.35883194000002</v>
      </c>
      <c r="AI6" s="90">
        <f t="shared" si="13"/>
        <v>-0.50873136534240238</v>
      </c>
      <c r="AJ6" s="118">
        <v>421.66479277000002</v>
      </c>
      <c r="AK6" s="90">
        <f t="shared" si="14"/>
        <v>-0.50426092778098619</v>
      </c>
      <c r="AL6" s="118">
        <v>328.98928721000016</v>
      </c>
      <c r="AM6" s="90">
        <f t="shared" si="15"/>
        <v>-0.56579866948028323</v>
      </c>
      <c r="AN6" s="118">
        <v>321.69448992999901</v>
      </c>
      <c r="AO6" s="90">
        <f t="shared" si="16"/>
        <v>-0.50832786340992375</v>
      </c>
      <c r="AP6" s="118">
        <v>305.69419761</v>
      </c>
      <c r="AQ6" s="90">
        <f t="shared" si="17"/>
        <v>-0.33596538960320832</v>
      </c>
      <c r="AR6" s="118">
        <v>277.812876579999</v>
      </c>
      <c r="AS6" s="90">
        <f t="shared" si="19"/>
        <v>-0.34115230547233766</v>
      </c>
      <c r="AT6" s="118">
        <v>215.53184077999899</v>
      </c>
      <c r="AU6" s="90">
        <f t="shared" si="19"/>
        <v>-0.34486668970950141</v>
      </c>
      <c r="AV6" s="118">
        <v>236.023081259999</v>
      </c>
      <c r="AW6" s="90">
        <f t="shared" ref="AW6:AW16" si="20">IFERROR(AV6/AN6-1,"-")</f>
        <v>-0.266312950180285</v>
      </c>
    </row>
    <row r="7" spans="2:49" ht="15" thickBot="1" x14ac:dyDescent="0.35">
      <c r="B7" s="126" t="s">
        <v>314</v>
      </c>
      <c r="C7" s="125" t="s">
        <v>315</v>
      </c>
      <c r="D7" s="118">
        <v>96.387386889998766</v>
      </c>
      <c r="E7" s="118">
        <v>106.068</v>
      </c>
      <c r="F7" s="118">
        <v>115.26931881</v>
      </c>
      <c r="G7" s="118">
        <v>120.03155862000001</v>
      </c>
      <c r="H7" s="118">
        <v>126.9957761</v>
      </c>
      <c r="I7" s="89">
        <f t="shared" si="0"/>
        <v>0.3175559603554019</v>
      </c>
      <c r="J7" s="118">
        <v>138.09399999999999</v>
      </c>
      <c r="K7" s="89">
        <f t="shared" si="1"/>
        <v>0.30193837915299615</v>
      </c>
      <c r="L7" s="118">
        <v>148.31470119000002</v>
      </c>
      <c r="M7" s="89">
        <f t="shared" si="2"/>
        <v>0.2866797749925909</v>
      </c>
      <c r="N7" s="118">
        <v>151.51</v>
      </c>
      <c r="O7" s="89">
        <f t="shared" si="3"/>
        <v>0.26225137573740498</v>
      </c>
      <c r="P7" s="118">
        <v>150.35698421999999</v>
      </c>
      <c r="Q7" s="89">
        <f t="shared" si="4"/>
        <v>0.18395263872087142</v>
      </c>
      <c r="R7" s="118">
        <v>154.40199999999999</v>
      </c>
      <c r="S7" s="89">
        <f t="shared" si="5"/>
        <v>0.11809347256216784</v>
      </c>
      <c r="T7" s="118">
        <v>147.79117313999998</v>
      </c>
      <c r="U7" s="89">
        <f t="shared" si="6"/>
        <v>-3.5298459680632721E-3</v>
      </c>
      <c r="V7" s="118">
        <v>134.97199423000004</v>
      </c>
      <c r="W7" s="89">
        <f t="shared" si="7"/>
        <v>-0.10915454933667712</v>
      </c>
      <c r="X7" s="118">
        <v>135.85750348000002</v>
      </c>
      <c r="Y7" s="89">
        <f t="shared" si="8"/>
        <v>-9.6433702865339144E-2</v>
      </c>
      <c r="Z7" s="118">
        <v>172.79803810999999</v>
      </c>
      <c r="AA7" s="89">
        <f t="shared" si="9"/>
        <v>0.11914378123340374</v>
      </c>
      <c r="AB7" s="118">
        <v>213.65332423999999</v>
      </c>
      <c r="AC7" s="89">
        <f t="shared" si="10"/>
        <v>0.44564333377075194</v>
      </c>
      <c r="AD7" s="118">
        <v>263.01468786999999</v>
      </c>
      <c r="AE7" s="90">
        <f t="shared" si="11"/>
        <v>0.94866119723924247</v>
      </c>
      <c r="AF7" s="118">
        <v>361.51804109000005</v>
      </c>
      <c r="AG7" s="90">
        <f t="shared" si="12"/>
        <v>1.6610090118667622</v>
      </c>
      <c r="AH7" s="118">
        <v>446.02437015999999</v>
      </c>
      <c r="AI7" s="90">
        <f t="shared" si="13"/>
        <v>1.5811888551423787</v>
      </c>
      <c r="AJ7" s="118">
        <v>574.06136060999995</v>
      </c>
      <c r="AK7" s="90">
        <f t="shared" si="14"/>
        <v>1.6868824187595988</v>
      </c>
      <c r="AL7" s="118">
        <v>920.34707201000003</v>
      </c>
      <c r="AM7" s="90">
        <f t="shared" si="15"/>
        <v>2.4992231021900158</v>
      </c>
      <c r="AN7" s="118">
        <v>1072.8972597300003</v>
      </c>
      <c r="AO7" s="90">
        <f t="shared" si="16"/>
        <v>1.9677557902647025</v>
      </c>
      <c r="AP7" s="118">
        <v>2032.1258287900002</v>
      </c>
      <c r="AQ7" s="90">
        <f t="shared" si="17"/>
        <v>3.5560869870429421</v>
      </c>
      <c r="AR7" s="118">
        <v>3623.1851045600001</v>
      </c>
      <c r="AS7" s="90">
        <f t="shared" si="18"/>
        <v>5.3114944728382154</v>
      </c>
      <c r="AT7" s="118">
        <v>4488.7551946900003</v>
      </c>
      <c r="AU7" s="90">
        <f t="shared" si="19"/>
        <v>3.8772417832402555</v>
      </c>
      <c r="AV7" s="118">
        <v>4681.9156947900001</v>
      </c>
      <c r="AW7" s="90">
        <f t="shared" si="20"/>
        <v>3.3638061821205758</v>
      </c>
    </row>
    <row r="8" spans="2:49" ht="15" thickBot="1" x14ac:dyDescent="0.35">
      <c r="B8" s="86" t="s">
        <v>316</v>
      </c>
      <c r="C8" s="125" t="s">
        <v>317</v>
      </c>
      <c r="D8" s="118">
        <v>1.6071926199999989</v>
      </c>
      <c r="E8" s="118">
        <v>1.665</v>
      </c>
      <c r="F8" s="118">
        <v>5.8478023099999996</v>
      </c>
      <c r="G8" s="118">
        <v>7.6904595600000007</v>
      </c>
      <c r="H8" s="118">
        <v>12.323331769999999</v>
      </c>
      <c r="I8" s="89">
        <f t="shared" si="0"/>
        <v>6.6676134625356909</v>
      </c>
      <c r="J8" s="118">
        <v>20.116</v>
      </c>
      <c r="K8" s="89">
        <f t="shared" si="1"/>
        <v>11.081681681681681</v>
      </c>
      <c r="L8" s="118">
        <v>30.148157269999995</v>
      </c>
      <c r="M8" s="89">
        <f t="shared" si="2"/>
        <v>4.1554679299683777</v>
      </c>
      <c r="N8" s="118">
        <v>42.914999999999999</v>
      </c>
      <c r="O8" s="89">
        <f t="shared" si="3"/>
        <v>4.5802907050199737</v>
      </c>
      <c r="P8" s="118">
        <v>60.71035509</v>
      </c>
      <c r="Q8" s="89">
        <f t="shared" si="4"/>
        <v>3.9264562719794407</v>
      </c>
      <c r="R8" s="118">
        <v>79.325000000000003</v>
      </c>
      <c r="S8" s="89">
        <f t="shared" si="5"/>
        <v>2.9433784052495526</v>
      </c>
      <c r="T8" s="118">
        <v>97.05564425</v>
      </c>
      <c r="U8" s="89">
        <f t="shared" si="6"/>
        <v>2.2192894371882126</v>
      </c>
      <c r="V8" s="118">
        <v>112.60711549000001</v>
      </c>
      <c r="W8" s="89">
        <f t="shared" si="7"/>
        <v>1.6239570194570665</v>
      </c>
      <c r="X8" s="118">
        <v>130.62546310000002</v>
      </c>
      <c r="Y8" s="89">
        <f t="shared" si="8"/>
        <v>1.1516175108242153</v>
      </c>
      <c r="Z8" s="118">
        <v>129.33463773</v>
      </c>
      <c r="AA8" s="89">
        <f t="shared" si="9"/>
        <v>0.63043980750078776</v>
      </c>
      <c r="AB8" s="118">
        <v>121.7840456</v>
      </c>
      <c r="AC8" s="89">
        <f t="shared" si="10"/>
        <v>0.25478581427272329</v>
      </c>
      <c r="AD8" s="118">
        <v>113.01033384999999</v>
      </c>
      <c r="AE8" s="90">
        <f t="shared" si="11"/>
        <v>3.5807538293242125E-3</v>
      </c>
      <c r="AF8" s="118">
        <v>104.21473368999997</v>
      </c>
      <c r="AG8" s="90">
        <f t="shared" si="12"/>
        <v>-0.20218668537681184</v>
      </c>
      <c r="AH8" s="118">
        <v>172.82299544000011</v>
      </c>
      <c r="AI8" s="90">
        <f t="shared" si="13"/>
        <v>0.33624679724844286</v>
      </c>
      <c r="AJ8" s="118">
        <v>190.61881083</v>
      </c>
      <c r="AK8" s="90">
        <f t="shared" si="14"/>
        <v>0.56521989305633635</v>
      </c>
      <c r="AL8" s="118">
        <v>194.71248166999999</v>
      </c>
      <c r="AM8" s="90">
        <f t="shared" si="15"/>
        <v>0.72296174196285667</v>
      </c>
      <c r="AN8" s="118">
        <v>198.91352648000012</v>
      </c>
      <c r="AO8" s="90">
        <f t="shared" si="16"/>
        <v>0.9086891021733432</v>
      </c>
      <c r="AP8" s="118">
        <v>205.56002213000008</v>
      </c>
      <c r="AQ8" s="90">
        <f t="shared" si="17"/>
        <v>0.18942517809422799</v>
      </c>
      <c r="AR8" s="118">
        <v>219.28519538</v>
      </c>
      <c r="AS8" s="90">
        <f t="shared" si="18"/>
        <v>0.15038591640132304</v>
      </c>
      <c r="AT8" s="118">
        <v>240.42433678</v>
      </c>
      <c r="AU8" s="90">
        <f t="shared" si="19"/>
        <v>0.23476592110552397</v>
      </c>
      <c r="AV8" s="118">
        <v>260.99776687000002</v>
      </c>
      <c r="AW8" s="90">
        <f t="shared" si="20"/>
        <v>0.3121167347874767</v>
      </c>
    </row>
    <row r="9" spans="2:49" ht="15" thickBot="1" x14ac:dyDescent="0.35">
      <c r="B9" s="126" t="s">
        <v>318</v>
      </c>
      <c r="C9" s="125" t="s">
        <v>319</v>
      </c>
      <c r="D9" s="118">
        <v>21.366776029999965</v>
      </c>
      <c r="E9" s="118">
        <v>23.704000000000001</v>
      </c>
      <c r="F9" s="118">
        <v>28.837536499999999</v>
      </c>
      <c r="G9" s="118">
        <v>34.29048452</v>
      </c>
      <c r="H9" s="118">
        <v>37.48347115</v>
      </c>
      <c r="I9" s="89">
        <f t="shared" si="0"/>
        <v>0.75428764252367464</v>
      </c>
      <c r="J9" s="118">
        <v>46.756</v>
      </c>
      <c r="K9" s="89">
        <f t="shared" si="1"/>
        <v>0.97249409382382712</v>
      </c>
      <c r="L9" s="118">
        <v>53.551563660000006</v>
      </c>
      <c r="M9" s="89">
        <f t="shared" si="2"/>
        <v>0.85700895983261294</v>
      </c>
      <c r="N9" s="118">
        <v>114.563</v>
      </c>
      <c r="O9" s="89">
        <f t="shared" si="3"/>
        <v>2.3409559999999674</v>
      </c>
      <c r="P9" s="118">
        <v>197.99940161000001</v>
      </c>
      <c r="Q9" s="89">
        <f t="shared" si="4"/>
        <v>4.2823123242149359</v>
      </c>
      <c r="R9" s="118">
        <v>226.86500000000001</v>
      </c>
      <c r="S9" s="89">
        <f t="shared" si="5"/>
        <v>3.8521045427324836</v>
      </c>
      <c r="T9" s="118">
        <v>233.82169556000002</v>
      </c>
      <c r="U9" s="89">
        <f t="shared" si="6"/>
        <v>3.3662907220513452</v>
      </c>
      <c r="V9" s="118">
        <v>231.32972889000013</v>
      </c>
      <c r="W9" s="89">
        <f t="shared" si="7"/>
        <v>1.0192359565479268</v>
      </c>
      <c r="X9" s="118">
        <v>217.07010577999995</v>
      </c>
      <c r="Y9" s="89">
        <f t="shared" si="8"/>
        <v>9.6316978813721699E-2</v>
      </c>
      <c r="Z9" s="118">
        <v>186.09074818999997</v>
      </c>
      <c r="AA9" s="89">
        <f t="shared" si="9"/>
        <v>-0.17972914204482859</v>
      </c>
      <c r="AB9" s="118">
        <v>139.38516344999999</v>
      </c>
      <c r="AC9" s="89">
        <f t="shared" si="10"/>
        <v>-0.40388267600158201</v>
      </c>
      <c r="AD9" s="118">
        <v>93.4267519200001</v>
      </c>
      <c r="AE9" s="90">
        <f t="shared" si="11"/>
        <v>-0.596131667260002</v>
      </c>
      <c r="AF9" s="118">
        <v>64.279454919999978</v>
      </c>
      <c r="AG9" s="90">
        <f t="shared" si="12"/>
        <v>-0.70387698163676649</v>
      </c>
      <c r="AH9" s="118">
        <v>37.440008069999998</v>
      </c>
      <c r="AI9" s="90">
        <f t="shared" si="13"/>
        <v>-0.79880779440053895</v>
      </c>
      <c r="AJ9" s="118">
        <v>33.00415701</v>
      </c>
      <c r="AK9" s="90">
        <f t="shared" si="14"/>
        <v>-0.76321614013216554</v>
      </c>
      <c r="AL9" s="118">
        <v>27.870574040000001</v>
      </c>
      <c r="AM9" s="90">
        <f t="shared" si="15"/>
        <v>-0.70168529390955237</v>
      </c>
      <c r="AN9" s="118">
        <v>26.394894569999998</v>
      </c>
      <c r="AO9" s="90">
        <f t="shared" si="16"/>
        <v>-0.5893727692176266</v>
      </c>
      <c r="AP9" s="118">
        <v>24.903172129999994</v>
      </c>
      <c r="AQ9" s="90">
        <f t="shared" si="17"/>
        <v>-0.3348513151108411</v>
      </c>
      <c r="AR9" s="118">
        <v>24.835035909999998</v>
      </c>
      <c r="AS9" s="90">
        <f t="shared" si="18"/>
        <v>-0.24751794440696739</v>
      </c>
      <c r="AT9" s="118">
        <v>25.595468180000001</v>
      </c>
      <c r="AU9" s="90">
        <f t="shared" si="19"/>
        <v>-8.163110873621604E-2</v>
      </c>
      <c r="AV9" s="118">
        <v>29.445519430000001</v>
      </c>
      <c r="AW9" s="90">
        <f t="shared" si="20"/>
        <v>0.1155763229858584</v>
      </c>
    </row>
    <row r="10" spans="2:49" ht="15" thickBot="1" x14ac:dyDescent="0.35">
      <c r="B10" s="126" t="s">
        <v>320</v>
      </c>
      <c r="C10" s="125" t="s">
        <v>321</v>
      </c>
      <c r="D10" s="118">
        <v>0</v>
      </c>
      <c r="E10" s="118">
        <v>0</v>
      </c>
      <c r="F10" s="118">
        <v>0</v>
      </c>
      <c r="G10" s="127">
        <v>9.0999999999999998E-2</v>
      </c>
      <c r="H10" s="127">
        <v>0.41282891999999999</v>
      </c>
      <c r="I10" s="89" t="str">
        <f t="shared" si="0"/>
        <v>-</v>
      </c>
      <c r="J10" s="127">
        <v>0.626</v>
      </c>
      <c r="K10" s="89" t="str">
        <f t="shared" si="1"/>
        <v>-</v>
      </c>
      <c r="L10" s="118">
        <v>1.4536483600000001</v>
      </c>
      <c r="M10" s="89" t="str">
        <f t="shared" si="2"/>
        <v>-</v>
      </c>
      <c r="N10" s="118">
        <v>2.843</v>
      </c>
      <c r="O10" s="89">
        <f t="shared" si="3"/>
        <v>30.241758241758241</v>
      </c>
      <c r="P10" s="118">
        <v>4.5099540300000003</v>
      </c>
      <c r="Q10" s="89">
        <f t="shared" si="4"/>
        <v>9.9245108845572165</v>
      </c>
      <c r="R10" s="118">
        <v>10.25</v>
      </c>
      <c r="S10" s="89">
        <f t="shared" si="5"/>
        <v>15.373801916932909</v>
      </c>
      <c r="T10" s="118">
        <v>15.842000000000001</v>
      </c>
      <c r="U10" s="89">
        <f t="shared" si="6"/>
        <v>9.8980964282173431</v>
      </c>
      <c r="V10" s="118">
        <v>20.728094049999999</v>
      </c>
      <c r="W10" s="89">
        <f t="shared" si="7"/>
        <v>6.2909229862820961</v>
      </c>
      <c r="X10" s="118">
        <v>23.995557679999997</v>
      </c>
      <c r="Y10" s="89">
        <f t="shared" si="8"/>
        <v>4.3205769993181056</v>
      </c>
      <c r="Z10" s="118">
        <v>23.604486790000003</v>
      </c>
      <c r="AA10" s="89">
        <f t="shared" si="9"/>
        <v>1.3028767600000002</v>
      </c>
      <c r="AB10" s="118">
        <v>20.306999999999999</v>
      </c>
      <c r="AC10" s="89">
        <f t="shared" si="10"/>
        <v>0.28184572654967788</v>
      </c>
      <c r="AD10" s="118">
        <v>14.819076259999999</v>
      </c>
      <c r="AE10" s="90">
        <f t="shared" si="11"/>
        <v>-0.28507289554680504</v>
      </c>
      <c r="AF10" s="118">
        <v>11.212579479999999</v>
      </c>
      <c r="AG10" s="90">
        <f t="shared" si="12"/>
        <v>-0.53272269686211349</v>
      </c>
      <c r="AH10" s="118">
        <v>5.82697938</v>
      </c>
      <c r="AI10" s="90">
        <f t="shared" si="13"/>
        <v>-0.75314102645652148</v>
      </c>
      <c r="AJ10" s="118">
        <v>5.5535631399999996</v>
      </c>
      <c r="AK10" s="90">
        <f t="shared" si="14"/>
        <v>-0.72651976461318757</v>
      </c>
      <c r="AL10" s="118">
        <v>4.1516892200000006</v>
      </c>
      <c r="AM10" s="90">
        <f t="shared" si="15"/>
        <v>-0.71984156453757253</v>
      </c>
      <c r="AN10" s="118">
        <v>3.9805605300000027</v>
      </c>
      <c r="AO10" s="90">
        <f t="shared" si="16"/>
        <v>-0.64499154390832436</v>
      </c>
      <c r="AP10" s="118">
        <v>3.8029351999999985</v>
      </c>
      <c r="AQ10" s="90">
        <f t="shared" si="17"/>
        <v>-0.34735736099344172</v>
      </c>
      <c r="AR10" s="118">
        <v>3.5766804800000007</v>
      </c>
      <c r="AS10" s="90">
        <f t="shared" si="18"/>
        <v>-0.35596654078916246</v>
      </c>
      <c r="AT10" s="118">
        <v>2.3385274699999985</v>
      </c>
      <c r="AU10" s="90">
        <f t="shared" si="19"/>
        <v>-0.43672867932055903</v>
      </c>
      <c r="AV10" s="118">
        <v>2.6515538200000002</v>
      </c>
      <c r="AW10" s="90">
        <f t="shared" si="20"/>
        <v>-0.33387426217583527</v>
      </c>
    </row>
    <row r="11" spans="2:49" ht="15" thickBot="1" x14ac:dyDescent="0.35">
      <c r="B11" s="94" t="s">
        <v>322</v>
      </c>
      <c r="C11" s="94" t="s">
        <v>323</v>
      </c>
      <c r="D11" s="128">
        <f>SUM(D4:D10)</f>
        <v>356.37094765999922</v>
      </c>
      <c r="E11" s="128">
        <f>SUM(E4:E10)</f>
        <v>434.63900000000001</v>
      </c>
      <c r="F11" s="128">
        <f>SUM(F4:F10)</f>
        <v>501.49061638000006</v>
      </c>
      <c r="G11" s="128">
        <f>SUM(G4:G10)</f>
        <v>547.91312427999981</v>
      </c>
      <c r="H11" s="128">
        <f>SUM(H7:H10,H4)</f>
        <v>639.55909918999998</v>
      </c>
      <c r="I11" s="96" t="str">
        <f t="shared" ref="I11" si="21">IFERROR(H11/#REF!-1,"-")</f>
        <v>-</v>
      </c>
      <c r="J11" s="128">
        <f>SUM(J7:J10,J4)</f>
        <v>750.95100000000002</v>
      </c>
      <c r="K11" s="96" t="str">
        <f t="shared" ref="K11" si="22">IFERROR(J11/B11-1,"-")</f>
        <v>-</v>
      </c>
      <c r="L11" s="128">
        <f>SUM(L7:L10,L4)</f>
        <v>855.52753993999977</v>
      </c>
      <c r="M11" s="96">
        <f t="shared" ref="M11" si="23">IFERROR(L11/D11-1,"-")</f>
        <v>1.4006657825436095</v>
      </c>
      <c r="N11" s="128">
        <f>SUM(N7:N10,N4)</f>
        <v>1016.876</v>
      </c>
      <c r="O11" s="96">
        <f t="shared" ref="O11" si="24">IFERROR(N11/F11-1,"-")</f>
        <v>1.0277069336616882</v>
      </c>
      <c r="P11" s="128">
        <f>SUM(P7:P10,P4)</f>
        <v>1282.03217814</v>
      </c>
      <c r="Q11" s="96">
        <f t="shared" si="4"/>
        <v>1.0045562321976038</v>
      </c>
      <c r="R11" s="128">
        <f>SUM(R7:R10,R4)</f>
        <v>1515.5659999999998</v>
      </c>
      <c r="S11" s="96">
        <f t="shared" si="5"/>
        <v>1.0181955946526466</v>
      </c>
      <c r="T11" s="128">
        <f>SUM(T7:T10,T4)</f>
        <v>1636.2313558100002</v>
      </c>
      <c r="U11" s="96">
        <f t="shared" si="6"/>
        <v>0.91254083524272422</v>
      </c>
      <c r="V11" s="128">
        <f>SUM(V7:V10,V4)</f>
        <v>1552.6769326600001</v>
      </c>
      <c r="W11" s="96">
        <f t="shared" si="7"/>
        <v>0.52690881942341061</v>
      </c>
      <c r="X11" s="128">
        <f>SUM(X7:X10,X4)</f>
        <v>1686.0559231299999</v>
      </c>
      <c r="Y11" s="96">
        <f t="shared" si="8"/>
        <v>0.31514321705728654</v>
      </c>
      <c r="Z11" s="128">
        <f>SUM(Z7:Z10,Z4)</f>
        <v>1747.16059956</v>
      </c>
      <c r="AA11" s="96">
        <f t="shared" si="9"/>
        <v>0.15281063283288243</v>
      </c>
      <c r="AB11" s="128">
        <f>SUM(AB7:AB10,AB4)</f>
        <v>1630.7433384199999</v>
      </c>
      <c r="AC11" s="96">
        <f t="shared" si="10"/>
        <v>-3.3540595408547702E-3</v>
      </c>
      <c r="AD11" s="128">
        <f>SUM(AD7:AD10,AD4)</f>
        <v>1568.93667478</v>
      </c>
      <c r="AE11" s="96">
        <f t="shared" si="11"/>
        <v>1.0472070382435694E-2</v>
      </c>
      <c r="AF11" s="128">
        <f>SUM(AF7:AF10,AF4)</f>
        <v>1671.3954343000005</v>
      </c>
      <c r="AG11" s="96">
        <f t="shared" si="12"/>
        <v>-8.6951379422716135E-3</v>
      </c>
      <c r="AH11" s="128">
        <f>SUM(AH7:AH10,AH4)</f>
        <v>1613.50547985</v>
      </c>
      <c r="AI11" s="96">
        <f t="shared" si="13"/>
        <v>-7.6498474006144179E-2</v>
      </c>
      <c r="AJ11" s="128">
        <f>SUM(AJ7:AJ10,AJ4)</f>
        <v>1868.1025852900002</v>
      </c>
      <c r="AK11" s="96">
        <f t="shared" si="14"/>
        <v>0.14555279256880094</v>
      </c>
      <c r="AL11" s="128">
        <f>SUM(AL7:AL10,AL4)</f>
        <v>2210.3773047200002</v>
      </c>
      <c r="AM11" s="96">
        <f t="shared" si="15"/>
        <v>0.40883780731937103</v>
      </c>
      <c r="AN11" s="128">
        <f>SUM(AN7:AN10,AN4)</f>
        <v>2581.5342876800009</v>
      </c>
      <c r="AO11" s="96">
        <f t="shared" si="16"/>
        <v>0.54453831493274185</v>
      </c>
      <c r="AP11" s="128">
        <f>SUM(AP7:AP10,AP4)</f>
        <v>3666.6293462200001</v>
      </c>
      <c r="AQ11" s="96">
        <f t="shared" si="17"/>
        <v>1.2724616631366317</v>
      </c>
      <c r="AR11" s="128">
        <f>SUM(AR7:AR10,AR4)</f>
        <v>5424.2609155400005</v>
      </c>
      <c r="AS11" s="96">
        <f t="shared" si="18"/>
        <v>1.9036204747278105</v>
      </c>
      <c r="AT11" s="128">
        <f>SUM(AT7:AT10,AT4)</f>
        <v>6473.7079555400014</v>
      </c>
      <c r="AU11" s="96">
        <f t="shared" si="19"/>
        <v>1.9287795987210696</v>
      </c>
      <c r="AV11" s="128">
        <f>SUM(AV7:AV10,AV4)</f>
        <v>7041.0263151199997</v>
      </c>
      <c r="AW11" s="96">
        <f t="shared" si="20"/>
        <v>1.7274579883452565</v>
      </c>
    </row>
    <row r="12" spans="2:49" ht="15" thickBot="1" x14ac:dyDescent="0.35">
      <c r="B12" s="126" t="s">
        <v>324</v>
      </c>
      <c r="C12" s="125" t="s">
        <v>325</v>
      </c>
      <c r="D12" s="118"/>
      <c r="E12" s="118"/>
      <c r="F12" s="118"/>
      <c r="G12" s="118" t="s">
        <v>156</v>
      </c>
      <c r="H12" s="118"/>
      <c r="I12" s="89" t="str">
        <f t="shared" si="0"/>
        <v>-</v>
      </c>
      <c r="J12" s="118"/>
      <c r="K12" s="89" t="str">
        <f t="shared" si="1"/>
        <v>-</v>
      </c>
      <c r="L12" s="118"/>
      <c r="M12" s="89" t="str">
        <f t="shared" si="2"/>
        <v>-</v>
      </c>
      <c r="N12" s="118"/>
      <c r="O12" s="89" t="str">
        <f t="shared" si="3"/>
        <v>-</v>
      </c>
      <c r="P12" s="118">
        <v>37.705185089999901</v>
      </c>
      <c r="Q12" s="89" t="str">
        <f t="shared" si="4"/>
        <v>-</v>
      </c>
      <c r="R12" s="118">
        <v>42.159144199999901</v>
      </c>
      <c r="S12" s="89" t="str">
        <f t="shared" si="5"/>
        <v>-</v>
      </c>
      <c r="T12" s="118">
        <v>65.810359120000001</v>
      </c>
      <c r="U12" s="89" t="str">
        <f t="shared" si="6"/>
        <v>-</v>
      </c>
      <c r="V12" s="118">
        <v>88.020395350000001</v>
      </c>
      <c r="W12" s="89" t="str">
        <f t="shared" si="7"/>
        <v>-</v>
      </c>
      <c r="X12" s="118">
        <v>81.750796550000004</v>
      </c>
      <c r="Y12" s="89">
        <f t="shared" si="8"/>
        <v>1.1681579431281404</v>
      </c>
      <c r="Z12" s="118">
        <v>84.8686130199997</v>
      </c>
      <c r="AA12" s="89">
        <f t="shared" si="9"/>
        <v>1.0130535054836312</v>
      </c>
      <c r="AB12" s="118">
        <v>91.130473690000102</v>
      </c>
      <c r="AC12" s="89">
        <f t="shared" si="10"/>
        <v>0.38474360128974339</v>
      </c>
      <c r="AD12" s="118">
        <v>96.449802670000295</v>
      </c>
      <c r="AE12" s="90">
        <f t="shared" si="11"/>
        <v>9.5766524184332624E-2</v>
      </c>
      <c r="AF12" s="118">
        <v>102.80930038</v>
      </c>
      <c r="AG12" s="90">
        <f t="shared" si="12"/>
        <v>0.25759386720006217</v>
      </c>
      <c r="AH12" s="118">
        <v>28.868436830000004</v>
      </c>
      <c r="AI12" s="90">
        <f t="shared" si="13"/>
        <v>-0.65984554474577051</v>
      </c>
      <c r="AJ12" s="118">
        <v>32.584635059999997</v>
      </c>
      <c r="AK12" s="90">
        <f t="shared" si="14"/>
        <v>-0.64243974885016364</v>
      </c>
      <c r="AL12" s="118">
        <v>37.669943089999997</v>
      </c>
      <c r="AM12" s="90">
        <f t="shared" si="15"/>
        <v>-0.60943473136086745</v>
      </c>
      <c r="AN12" s="118">
        <v>36.697464250000003</v>
      </c>
      <c r="AO12" s="90">
        <f t="shared" si="16"/>
        <v>-0.64305306898928238</v>
      </c>
      <c r="AP12" s="118">
        <v>38.533077319999997</v>
      </c>
      <c r="AQ12" s="90">
        <f t="shared" si="17"/>
        <v>0.33478225880095192</v>
      </c>
      <c r="AR12" s="118">
        <v>46.070020370000002</v>
      </c>
      <c r="AS12" s="90">
        <f t="shared" si="18"/>
        <v>0.41385718407367689</v>
      </c>
      <c r="AT12" s="118">
        <v>54.448145609999997</v>
      </c>
      <c r="AU12" s="90">
        <f t="shared" si="19"/>
        <v>0.44540026195192217</v>
      </c>
      <c r="AV12" s="118">
        <v>58.351463549999998</v>
      </c>
      <c r="AW12" s="90">
        <f t="shared" si="20"/>
        <v>0.59006799904437512</v>
      </c>
    </row>
    <row r="13" spans="2:49" ht="15" thickBot="1" x14ac:dyDescent="0.35">
      <c r="B13" s="94" t="s">
        <v>326</v>
      </c>
      <c r="C13" s="94" t="s">
        <v>327</v>
      </c>
      <c r="D13" s="128">
        <f>SUM(D11:D12)</f>
        <v>356.37094765999922</v>
      </c>
      <c r="E13" s="128">
        <f>SUM(E11:E12)</f>
        <v>434.63900000000001</v>
      </c>
      <c r="F13" s="128">
        <f>SUM(F11:F12)</f>
        <v>501.49061638000006</v>
      </c>
      <c r="G13" s="128">
        <f>SUM(G11:G12)</f>
        <v>547.91312427999981</v>
      </c>
      <c r="H13" s="128">
        <f>SUM(H11:H12)</f>
        <v>639.55909918999998</v>
      </c>
      <c r="I13" s="96">
        <f t="shared" si="0"/>
        <v>0.79464432605819613</v>
      </c>
      <c r="J13" s="128">
        <f>SUM(J11:J12)</f>
        <v>750.95100000000002</v>
      </c>
      <c r="K13" s="96">
        <f t="shared" si="1"/>
        <v>0.72775797846028545</v>
      </c>
      <c r="L13" s="128">
        <f>SUM(L11:L12)</f>
        <v>855.52753993999977</v>
      </c>
      <c r="M13" s="96">
        <f t="shared" si="2"/>
        <v>0.70596918864725344</v>
      </c>
      <c r="N13" s="128">
        <f>SUM(N11:N12)</f>
        <v>1016.876</v>
      </c>
      <c r="O13" s="96">
        <f t="shared" si="3"/>
        <v>0.85590736001488121</v>
      </c>
      <c r="P13" s="128">
        <f>SUM(P11:P12)</f>
        <v>1319.73736323</v>
      </c>
      <c r="Q13" s="96">
        <f t="shared" si="4"/>
        <v>1.0635111984200432</v>
      </c>
      <c r="R13" s="128">
        <f>SUM(R11:R12)</f>
        <v>1557.7251441999997</v>
      </c>
      <c r="S13" s="96">
        <f t="shared" si="5"/>
        <v>1.0743366001243753</v>
      </c>
      <c r="T13" s="128">
        <f>SUM(T11:T12)</f>
        <v>1702.0417149300001</v>
      </c>
      <c r="U13" s="96">
        <f t="shared" si="6"/>
        <v>0.9894645531216546</v>
      </c>
      <c r="V13" s="128">
        <f>SUM(V11:V12)</f>
        <v>1640.6973280100001</v>
      </c>
      <c r="W13" s="96">
        <f t="shared" si="7"/>
        <v>0.6134684347059034</v>
      </c>
      <c r="X13" s="128">
        <f>SUM(X11:X12)</f>
        <v>1767.8067196799998</v>
      </c>
      <c r="Y13" s="96">
        <f t="shared" si="8"/>
        <v>0.33951403433283822</v>
      </c>
      <c r="Z13" s="128">
        <f>SUM(Z11:Z12)</f>
        <v>1832.0292125799997</v>
      </c>
      <c r="AA13" s="96">
        <f t="shared" si="9"/>
        <v>0.17609272688531608</v>
      </c>
      <c r="AB13" s="128">
        <f>SUM(AB11:AB12)</f>
        <v>1721.87381211</v>
      </c>
      <c r="AC13" s="96">
        <f t="shared" si="10"/>
        <v>1.1651945428855504E-2</v>
      </c>
      <c r="AD13" s="128">
        <f>SUM(AD11:AD12)</f>
        <v>1665.3864774500003</v>
      </c>
      <c r="AE13" s="96">
        <f t="shared" si="11"/>
        <v>1.5047961021516176E-2</v>
      </c>
      <c r="AF13" s="128">
        <f>SUM(AF11:AF12)</f>
        <v>1774.2047346800005</v>
      </c>
      <c r="AG13" s="96">
        <f t="shared" si="12"/>
        <v>3.6191824189688582E-3</v>
      </c>
      <c r="AH13" s="128">
        <f>SUM(AH11:AH12)</f>
        <v>1642.3739166800001</v>
      </c>
      <c r="AI13" s="96">
        <f t="shared" si="13"/>
        <v>-0.10352198239945798</v>
      </c>
      <c r="AJ13" s="128">
        <f>SUM(AJ11:AJ12)</f>
        <v>1900.6872203500002</v>
      </c>
      <c r="AK13" s="96">
        <f t="shared" si="14"/>
        <v>0.10384814902369688</v>
      </c>
      <c r="AL13" s="128">
        <f>SUM(AL11:AL12)</f>
        <v>2248.04724781</v>
      </c>
      <c r="AM13" s="96">
        <f t="shared" si="15"/>
        <v>0.34986519840857366</v>
      </c>
      <c r="AN13" s="128">
        <f>SUM(AN11:AN12)</f>
        <v>2618.2317519300009</v>
      </c>
      <c r="AO13" s="96">
        <f t="shared" si="16"/>
        <v>0.47572131939002582</v>
      </c>
      <c r="AP13" s="128">
        <f>SUM(AP11:AP12)</f>
        <v>3705.16242354</v>
      </c>
      <c r="AQ13" s="96">
        <f t="shared" si="17"/>
        <v>1.2559798264635456</v>
      </c>
      <c r="AR13" s="128">
        <f>SUM(AR11:AR12)</f>
        <v>5470.3309359100003</v>
      </c>
      <c r="AS13" s="96">
        <f t="shared" si="18"/>
        <v>1.878080558095546</v>
      </c>
      <c r="AT13" s="128">
        <f>SUM(AT11:AT12)</f>
        <v>6528.1561011500016</v>
      </c>
      <c r="AU13" s="96">
        <f t="shared" si="19"/>
        <v>1.9039229969519513</v>
      </c>
      <c r="AV13" s="128">
        <f>SUM(AV11:AV12)</f>
        <v>7099.3777786699993</v>
      </c>
      <c r="AW13" s="96">
        <f t="shared" si="20"/>
        <v>1.7115161877617484</v>
      </c>
    </row>
    <row r="14" spans="2:49" ht="15" thickBot="1" x14ac:dyDescent="0.35">
      <c r="B14" s="86" t="s">
        <v>328</v>
      </c>
      <c r="C14" s="125" t="s">
        <v>329</v>
      </c>
      <c r="D14" s="118"/>
      <c r="E14" s="118"/>
      <c r="F14" s="118"/>
      <c r="G14" s="118">
        <v>-106.7066963</v>
      </c>
      <c r="H14" s="118"/>
      <c r="I14" s="89" t="str">
        <f t="shared" si="0"/>
        <v>-</v>
      </c>
      <c r="J14" s="118">
        <v>-145.048</v>
      </c>
      <c r="K14" s="89" t="str">
        <f t="shared" si="1"/>
        <v>-</v>
      </c>
      <c r="L14" s="118">
        <v>-155.21425796000003</v>
      </c>
      <c r="M14" s="89" t="str">
        <f t="shared" si="2"/>
        <v>-</v>
      </c>
      <c r="N14" s="118">
        <v>-185.886</v>
      </c>
      <c r="O14" s="89">
        <f t="shared" si="3"/>
        <v>0.74202750572833542</v>
      </c>
      <c r="P14" s="118">
        <v>-239.53214369839986</v>
      </c>
      <c r="Q14" s="89" t="str">
        <f t="shared" si="4"/>
        <v>-</v>
      </c>
      <c r="R14" s="118">
        <v>-316.94299999999998</v>
      </c>
      <c r="S14" s="89">
        <f t="shared" si="5"/>
        <v>1.1850904528156194</v>
      </c>
      <c r="T14" s="118">
        <v>-396.64567803</v>
      </c>
      <c r="U14" s="89">
        <f t="shared" si="6"/>
        <v>1.555471921479139</v>
      </c>
      <c r="V14" s="118">
        <v>-372.745</v>
      </c>
      <c r="W14" s="89">
        <f t="shared" si="7"/>
        <v>1.0052343909708101</v>
      </c>
      <c r="X14" s="118">
        <v>-498.61335398</v>
      </c>
      <c r="Y14" s="89">
        <f t="shared" si="8"/>
        <v>1.0816135416372967</v>
      </c>
      <c r="Z14" s="118">
        <v>-569.57661311000004</v>
      </c>
      <c r="AA14" s="89">
        <f t="shared" si="9"/>
        <v>0.79709478710683013</v>
      </c>
      <c r="AB14" s="118">
        <v>-491.69151905000001</v>
      </c>
      <c r="AC14" s="89">
        <f t="shared" si="10"/>
        <v>0.23962404303019103</v>
      </c>
      <c r="AD14" s="118">
        <v>-413.6131322</v>
      </c>
      <c r="AE14" s="90">
        <f t="shared" si="11"/>
        <v>0.10964099370883584</v>
      </c>
      <c r="AF14" s="118">
        <v>-379.33028837000001</v>
      </c>
      <c r="AG14" s="90">
        <f t="shared" si="12"/>
        <v>-0.2392295847230449</v>
      </c>
      <c r="AH14" s="118">
        <v>-225.14369126325013</v>
      </c>
      <c r="AI14" s="90">
        <f t="shared" si="13"/>
        <v>-0.60471745840489932</v>
      </c>
      <c r="AJ14" s="118">
        <v>-251.49898439</v>
      </c>
      <c r="AK14" s="90">
        <f t="shared" si="14"/>
        <v>-0.48850249669564638</v>
      </c>
      <c r="AL14" s="118">
        <v>-187.45699999999999</v>
      </c>
      <c r="AM14" s="90">
        <f t="shared" si="15"/>
        <v>-0.5467817982400125</v>
      </c>
      <c r="AN14" s="118">
        <v>-201.35397874</v>
      </c>
      <c r="AO14" s="90">
        <f t="shared" si="16"/>
        <v>-0.46918560180040603</v>
      </c>
      <c r="AP14" s="118">
        <v>-231.23162631999998</v>
      </c>
      <c r="AQ14" s="90">
        <f t="shared" si="17"/>
        <v>2.704022050358712E-2</v>
      </c>
      <c r="AR14" s="118">
        <v>-276.7849908</v>
      </c>
      <c r="AS14" s="90">
        <f t="shared" si="18"/>
        <v>0.10054118696077485</v>
      </c>
      <c r="AT14" s="118">
        <v>-228.36846516</v>
      </c>
      <c r="AU14" s="90">
        <f t="shared" si="19"/>
        <v>0.21824453159924673</v>
      </c>
      <c r="AV14" s="118">
        <v>-333.15353771999997</v>
      </c>
      <c r="AW14" s="90">
        <f t="shared" si="20"/>
        <v>0.65456644961650978</v>
      </c>
    </row>
    <row r="15" spans="2:49" ht="15" thickBot="1" x14ac:dyDescent="0.35">
      <c r="B15" s="86" t="s">
        <v>330</v>
      </c>
      <c r="C15" s="125" t="s">
        <v>331</v>
      </c>
      <c r="D15" s="118"/>
      <c r="E15" s="118"/>
      <c r="F15" s="118"/>
      <c r="G15" s="118" t="s">
        <v>156</v>
      </c>
      <c r="H15" s="89"/>
      <c r="I15" s="89" t="str">
        <f t="shared" si="0"/>
        <v>-</v>
      </c>
      <c r="J15" s="118"/>
      <c r="K15" s="89" t="str">
        <f t="shared" si="1"/>
        <v>-</v>
      </c>
      <c r="L15" s="118"/>
      <c r="M15" s="89" t="str">
        <f t="shared" si="2"/>
        <v>-</v>
      </c>
      <c r="N15" s="118"/>
      <c r="O15" s="89" t="str">
        <f t="shared" si="3"/>
        <v>-</v>
      </c>
      <c r="P15" s="118">
        <v>-0.90897194449999996</v>
      </c>
      <c r="Q15" s="89" t="str">
        <f t="shared" si="4"/>
        <v>-</v>
      </c>
      <c r="R15" s="118">
        <v>-0.790119015849999</v>
      </c>
      <c r="S15" s="89" t="str">
        <f t="shared" si="5"/>
        <v>-</v>
      </c>
      <c r="T15" s="118">
        <v>-1.4666990974</v>
      </c>
      <c r="U15" s="89" t="str">
        <f t="shared" si="6"/>
        <v>-</v>
      </c>
      <c r="V15" s="118">
        <v>-2.72969771125</v>
      </c>
      <c r="W15" s="89" t="str">
        <f t="shared" si="7"/>
        <v>-</v>
      </c>
      <c r="X15" s="118">
        <v>-3.0219763458500002</v>
      </c>
      <c r="Y15" s="89">
        <f t="shared" si="8"/>
        <v>2.3246090422651107</v>
      </c>
      <c r="Z15" s="118">
        <v>-3.187893309099989</v>
      </c>
      <c r="AA15" s="89">
        <f t="shared" si="9"/>
        <v>3.0347001466234778</v>
      </c>
      <c r="AB15" s="118">
        <v>-3.3484633176999998</v>
      </c>
      <c r="AC15" s="89">
        <f t="shared" si="10"/>
        <v>1.282992689936048</v>
      </c>
      <c r="AD15" s="118">
        <v>-3.5905689518499906</v>
      </c>
      <c r="AE15" s="90">
        <f t="shared" si="11"/>
        <v>0.31537237147250829</v>
      </c>
      <c r="AF15" s="118">
        <v>-5.0635861200000001</v>
      </c>
      <c r="AG15" s="90">
        <f t="shared" si="12"/>
        <v>0.67558760906705584</v>
      </c>
      <c r="AH15" s="118">
        <v>-0.79160287735000667</v>
      </c>
      <c r="AI15" s="90">
        <f t="shared" si="13"/>
        <v>-0.75168463916582795</v>
      </c>
      <c r="AJ15" s="118">
        <v>-0.86556266999999898</v>
      </c>
      <c r="AK15" s="90">
        <f t="shared" si="14"/>
        <v>-0.74150450882211283</v>
      </c>
      <c r="AL15" s="118">
        <v>-0.96074763999999901</v>
      </c>
      <c r="AM15" s="90">
        <f t="shared" si="15"/>
        <v>-0.73242467896209396</v>
      </c>
      <c r="AN15" s="118">
        <v>-1.7500966</v>
      </c>
      <c r="AO15" s="90">
        <f t="shared" si="16"/>
        <v>-0.65437605710160218</v>
      </c>
      <c r="AP15" s="118">
        <v>-0.48441772999999999</v>
      </c>
      <c r="AQ15" s="90">
        <f t="shared" si="17"/>
        <v>-0.38805461190129675</v>
      </c>
      <c r="AR15" s="118">
        <v>-0.45071060000000002</v>
      </c>
      <c r="AS15" s="90">
        <f t="shared" si="18"/>
        <v>-0.47928600016911482</v>
      </c>
      <c r="AT15" s="118">
        <v>-0.50738755999999996</v>
      </c>
      <c r="AU15" s="90">
        <f t="shared" si="19"/>
        <v>-0.47188258510840531</v>
      </c>
      <c r="AV15" s="118">
        <v>-0.60320938999999996</v>
      </c>
      <c r="AW15" s="90">
        <f t="shared" si="20"/>
        <v>-0.65532794589738641</v>
      </c>
    </row>
    <row r="16" spans="2:49" ht="15" thickBot="1" x14ac:dyDescent="0.35">
      <c r="B16" s="94" t="s">
        <v>332</v>
      </c>
      <c r="C16" s="94" t="s">
        <v>333</v>
      </c>
      <c r="D16" s="128">
        <f>SUM(D13:D15)</f>
        <v>356.37094765999922</v>
      </c>
      <c r="E16" s="128">
        <f>SUM(E13:E15)</f>
        <v>434.63900000000001</v>
      </c>
      <c r="F16" s="128">
        <f>SUM(F13:F15)</f>
        <v>501.49061638000006</v>
      </c>
      <c r="G16" s="128">
        <f>SUM(G13:G15)</f>
        <v>441.20642797999983</v>
      </c>
      <c r="H16" s="128">
        <f>SUM(H13:H15)</f>
        <v>639.55909918999998</v>
      </c>
      <c r="I16" s="96">
        <f t="shared" si="0"/>
        <v>0.79464432605819613</v>
      </c>
      <c r="J16" s="128">
        <f>SUM(J13:J15)</f>
        <v>605.90300000000002</v>
      </c>
      <c r="K16" s="96">
        <f t="shared" si="1"/>
        <v>0.39403735053688238</v>
      </c>
      <c r="L16" s="128">
        <f>SUM(L13:L15)</f>
        <v>700.31328197999972</v>
      </c>
      <c r="M16" s="96">
        <f t="shared" si="2"/>
        <v>0.39646338157869643</v>
      </c>
      <c r="N16" s="128">
        <f>SUM(N13:N15)</f>
        <v>830.99</v>
      </c>
      <c r="O16" s="96">
        <f t="shared" si="3"/>
        <v>0.88344944067240405</v>
      </c>
      <c r="P16" s="128">
        <f>SUM(P13:P15)</f>
        <v>1079.2962475871</v>
      </c>
      <c r="Q16" s="96">
        <f t="shared" si="4"/>
        <v>0.68756296166222319</v>
      </c>
      <c r="R16" s="128">
        <f>SUM(R13:R15)</f>
        <v>1239.9920251841497</v>
      </c>
      <c r="S16" s="96">
        <f t="shared" si="5"/>
        <v>1.0465190388298948</v>
      </c>
      <c r="T16" s="128">
        <f>SUM(T13:T15)</f>
        <v>1303.9293378026002</v>
      </c>
      <c r="U16" s="96">
        <f t="shared" si="6"/>
        <v>0.86192290129924909</v>
      </c>
      <c r="V16" s="128">
        <f>SUM(V13:V15)</f>
        <v>1265.2226302987501</v>
      </c>
      <c r="W16" s="96">
        <f t="shared" si="7"/>
        <v>0.52254856291742402</v>
      </c>
      <c r="X16" s="128">
        <f>SUM(X13:X15)</f>
        <v>1266.1713893541498</v>
      </c>
      <c r="Y16" s="96">
        <f t="shared" si="8"/>
        <v>0.17314536410631676</v>
      </c>
      <c r="Z16" s="128">
        <f>SUM(Z13:Z15)</f>
        <v>1259.2647061608998</v>
      </c>
      <c r="AA16" s="96">
        <f t="shared" si="9"/>
        <v>1.5542584617742161E-2</v>
      </c>
      <c r="AB16" s="128">
        <f>SUM(AB13:AB15)</f>
        <v>1226.8338297423002</v>
      </c>
      <c r="AC16" s="96">
        <f t="shared" si="10"/>
        <v>-5.9125526073538937E-2</v>
      </c>
      <c r="AD16" s="128">
        <f>SUM(AD13:AD15)</f>
        <v>1248.1827762981502</v>
      </c>
      <c r="AE16" s="96">
        <f t="shared" si="11"/>
        <v>-1.3467870074831301E-2</v>
      </c>
      <c r="AF16" s="128">
        <f>SUM(AF13:AF15)</f>
        <v>1389.8108601900003</v>
      </c>
      <c r="AG16" s="96">
        <f t="shared" si="12"/>
        <v>9.7648289856649306E-2</v>
      </c>
      <c r="AH16" s="128">
        <f>SUM(AH13:AH15)</f>
        <v>1416.4386225394001</v>
      </c>
      <c r="AI16" s="96">
        <f t="shared" si="13"/>
        <v>0.12481404077278868</v>
      </c>
      <c r="AJ16" s="128">
        <f>SUM(AJ13:AJ15)</f>
        <v>1648.3226732900002</v>
      </c>
      <c r="AK16" s="96">
        <f t="shared" si="14"/>
        <v>0.34355821736366288</v>
      </c>
      <c r="AL16" s="128">
        <f>SUM(AL13:AL15)</f>
        <v>2059.62950017</v>
      </c>
      <c r="AM16" s="96">
        <f t="shared" si="15"/>
        <v>0.65010248441212393</v>
      </c>
      <c r="AN16" s="128">
        <f>SUM(AN13:AN15)</f>
        <v>2415.1276765900011</v>
      </c>
      <c r="AO16" s="96">
        <f t="shared" si="16"/>
        <v>0.73773838280399562</v>
      </c>
      <c r="AP16" s="128">
        <f>SUM(AP13:AP15)</f>
        <v>3473.4463794899998</v>
      </c>
      <c r="AQ16" s="96">
        <f t="shared" si="17"/>
        <v>1.452239245822585</v>
      </c>
      <c r="AR16" s="128">
        <f>SUM(AR13:AR15)</f>
        <v>5193.0952345100004</v>
      </c>
      <c r="AS16" s="96">
        <f t="shared" si="18"/>
        <v>2.1505331563174739</v>
      </c>
      <c r="AT16" s="128">
        <f>SUM(AT13:AT15)</f>
        <v>6299.2802484300018</v>
      </c>
      <c r="AU16" s="96">
        <f t="shared" si="19"/>
        <v>2.0584531091198999</v>
      </c>
      <c r="AV16" s="128">
        <f>SUM(AV13:AV15)</f>
        <v>6765.6210315599992</v>
      </c>
      <c r="AW16" s="96">
        <f t="shared" si="20"/>
        <v>1.8013512896811337</v>
      </c>
    </row>
    <row r="17" spans="2:49" ht="17.25" customHeight="1" thickBot="1" x14ac:dyDescent="0.35">
      <c r="I17" s="68"/>
      <c r="K17" s="68"/>
      <c r="M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row>
    <row r="18" spans="2:49" ht="15" thickBot="1" x14ac:dyDescent="0.35">
      <c r="B18" s="111" t="s">
        <v>334</v>
      </c>
      <c r="C18" s="111" t="s">
        <v>334</v>
      </c>
      <c r="D18" s="129">
        <f>SUM(D19:D25)</f>
        <v>1</v>
      </c>
      <c r="E18" s="129">
        <f>SUM(E19:E25)</f>
        <v>1</v>
      </c>
      <c r="F18" s="129">
        <f>SUM(F19:F25)</f>
        <v>1</v>
      </c>
      <c r="G18" s="129">
        <f>SUM(G19:G25)</f>
        <v>1</v>
      </c>
      <c r="H18" s="129">
        <f>SUM(H22:H25,H19)</f>
        <v>1</v>
      </c>
      <c r="I18" s="93" t="s">
        <v>156</v>
      </c>
      <c r="J18" s="129">
        <f>SUM(J22:J25,J19)</f>
        <v>1</v>
      </c>
      <c r="K18" s="93" t="s">
        <v>156</v>
      </c>
      <c r="L18" s="129">
        <f>SUM(L22:L25,L19)</f>
        <v>1.0000000000000002</v>
      </c>
      <c r="M18" s="93" t="s">
        <v>156</v>
      </c>
      <c r="N18" s="129">
        <f>SUM(N22:N25,N19)</f>
        <v>1</v>
      </c>
      <c r="O18" s="93" t="s">
        <v>156</v>
      </c>
      <c r="P18" s="129">
        <f>SUM(P22:P25,P19)</f>
        <v>0.99999999999999989</v>
      </c>
      <c r="Q18" s="93" t="s">
        <v>156</v>
      </c>
      <c r="R18" s="129">
        <f>SUM(R22:R25,R19)</f>
        <v>1</v>
      </c>
      <c r="S18" s="93" t="s">
        <v>156</v>
      </c>
      <c r="T18" s="129">
        <f>SUM(T22:T25,T19)</f>
        <v>1</v>
      </c>
      <c r="U18" s="93" t="s">
        <v>156</v>
      </c>
      <c r="V18" s="129">
        <f>SUM(V22:V25,V19)</f>
        <v>1</v>
      </c>
      <c r="W18" s="93" t="s">
        <v>156</v>
      </c>
      <c r="X18" s="129">
        <f>SUM(X22:X25,X19)</f>
        <v>1</v>
      </c>
      <c r="Y18" s="93" t="s">
        <v>156</v>
      </c>
      <c r="Z18" s="129">
        <f>SUM(Z22:Z25,Z19)</f>
        <v>1</v>
      </c>
      <c r="AA18" s="93" t="s">
        <v>156</v>
      </c>
      <c r="AB18" s="129">
        <f>SUM(AB22:AB25,AB19)</f>
        <v>1</v>
      </c>
      <c r="AC18" s="93" t="s">
        <v>156</v>
      </c>
      <c r="AD18" s="129">
        <f>SUM(AD22:AD25,AD19)</f>
        <v>1</v>
      </c>
      <c r="AE18" s="93" t="s">
        <v>156</v>
      </c>
      <c r="AF18" s="129">
        <f>SUM(AF22:AF25,AF19)</f>
        <v>0.99999999999999978</v>
      </c>
      <c r="AG18" s="93" t="s">
        <v>156</v>
      </c>
      <c r="AH18" s="129">
        <f>SUM(AH22:AH25,AH19)</f>
        <v>1</v>
      </c>
      <c r="AI18" s="93" t="s">
        <v>156</v>
      </c>
      <c r="AJ18" s="129">
        <f>SUM(AJ22:AJ25,AJ19)</f>
        <v>1</v>
      </c>
      <c r="AK18" s="93" t="s">
        <v>156</v>
      </c>
      <c r="AL18" s="129">
        <f>SUM(AL22:AL25,AL19)</f>
        <v>0.99999999999999989</v>
      </c>
      <c r="AM18" s="93" t="s">
        <v>156</v>
      </c>
      <c r="AN18" s="129">
        <f>SUM(AN22:AN25,AN19)</f>
        <v>1</v>
      </c>
      <c r="AO18" s="93" t="s">
        <v>156</v>
      </c>
      <c r="AP18" s="129">
        <f>SUM(AP22:AP25,AP19)</f>
        <v>1.0000000000000002</v>
      </c>
      <c r="AQ18" s="93" t="s">
        <v>156</v>
      </c>
      <c r="AR18" s="129">
        <f>SUM(AR22:AR25,AR19)</f>
        <v>1</v>
      </c>
      <c r="AS18" s="93" t="s">
        <v>156</v>
      </c>
      <c r="AT18" s="129">
        <f>SUM(AT22:AT25,AT19)</f>
        <v>0.99999999999999978</v>
      </c>
      <c r="AU18" s="93" t="s">
        <v>156</v>
      </c>
      <c r="AV18" s="129">
        <f>SUM(AV22:AV25,AV19)</f>
        <v>1</v>
      </c>
      <c r="AW18" s="93" t="s">
        <v>156</v>
      </c>
    </row>
    <row r="19" spans="2:49" ht="15" thickBot="1" x14ac:dyDescent="0.35">
      <c r="B19" s="86" t="s">
        <v>312</v>
      </c>
      <c r="C19" s="125" t="s">
        <v>313</v>
      </c>
      <c r="D19" s="116">
        <f t="shared" ref="D19:H25" si="25">D4/D$11</f>
        <v>0.66506429235113429</v>
      </c>
      <c r="E19" s="116">
        <f t="shared" si="25"/>
        <v>0.69759501563366377</v>
      </c>
      <c r="F19" s="116">
        <f t="shared" si="25"/>
        <v>0.70098212663988668</v>
      </c>
      <c r="G19" s="116">
        <f t="shared" si="25"/>
        <v>0.7041437857269498</v>
      </c>
      <c r="H19" s="116">
        <f t="shared" si="25"/>
        <v>0.72291003573486357</v>
      </c>
      <c r="I19" s="130">
        <f t="shared" ref="I19:I25" si="26">IFERROR((H19-D19)*100,"-")</f>
        <v>5.7845743383729271</v>
      </c>
      <c r="J19" s="116">
        <f t="shared" ref="J19:J25" si="27">J4/J$11</f>
        <v>0.72622448069181611</v>
      </c>
      <c r="K19" s="130">
        <f t="shared" ref="K19:K25" si="28">IFERROR((J19-E19)*100,"-")</f>
        <v>2.8629465058152337</v>
      </c>
      <c r="L19" s="116">
        <f t="shared" ref="L19:L25" si="29">L4/L$11</f>
        <v>0.72710630624892147</v>
      </c>
      <c r="M19" s="130">
        <f t="shared" ref="M19:M25" si="30">IFERROR((L19-F19)*100,"-")</f>
        <v>2.6124179609034792</v>
      </c>
      <c r="N19" s="116">
        <f t="shared" ref="N19:N25" si="31">N4/N$11</f>
        <v>0.69334412455402628</v>
      </c>
      <c r="O19" s="130">
        <f t="shared" ref="O19:O25" si="32">IFERROR((N19-G19)*100,"-")</f>
        <v>-1.0799661172923525</v>
      </c>
      <c r="P19" s="116">
        <f t="shared" ref="P19:P25" si="33">P4/P$11</f>
        <v>0.67740537094004449</v>
      </c>
      <c r="Q19" s="130">
        <f t="shared" ref="Q19:Q25" si="34">IFERROR((P19-H19)*100,"-")</f>
        <v>-4.5504664794819067</v>
      </c>
      <c r="R19" s="116">
        <f t="shared" ref="R19:R25" si="35">R4/R$11</f>
        <v>0.68932926708569608</v>
      </c>
      <c r="S19" s="130">
        <f t="shared" ref="S19:S25" si="36">IFERROR((R19-J19)*100,"-")</f>
        <v>-3.6895213606120025</v>
      </c>
      <c r="T19" s="116">
        <f t="shared" ref="T19:T25" si="37">T4/T$11</f>
        <v>0.69777469965107874</v>
      </c>
      <c r="U19" s="130">
        <f t="shared" ref="U19:U25" si="38">IFERROR((T19-L19)*100,"-")</f>
        <v>-2.933160659784273</v>
      </c>
      <c r="V19" s="116">
        <f t="shared" ref="V19:V25" si="39">V4/V$11</f>
        <v>0.6782093414603404</v>
      </c>
      <c r="W19" s="130">
        <f t="shared" ref="W19:W25" si="40">IFERROR((V19-N19)*100,"-")</f>
        <v>-1.5134783093685877</v>
      </c>
      <c r="X19" s="116">
        <f t="shared" ref="X19:X25" si="41">X4/X$11</f>
        <v>0.69897283768750385</v>
      </c>
      <c r="Y19" s="130">
        <f t="shared" ref="Y19:Y25" si="42">IFERROR((X19-P19)*100,"-")</f>
        <v>2.1567466747459352</v>
      </c>
      <c r="Z19" s="116">
        <f t="shared" ref="Z19:Z25" si="43">Z4/Z$11</f>
        <v>0.70705159505720472</v>
      </c>
      <c r="AA19" s="130">
        <f t="shared" ref="AA19:AA25" si="44">IFERROR((Z19-R19)*100,"-")</f>
        <v>1.7722327971508633</v>
      </c>
      <c r="AB19" s="116">
        <f t="shared" ref="AB19:AB25" si="45">AB4/AB$11</f>
        <v>0.69637801263703292</v>
      </c>
      <c r="AC19" s="130">
        <f t="shared" ref="AC19:AC25" si="46">IFERROR((AB19-T19)*100,"-")</f>
        <v>-0.13966870140458276</v>
      </c>
      <c r="AD19" s="116">
        <f t="shared" ref="AD19:AD25" si="47">AD4/AD$11</f>
        <v>0.69133817974654355</v>
      </c>
      <c r="AE19" s="131">
        <f t="shared" ref="AE19:AE25" si="48">IFERROR((AD19-V19)*100,"-")</f>
        <v>1.3128838286203148</v>
      </c>
      <c r="AF19" s="116">
        <f t="shared" ref="AF19:AF25" si="49">AF4/AF$11</f>
        <v>0.67618386524630458</v>
      </c>
      <c r="AG19" s="131">
        <f t="shared" ref="AG19:AG25" si="50">IFERROR((AF19-X19)*100,"-")</f>
        <v>-2.2788972441199262</v>
      </c>
      <c r="AH19" s="116">
        <f t="shared" ref="AH19:AH25" si="51">AH4/AH$11</f>
        <v>0.58964232764083724</v>
      </c>
      <c r="AI19" s="131">
        <f t="shared" ref="AI19:AI25" si="52">IFERROR((AH19-Z19)*100,"-")</f>
        <v>-11.740926741636748</v>
      </c>
      <c r="AJ19" s="116">
        <f t="shared" ref="AJ19:AJ25" si="53">AJ4/AJ$11</f>
        <v>0.57002474172728201</v>
      </c>
      <c r="AK19" s="131">
        <f t="shared" ref="AK19:AK25" si="54">IFERROR((AJ19-AB19)*100,"-")</f>
        <v>-12.635327090975091</v>
      </c>
      <c r="AL19" s="116">
        <f t="shared" ref="AL19:AL25" si="55">AL4/AL$11</f>
        <v>0.48104705269523795</v>
      </c>
      <c r="AM19" s="131">
        <f t="shared" ref="AM19:AM25" si="56">IFERROR((AL19-AD19)*100,"-")</f>
        <v>-21.029112705130558</v>
      </c>
      <c r="AN19" s="116">
        <f t="shared" ref="AN19:AN25" si="57">AN4/AN$11</f>
        <v>0.49557662374484196</v>
      </c>
      <c r="AO19" s="131">
        <f t="shared" ref="AO19:AO25" si="58">IFERROR((AN19-AF19)*100,"-")</f>
        <v>-18.060724150146264</v>
      </c>
      <c r="AP19" s="116">
        <f t="shared" ref="AP19:AP25" si="59">AP4/AP$11</f>
        <v>0.38188681095173493</v>
      </c>
      <c r="AQ19" s="131">
        <f t="shared" ref="AQ19:AQ25" si="60">IFERROR((AP19-AH19)*100,"-")</f>
        <v>-20.775551668910232</v>
      </c>
      <c r="AR19" s="116">
        <f t="shared" ref="AR19:AR25" si="61">AR4/AR$11</f>
        <v>0.28637613923764521</v>
      </c>
      <c r="AS19" s="131">
        <f t="shared" ref="AS19:AS25" si="62">IFERROR((AR19-AJ19)*100,"-")</f>
        <v>-28.36486024896368</v>
      </c>
      <c r="AT19" s="116">
        <f t="shared" ref="AT19:AV25" si="63">AT4/AT$11</f>
        <v>0.26516402040518233</v>
      </c>
      <c r="AU19" s="131">
        <f t="shared" ref="AU19:AU25" si="64">IFERROR((AT19-AL19)*100,"-")</f>
        <v>-21.588303229005561</v>
      </c>
      <c r="AV19" s="116">
        <f t="shared" si="63"/>
        <v>0.29342537405000296</v>
      </c>
      <c r="AW19" s="131">
        <f t="shared" ref="AW19:AW25" si="65">IFERROR((AV19-AN19)*100,"-")</f>
        <v>-20.215124969483899</v>
      </c>
    </row>
    <row r="20" spans="2:49" ht="15" thickBot="1" x14ac:dyDescent="0.35">
      <c r="B20" s="136" t="s">
        <v>361</v>
      </c>
      <c r="C20" s="137" t="s">
        <v>363</v>
      </c>
      <c r="D20" s="116">
        <f t="shared" si="25"/>
        <v>0</v>
      </c>
      <c r="E20" s="116">
        <f t="shared" si="25"/>
        <v>0</v>
      </c>
      <c r="F20" s="116">
        <f t="shared" si="25"/>
        <v>0</v>
      </c>
      <c r="G20" s="116">
        <f t="shared" si="25"/>
        <v>0</v>
      </c>
      <c r="H20" s="116">
        <f t="shared" si="25"/>
        <v>0</v>
      </c>
      <c r="I20" s="130">
        <f t="shared" si="26"/>
        <v>0</v>
      </c>
      <c r="J20" s="116">
        <f t="shared" si="27"/>
        <v>0</v>
      </c>
      <c r="K20" s="130">
        <f t="shared" si="28"/>
        <v>0</v>
      </c>
      <c r="L20" s="116">
        <f t="shared" si="29"/>
        <v>0</v>
      </c>
      <c r="M20" s="130">
        <f t="shared" si="30"/>
        <v>0</v>
      </c>
      <c r="N20" s="116">
        <f t="shared" si="31"/>
        <v>0</v>
      </c>
      <c r="O20" s="130">
        <f t="shared" si="32"/>
        <v>0</v>
      </c>
      <c r="P20" s="116">
        <f t="shared" si="33"/>
        <v>0</v>
      </c>
      <c r="Q20" s="130">
        <f t="shared" si="34"/>
        <v>0</v>
      </c>
      <c r="R20" s="116">
        <f t="shared" si="35"/>
        <v>0</v>
      </c>
      <c r="S20" s="130">
        <f t="shared" si="36"/>
        <v>0</v>
      </c>
      <c r="T20" s="116">
        <f t="shared" si="37"/>
        <v>0</v>
      </c>
      <c r="U20" s="130">
        <f t="shared" si="38"/>
        <v>0</v>
      </c>
      <c r="V20" s="116">
        <f t="shared" si="39"/>
        <v>0</v>
      </c>
      <c r="W20" s="130">
        <f t="shared" si="40"/>
        <v>0</v>
      </c>
      <c r="X20" s="116">
        <f t="shared" si="41"/>
        <v>0.1670173988815481</v>
      </c>
      <c r="Y20" s="130">
        <f t="shared" si="42"/>
        <v>16.701739888154808</v>
      </c>
      <c r="Z20" s="116">
        <f t="shared" si="43"/>
        <v>0.17070612748771333</v>
      </c>
      <c r="AA20" s="130">
        <f t="shared" si="44"/>
        <v>17.070612748771332</v>
      </c>
      <c r="AB20" s="116">
        <f t="shared" si="45"/>
        <v>0.17478883693381533</v>
      </c>
      <c r="AC20" s="130">
        <f t="shared" si="46"/>
        <v>17.478883693381533</v>
      </c>
      <c r="AD20" s="116">
        <f t="shared" si="47"/>
        <v>0.20840706688550675</v>
      </c>
      <c r="AE20" s="131">
        <f t="shared" si="48"/>
        <v>20.840706688550675</v>
      </c>
      <c r="AF20" s="116">
        <f t="shared" si="49"/>
        <v>0.28472258368307957</v>
      </c>
      <c r="AG20" s="131">
        <f t="shared" si="50"/>
        <v>11.770518480153147</v>
      </c>
      <c r="AH20" s="116">
        <f t="shared" si="51"/>
        <v>0.30432638809857154</v>
      </c>
      <c r="AI20" s="131">
        <f t="shared" si="52"/>
        <v>13.362026061085821</v>
      </c>
      <c r="AJ20" s="116">
        <f t="shared" si="53"/>
        <v>0.34430652004592727</v>
      </c>
      <c r="AK20" s="131">
        <f t="shared" si="54"/>
        <v>16.951768311211193</v>
      </c>
      <c r="AL20" s="116">
        <f t="shared" si="55"/>
        <v>0.33219713103370924</v>
      </c>
      <c r="AM20" s="131">
        <f t="shared" si="56"/>
        <v>12.379006414820248</v>
      </c>
      <c r="AN20" s="116">
        <f t="shared" si="57"/>
        <v>0.37096257638345209</v>
      </c>
      <c r="AO20" s="131">
        <f t="shared" si="58"/>
        <v>8.6239992700372525</v>
      </c>
      <c r="AP20" s="116">
        <f t="shared" si="59"/>
        <v>0.29851350361562207</v>
      </c>
      <c r="AQ20" s="131">
        <f t="shared" si="60"/>
        <v>-0.58128844829494764</v>
      </c>
      <c r="AR20" s="116">
        <f t="shared" si="61"/>
        <v>0.23515706904799674</v>
      </c>
      <c r="AS20" s="131">
        <f t="shared" si="62"/>
        <v>-10.914945099793053</v>
      </c>
      <c r="AT20" s="116">
        <f t="shared" si="63"/>
        <v>0.23187060902329654</v>
      </c>
      <c r="AU20" s="131">
        <f t="shared" si="64"/>
        <v>-10.03265220104127</v>
      </c>
      <c r="AV20" s="116">
        <f t="shared" si="63"/>
        <v>0.25990251611192877</v>
      </c>
      <c r="AW20" s="131">
        <f t="shared" si="65"/>
        <v>-11.106006027152333</v>
      </c>
    </row>
    <row r="21" spans="2:49" ht="15" thickBot="1" x14ac:dyDescent="0.35">
      <c r="B21" s="136" t="s">
        <v>362</v>
      </c>
      <c r="C21" s="137" t="s">
        <v>364</v>
      </c>
      <c r="D21" s="116">
        <f t="shared" si="25"/>
        <v>0</v>
      </c>
      <c r="E21" s="116">
        <f t="shared" si="25"/>
        <v>0</v>
      </c>
      <c r="F21" s="116">
        <f t="shared" si="25"/>
        <v>0</v>
      </c>
      <c r="G21" s="116">
        <f t="shared" si="25"/>
        <v>0</v>
      </c>
      <c r="H21" s="116">
        <f t="shared" si="25"/>
        <v>0</v>
      </c>
      <c r="I21" s="130">
        <f t="shared" si="26"/>
        <v>0</v>
      </c>
      <c r="J21" s="116">
        <f t="shared" si="27"/>
        <v>0</v>
      </c>
      <c r="K21" s="130">
        <f t="shared" si="28"/>
        <v>0</v>
      </c>
      <c r="L21" s="116">
        <f t="shared" si="29"/>
        <v>0</v>
      </c>
      <c r="M21" s="130">
        <f t="shared" si="30"/>
        <v>0</v>
      </c>
      <c r="N21" s="116">
        <f t="shared" si="31"/>
        <v>0</v>
      </c>
      <c r="O21" s="130">
        <f t="shared" si="32"/>
        <v>0</v>
      </c>
      <c r="P21" s="116">
        <f t="shared" si="33"/>
        <v>0</v>
      </c>
      <c r="Q21" s="130">
        <f t="shared" si="34"/>
        <v>0</v>
      </c>
      <c r="R21" s="116">
        <f t="shared" si="35"/>
        <v>0</v>
      </c>
      <c r="S21" s="130">
        <f t="shared" si="36"/>
        <v>0</v>
      </c>
      <c r="T21" s="116">
        <f t="shared" si="37"/>
        <v>0</v>
      </c>
      <c r="U21" s="130">
        <f t="shared" si="38"/>
        <v>0</v>
      </c>
      <c r="V21" s="116">
        <f t="shared" si="39"/>
        <v>0</v>
      </c>
      <c r="W21" s="130">
        <f t="shared" si="40"/>
        <v>0</v>
      </c>
      <c r="X21" s="116">
        <f t="shared" si="41"/>
        <v>0.53195543880595586</v>
      </c>
      <c r="Y21" s="130">
        <f t="shared" si="42"/>
        <v>53.195543880595586</v>
      </c>
      <c r="Z21" s="116">
        <f t="shared" si="43"/>
        <v>0.53634546756949131</v>
      </c>
      <c r="AA21" s="130">
        <f t="shared" si="44"/>
        <v>53.634546756949128</v>
      </c>
      <c r="AB21" s="116">
        <f t="shared" si="45"/>
        <v>0.52158918520195274</v>
      </c>
      <c r="AC21" s="130">
        <f t="shared" si="46"/>
        <v>52.158918520195272</v>
      </c>
      <c r="AD21" s="116">
        <f t="shared" si="47"/>
        <v>0.4829311191901654</v>
      </c>
      <c r="AE21" s="131">
        <f t="shared" si="48"/>
        <v>48.293111919016539</v>
      </c>
      <c r="AF21" s="116">
        <f t="shared" si="49"/>
        <v>0.39146128156322368</v>
      </c>
      <c r="AG21" s="131">
        <f t="shared" si="50"/>
        <v>-14.049415724273217</v>
      </c>
      <c r="AH21" s="116">
        <f t="shared" si="51"/>
        <v>0.28531593954226758</v>
      </c>
      <c r="AI21" s="131">
        <f t="shared" si="52"/>
        <v>-25.102952802722374</v>
      </c>
      <c r="AJ21" s="116">
        <f t="shared" si="53"/>
        <v>0.2257182213066429</v>
      </c>
      <c r="AK21" s="131">
        <f t="shared" si="54"/>
        <v>-29.587096389530988</v>
      </c>
      <c r="AL21" s="116">
        <f t="shared" si="55"/>
        <v>0.14883852024153629</v>
      </c>
      <c r="AM21" s="131">
        <f t="shared" si="56"/>
        <v>-33.409259894862906</v>
      </c>
      <c r="AN21" s="116">
        <f t="shared" si="57"/>
        <v>0.12461368088939954</v>
      </c>
      <c r="AO21" s="131">
        <f t="shared" si="58"/>
        <v>-26.684760067382413</v>
      </c>
      <c r="AP21" s="116">
        <f t="shared" si="59"/>
        <v>8.3371993388190749E-2</v>
      </c>
      <c r="AQ21" s="131">
        <f t="shared" si="60"/>
        <v>-20.194394615407685</v>
      </c>
      <c r="AR21" s="116">
        <f t="shared" si="61"/>
        <v>5.1216724435967136E-2</v>
      </c>
      <c r="AS21" s="131">
        <f t="shared" si="62"/>
        <v>-17.450149687067576</v>
      </c>
      <c r="AT21" s="116">
        <f t="shared" si="63"/>
        <v>3.3293414262772457E-2</v>
      </c>
      <c r="AU21" s="131">
        <f t="shared" si="64"/>
        <v>-11.554510597876384</v>
      </c>
      <c r="AV21" s="116">
        <f t="shared" si="63"/>
        <v>3.3521119038166312E-2</v>
      </c>
      <c r="AW21" s="131">
        <f t="shared" si="65"/>
        <v>-9.1092561851233231</v>
      </c>
    </row>
    <row r="22" spans="2:49" ht="15" thickBot="1" x14ac:dyDescent="0.35">
      <c r="B22" s="126" t="s">
        <v>314</v>
      </c>
      <c r="C22" s="125" t="s">
        <v>315</v>
      </c>
      <c r="D22" s="116">
        <f t="shared" si="25"/>
        <v>0.2704692610968909</v>
      </c>
      <c r="E22" s="116">
        <f t="shared" si="25"/>
        <v>0.24403700542289117</v>
      </c>
      <c r="F22" s="116">
        <f t="shared" si="25"/>
        <v>0.22985339116027587</v>
      </c>
      <c r="G22" s="116">
        <f t="shared" si="25"/>
        <v>0.21907042065789309</v>
      </c>
      <c r="H22" s="116">
        <f t="shared" si="25"/>
        <v>0.19856769493365012</v>
      </c>
      <c r="I22" s="130">
        <f t="shared" si="26"/>
        <v>-7.190156616324078</v>
      </c>
      <c r="J22" s="116">
        <f t="shared" si="27"/>
        <v>0.18389215807689183</v>
      </c>
      <c r="K22" s="130">
        <f t="shared" si="28"/>
        <v>-6.0144847345999342</v>
      </c>
      <c r="L22" s="116">
        <f t="shared" si="29"/>
        <v>0.17336052232801494</v>
      </c>
      <c r="M22" s="130">
        <f t="shared" si="30"/>
        <v>-5.6492868832260932</v>
      </c>
      <c r="N22" s="116">
        <f t="shared" si="31"/>
        <v>0.14899555107997434</v>
      </c>
      <c r="O22" s="130">
        <f t="shared" si="32"/>
        <v>-7.0074869577918752</v>
      </c>
      <c r="P22" s="116">
        <f t="shared" si="33"/>
        <v>0.11728019528974783</v>
      </c>
      <c r="Q22" s="130">
        <f t="shared" si="34"/>
        <v>-8.128749964390229</v>
      </c>
      <c r="R22" s="116">
        <f t="shared" si="35"/>
        <v>0.10187745040466731</v>
      </c>
      <c r="S22" s="130">
        <f t="shared" si="36"/>
        <v>-8.2014707672224514</v>
      </c>
      <c r="T22" s="116">
        <f t="shared" si="37"/>
        <v>9.0324129662481267E-2</v>
      </c>
      <c r="U22" s="130">
        <f t="shared" si="38"/>
        <v>-8.3036392665533665</v>
      </c>
      <c r="V22" s="116">
        <f t="shared" si="39"/>
        <v>8.6928575668841823E-2</v>
      </c>
      <c r="W22" s="130">
        <f t="shared" si="40"/>
        <v>-6.2066975411132512</v>
      </c>
      <c r="X22" s="116">
        <f t="shared" si="41"/>
        <v>8.0577104007199057E-2</v>
      </c>
      <c r="Y22" s="130">
        <f t="shared" si="42"/>
        <v>-3.670309128254877</v>
      </c>
      <c r="Z22" s="116">
        <f t="shared" si="43"/>
        <v>9.8902206330383685E-2</v>
      </c>
      <c r="AA22" s="130">
        <f t="shared" si="44"/>
        <v>-0.29752440742836228</v>
      </c>
      <c r="AB22" s="116">
        <f t="shared" si="45"/>
        <v>0.13101591109181238</v>
      </c>
      <c r="AC22" s="130">
        <f t="shared" si="46"/>
        <v>4.0691781429331106</v>
      </c>
      <c r="AD22" s="116">
        <f t="shared" si="47"/>
        <v>0.16763881684828391</v>
      </c>
      <c r="AE22" s="131">
        <f t="shared" si="48"/>
        <v>8.0710241179442086</v>
      </c>
      <c r="AF22" s="116">
        <f t="shared" si="49"/>
        <v>0.21629713332405262</v>
      </c>
      <c r="AG22" s="131">
        <f t="shared" si="50"/>
        <v>13.572002931685356</v>
      </c>
      <c r="AH22" s="116">
        <f t="shared" si="51"/>
        <v>0.27643189052042438</v>
      </c>
      <c r="AI22" s="131">
        <f t="shared" si="52"/>
        <v>17.75296841900407</v>
      </c>
      <c r="AJ22" s="116">
        <f t="shared" si="53"/>
        <v>0.3072964863548347</v>
      </c>
      <c r="AK22" s="131">
        <f t="shared" si="54"/>
        <v>17.628057526302232</v>
      </c>
      <c r="AL22" s="116">
        <f t="shared" si="55"/>
        <v>0.41637555273695009</v>
      </c>
      <c r="AM22" s="131">
        <f t="shared" si="56"/>
        <v>24.87367358886662</v>
      </c>
      <c r="AN22" s="116">
        <f t="shared" si="57"/>
        <v>0.41560449723648735</v>
      </c>
      <c r="AO22" s="131">
        <f t="shared" si="58"/>
        <v>19.930736391243471</v>
      </c>
      <c r="AP22" s="116">
        <f t="shared" si="59"/>
        <v>0.55422177616206514</v>
      </c>
      <c r="AQ22" s="131">
        <f t="shared" si="60"/>
        <v>27.778988564164074</v>
      </c>
      <c r="AR22" s="116">
        <f t="shared" si="61"/>
        <v>0.66795922264357044</v>
      </c>
      <c r="AS22" s="131">
        <f t="shared" si="62"/>
        <v>36.066273628873574</v>
      </c>
      <c r="AT22" s="116">
        <f t="shared" si="63"/>
        <v>0.69338240549585817</v>
      </c>
      <c r="AU22" s="131">
        <f t="shared" si="64"/>
        <v>27.700685275890809</v>
      </c>
      <c r="AV22" s="116">
        <f t="shared" si="63"/>
        <v>0.66494790464509246</v>
      </c>
      <c r="AW22" s="131">
        <f t="shared" si="65"/>
        <v>24.93434074086051</v>
      </c>
    </row>
    <row r="23" spans="2:49" ht="15" thickBot="1" x14ac:dyDescent="0.35">
      <c r="B23" s="126" t="s">
        <v>316</v>
      </c>
      <c r="C23" s="125" t="s">
        <v>317</v>
      </c>
      <c r="D23" s="116">
        <f t="shared" si="25"/>
        <v>4.5098867642077373E-3</v>
      </c>
      <c r="E23" s="116">
        <f t="shared" si="25"/>
        <v>3.8307653017791775E-3</v>
      </c>
      <c r="F23" s="116">
        <f t="shared" si="25"/>
        <v>1.1660840938983551E-2</v>
      </c>
      <c r="G23" s="116">
        <f t="shared" si="25"/>
        <v>1.4035910474139233E-2</v>
      </c>
      <c r="H23" s="116">
        <f t="shared" si="25"/>
        <v>1.9268480091374617E-2</v>
      </c>
      <c r="I23" s="130">
        <f t="shared" si="26"/>
        <v>1.475859332716688</v>
      </c>
      <c r="J23" s="116">
        <f t="shared" si="27"/>
        <v>2.6787366952038146E-2</v>
      </c>
      <c r="K23" s="130">
        <f t="shared" si="28"/>
        <v>2.2956601650258968</v>
      </c>
      <c r="L23" s="116">
        <f t="shared" si="29"/>
        <v>3.5239259828052247E-2</v>
      </c>
      <c r="M23" s="130">
        <f t="shared" si="30"/>
        <v>2.3578418889068695</v>
      </c>
      <c r="N23" s="116">
        <f t="shared" si="31"/>
        <v>4.2202785787057613E-2</v>
      </c>
      <c r="O23" s="130">
        <f t="shared" si="32"/>
        <v>2.816687531291838</v>
      </c>
      <c r="P23" s="116">
        <f t="shared" si="33"/>
        <v>4.7354782606221238E-2</v>
      </c>
      <c r="Q23" s="130">
        <f t="shared" si="34"/>
        <v>2.8086302514846619</v>
      </c>
      <c r="R23" s="116">
        <f t="shared" si="35"/>
        <v>5.2340181819861366E-2</v>
      </c>
      <c r="S23" s="130">
        <f t="shared" si="36"/>
        <v>2.5552814867823219</v>
      </c>
      <c r="T23" s="116">
        <f t="shared" si="37"/>
        <v>5.9316577637612597E-2</v>
      </c>
      <c r="U23" s="130">
        <f t="shared" si="38"/>
        <v>2.407731780956035</v>
      </c>
      <c r="V23" s="116">
        <f t="shared" si="39"/>
        <v>7.2524498252888217E-2</v>
      </c>
      <c r="W23" s="130">
        <f t="shared" si="40"/>
        <v>3.0321712465830606</v>
      </c>
      <c r="X23" s="116">
        <f t="shared" si="41"/>
        <v>7.7473980137922394E-2</v>
      </c>
      <c r="Y23" s="130">
        <f t="shared" si="42"/>
        <v>3.0119197531701154</v>
      </c>
      <c r="Z23" s="116">
        <f t="shared" si="43"/>
        <v>7.40256149105991E-2</v>
      </c>
      <c r="AA23" s="130">
        <f t="shared" si="44"/>
        <v>2.1685433090737734</v>
      </c>
      <c r="AB23" s="116">
        <f t="shared" si="45"/>
        <v>7.4680081611122537E-2</v>
      </c>
      <c r="AC23" s="130">
        <f t="shared" si="46"/>
        <v>1.536350397350994</v>
      </c>
      <c r="AD23" s="116">
        <f t="shared" si="47"/>
        <v>7.2029888565035019E-2</v>
      </c>
      <c r="AE23" s="131">
        <f t="shared" si="48"/>
        <v>-4.9460968785319803E-2</v>
      </c>
      <c r="AF23" s="116">
        <f t="shared" si="49"/>
        <v>6.235193153656441E-2</v>
      </c>
      <c r="AG23" s="131">
        <f t="shared" si="50"/>
        <v>-1.5122048601357982</v>
      </c>
      <c r="AH23" s="116">
        <f t="shared" si="51"/>
        <v>0.10711026246782047</v>
      </c>
      <c r="AI23" s="131">
        <f t="shared" si="52"/>
        <v>3.3084647557221376</v>
      </c>
      <c r="AJ23" s="116">
        <f t="shared" si="53"/>
        <v>0.10203872760039501</v>
      </c>
      <c r="AK23" s="131">
        <f t="shared" si="54"/>
        <v>2.7358645989272472</v>
      </c>
      <c r="AL23" s="116">
        <f t="shared" si="55"/>
        <v>8.809015603544898E-2</v>
      </c>
      <c r="AM23" s="131">
        <f t="shared" si="56"/>
        <v>1.606026747041396</v>
      </c>
      <c r="AN23" s="116">
        <f t="shared" si="57"/>
        <v>7.7052444133431097E-2</v>
      </c>
      <c r="AO23" s="131">
        <f t="shared" si="58"/>
        <v>1.4700512596866686</v>
      </c>
      <c r="AP23" s="116">
        <f t="shared" si="59"/>
        <v>5.6062394837349983E-2</v>
      </c>
      <c r="AQ23" s="131">
        <f t="shared" si="60"/>
        <v>-5.1047867630470494</v>
      </c>
      <c r="AR23" s="116">
        <f t="shared" si="61"/>
        <v>4.0426741780021758E-2</v>
      </c>
      <c r="AS23" s="131">
        <f t="shared" si="62"/>
        <v>-6.1611985820373247</v>
      </c>
      <c r="AT23" s="116">
        <f t="shared" si="63"/>
        <v>3.7138582467911949E-2</v>
      </c>
      <c r="AU23" s="131">
        <f t="shared" si="64"/>
        <v>-5.0951573567537034</v>
      </c>
      <c r="AV23" s="116">
        <f t="shared" si="63"/>
        <v>3.7068142510635095E-2</v>
      </c>
      <c r="AW23" s="131">
        <f t="shared" si="65"/>
        <v>-3.9984301622796004</v>
      </c>
    </row>
    <row r="24" spans="2:49" ht="15" thickBot="1" x14ac:dyDescent="0.35">
      <c r="B24" s="126" t="s">
        <v>318</v>
      </c>
      <c r="C24" s="125" t="s">
        <v>319</v>
      </c>
      <c r="D24" s="116">
        <f t="shared" si="25"/>
        <v>5.9956559787767108E-2</v>
      </c>
      <c r="E24" s="116">
        <f t="shared" si="25"/>
        <v>5.453721364166584E-2</v>
      </c>
      <c r="F24" s="116">
        <f t="shared" si="25"/>
        <v>5.7503641260853847E-2</v>
      </c>
      <c r="G24" s="116">
        <f t="shared" si="25"/>
        <v>6.2583798417058079E-2</v>
      </c>
      <c r="H24" s="116">
        <f t="shared" si="25"/>
        <v>5.8608299369788848E-2</v>
      </c>
      <c r="I24" s="130">
        <f t="shared" si="26"/>
        <v>-0.13482604179782601</v>
      </c>
      <c r="J24" s="116">
        <f t="shared" si="27"/>
        <v>6.2262384629622969E-2</v>
      </c>
      <c r="K24" s="130">
        <f t="shared" si="28"/>
        <v>0.77251709879571295</v>
      </c>
      <c r="L24" s="116">
        <f t="shared" si="29"/>
        <v>6.2594786444578637E-2</v>
      </c>
      <c r="M24" s="130">
        <f t="shared" si="30"/>
        <v>0.50911451837247901</v>
      </c>
      <c r="N24" s="116">
        <f t="shared" si="31"/>
        <v>0.11266172079978287</v>
      </c>
      <c r="O24" s="130">
        <f t="shared" si="32"/>
        <v>5.0077922382724793</v>
      </c>
      <c r="P24" s="116">
        <f t="shared" si="33"/>
        <v>0.15444183460142305</v>
      </c>
      <c r="Q24" s="130">
        <f t="shared" si="34"/>
        <v>9.5833535231634208</v>
      </c>
      <c r="R24" s="116">
        <f t="shared" si="35"/>
        <v>0.14968995081705452</v>
      </c>
      <c r="S24" s="130">
        <f t="shared" si="36"/>
        <v>8.7427566187431562</v>
      </c>
      <c r="T24" s="116">
        <f t="shared" si="37"/>
        <v>0.14290258815156912</v>
      </c>
      <c r="U24" s="130">
        <f t="shared" si="38"/>
        <v>8.0307801706990478</v>
      </c>
      <c r="V24" s="116">
        <f t="shared" si="39"/>
        <v>0.14898767671758534</v>
      </c>
      <c r="W24" s="130">
        <f t="shared" si="40"/>
        <v>3.6325955917802464</v>
      </c>
      <c r="X24" s="116">
        <f t="shared" si="41"/>
        <v>0.12874430960571598</v>
      </c>
      <c r="Y24" s="130">
        <f t="shared" si="42"/>
        <v>-2.5697524995707073</v>
      </c>
      <c r="Z24" s="116">
        <f t="shared" si="43"/>
        <v>0.10651038504237363</v>
      </c>
      <c r="AA24" s="130">
        <f t="shared" si="44"/>
        <v>-4.317956577468089</v>
      </c>
      <c r="AB24" s="116">
        <f t="shared" si="45"/>
        <v>8.5473391284889719E-2</v>
      </c>
      <c r="AC24" s="130">
        <f t="shared" si="46"/>
        <v>-5.7429196866679399</v>
      </c>
      <c r="AD24" s="116">
        <f t="shared" si="47"/>
        <v>5.954781567783838E-2</v>
      </c>
      <c r="AE24" s="131">
        <f t="shared" si="48"/>
        <v>-8.9439861039746962</v>
      </c>
      <c r="AF24" s="116">
        <f t="shared" si="49"/>
        <v>3.8458556007077371E-2</v>
      </c>
      <c r="AG24" s="131">
        <f t="shared" si="50"/>
        <v>-9.0285753598638614</v>
      </c>
      <c r="AH24" s="116">
        <f t="shared" si="51"/>
        <v>2.3204140635134762E-2</v>
      </c>
      <c r="AI24" s="131">
        <f t="shared" si="52"/>
        <v>-8.3306244407238861</v>
      </c>
      <c r="AJ24" s="116">
        <f t="shared" si="53"/>
        <v>1.7667208037655226E-2</v>
      </c>
      <c r="AK24" s="131">
        <f t="shared" si="54"/>
        <v>-6.7806183247234486</v>
      </c>
      <c r="AL24" s="116">
        <f t="shared" si="55"/>
        <v>1.2608966795164642E-2</v>
      </c>
      <c r="AM24" s="131">
        <f t="shared" si="56"/>
        <v>-4.693884888267374</v>
      </c>
      <c r="AN24" s="116">
        <f t="shared" si="57"/>
        <v>1.022449893304374E-2</v>
      </c>
      <c r="AO24" s="131">
        <f t="shared" si="58"/>
        <v>-2.8234057074033632</v>
      </c>
      <c r="AP24" s="116">
        <f t="shared" si="59"/>
        <v>6.7918433467165588E-3</v>
      </c>
      <c r="AQ24" s="131">
        <f t="shared" si="60"/>
        <v>-1.6412297288418205</v>
      </c>
      <c r="AR24" s="116">
        <f t="shared" si="61"/>
        <v>4.5785105651628853E-3</v>
      </c>
      <c r="AS24" s="131">
        <f t="shared" si="62"/>
        <v>-1.3088697472492341</v>
      </c>
      <c r="AT24" s="116">
        <f t="shared" si="63"/>
        <v>3.9537570053799201E-3</v>
      </c>
      <c r="AU24" s="131">
        <f t="shared" si="64"/>
        <v>-0.86552097897847213</v>
      </c>
      <c r="AV24" s="116">
        <f t="shared" si="63"/>
        <v>4.1819925266815541E-3</v>
      </c>
      <c r="AW24" s="131">
        <f t="shared" si="65"/>
        <v>-0.60425064063621858</v>
      </c>
    </row>
    <row r="25" spans="2:49" ht="15" thickBot="1" x14ac:dyDescent="0.35">
      <c r="B25" s="126" t="s">
        <v>320</v>
      </c>
      <c r="C25" s="125" t="s">
        <v>321</v>
      </c>
      <c r="D25" s="116">
        <f t="shared" si="25"/>
        <v>0</v>
      </c>
      <c r="E25" s="116">
        <f t="shared" si="25"/>
        <v>0</v>
      </c>
      <c r="F25" s="116">
        <f t="shared" si="25"/>
        <v>0</v>
      </c>
      <c r="G25" s="116">
        <f t="shared" si="25"/>
        <v>1.6608472395980846E-4</v>
      </c>
      <c r="H25" s="116">
        <f t="shared" si="25"/>
        <v>6.4548987032292523E-4</v>
      </c>
      <c r="I25" s="130">
        <f t="shared" si="26"/>
        <v>6.4548987032292518E-2</v>
      </c>
      <c r="J25" s="116">
        <f t="shared" si="27"/>
        <v>8.3360964963093457E-4</v>
      </c>
      <c r="K25" s="130">
        <f t="shared" si="28"/>
        <v>8.3360964963093462E-2</v>
      </c>
      <c r="L25" s="116">
        <f t="shared" si="29"/>
        <v>1.6991251504328523E-3</v>
      </c>
      <c r="M25" s="130">
        <f t="shared" si="30"/>
        <v>0.16991251504328522</v>
      </c>
      <c r="N25" s="116">
        <f t="shared" si="31"/>
        <v>2.7958177791589144E-3</v>
      </c>
      <c r="O25" s="130">
        <f t="shared" si="32"/>
        <v>0.26297330551991061</v>
      </c>
      <c r="P25" s="116">
        <f t="shared" si="33"/>
        <v>3.5178165625633041E-3</v>
      </c>
      <c r="Q25" s="130">
        <f t="shared" si="34"/>
        <v>0.2872326692240379</v>
      </c>
      <c r="R25" s="116">
        <f t="shared" si="35"/>
        <v>6.7631498727208196E-3</v>
      </c>
      <c r="S25" s="130">
        <f t="shared" si="36"/>
        <v>0.59295402230898853</v>
      </c>
      <c r="T25" s="116">
        <f t="shared" si="37"/>
        <v>9.6820048972582947E-3</v>
      </c>
      <c r="U25" s="130">
        <f t="shared" si="38"/>
        <v>0.7982879746825442</v>
      </c>
      <c r="V25" s="116">
        <f t="shared" si="39"/>
        <v>1.3349907900344241E-2</v>
      </c>
      <c r="W25" s="130">
        <f t="shared" si="40"/>
        <v>1.0554090121185329</v>
      </c>
      <c r="X25" s="116">
        <f t="shared" si="41"/>
        <v>1.4231768561658717E-2</v>
      </c>
      <c r="Y25" s="130">
        <f t="shared" si="42"/>
        <v>1.0713951999095412</v>
      </c>
      <c r="Z25" s="116">
        <f t="shared" si="43"/>
        <v>1.3510198659438914E-2</v>
      </c>
      <c r="AA25" s="130">
        <f t="shared" si="44"/>
        <v>0.6747048786718095</v>
      </c>
      <c r="AB25" s="116">
        <f t="shared" si="45"/>
        <v>1.2452603375142476E-2</v>
      </c>
      <c r="AC25" s="130">
        <f t="shared" si="46"/>
        <v>0.27705984778841808</v>
      </c>
      <c r="AD25" s="116">
        <f t="shared" si="47"/>
        <v>9.4452991622991835E-3</v>
      </c>
      <c r="AE25" s="131">
        <f t="shared" si="48"/>
        <v>-0.39046087380450578</v>
      </c>
      <c r="AF25" s="116">
        <f t="shared" si="49"/>
        <v>6.708513886000864E-3</v>
      </c>
      <c r="AG25" s="131">
        <f t="shared" si="50"/>
        <v>-0.75232546756578522</v>
      </c>
      <c r="AH25" s="116">
        <f t="shared" si="51"/>
        <v>3.6113787357832257E-3</v>
      </c>
      <c r="AI25" s="131">
        <f t="shared" si="52"/>
        <v>-0.98988199236556884</v>
      </c>
      <c r="AJ25" s="116">
        <f t="shared" si="53"/>
        <v>2.9728362798330352E-3</v>
      </c>
      <c r="AK25" s="131">
        <f t="shared" si="54"/>
        <v>-0.94797670953094415</v>
      </c>
      <c r="AL25" s="116">
        <f t="shared" si="55"/>
        <v>1.878271737198241E-3</v>
      </c>
      <c r="AM25" s="131">
        <f t="shared" si="56"/>
        <v>-0.75670274251009428</v>
      </c>
      <c r="AN25" s="116">
        <f t="shared" si="57"/>
        <v>1.5419359521958132E-3</v>
      </c>
      <c r="AO25" s="131">
        <f t="shared" si="58"/>
        <v>-0.5166577933805051</v>
      </c>
      <c r="AP25" s="116">
        <f t="shared" si="59"/>
        <v>1.0371747021335872E-3</v>
      </c>
      <c r="AQ25" s="131">
        <f t="shared" si="60"/>
        <v>-0.25742040336496386</v>
      </c>
      <c r="AR25" s="116">
        <f t="shared" si="61"/>
        <v>6.5938577359970748E-4</v>
      </c>
      <c r="AS25" s="131">
        <f t="shared" si="62"/>
        <v>-0.23134505062333277</v>
      </c>
      <c r="AT25" s="116">
        <f t="shared" si="63"/>
        <v>3.6123462566746748E-4</v>
      </c>
      <c r="AU25" s="131">
        <f t="shared" si="64"/>
        <v>-0.15170371115307735</v>
      </c>
      <c r="AV25" s="116">
        <f t="shared" si="63"/>
        <v>3.7658626758801001E-4</v>
      </c>
      <c r="AW25" s="131">
        <f t="shared" si="65"/>
        <v>-0.11653496846078032</v>
      </c>
    </row>
    <row r="26" spans="2:49" ht="17.25" customHeight="1" thickBot="1" x14ac:dyDescent="0.35">
      <c r="I26" s="68"/>
      <c r="K26" s="68"/>
      <c r="M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row>
    <row r="27" spans="2:49" ht="15" thickBot="1" x14ac:dyDescent="0.35">
      <c r="B27" s="111" t="s">
        <v>335</v>
      </c>
      <c r="C27" s="111" t="s">
        <v>336</v>
      </c>
      <c r="D27" s="132">
        <f>SUM(D28:D35)</f>
        <v>0</v>
      </c>
      <c r="E27" s="132">
        <f>SUM(E28:E35)</f>
        <v>0</v>
      </c>
      <c r="F27" s="132">
        <f>SUM(F28:F35)</f>
        <v>0</v>
      </c>
      <c r="G27" s="132">
        <f>SUM(G28:G35)</f>
        <v>547.91271280000001</v>
      </c>
      <c r="H27" s="132">
        <f>SUM(H28:H35)</f>
        <v>639.55909919000146</v>
      </c>
      <c r="I27" s="93" t="str">
        <f t="shared" ref="I27:I35" si="66">IFERROR(H27/D27-1,"-")</f>
        <v>-</v>
      </c>
      <c r="J27" s="132">
        <f>SUM(J28:J35)</f>
        <v>750.95136900999955</v>
      </c>
      <c r="K27" s="93" t="str">
        <f t="shared" ref="K27:K35" si="67">IFERROR(J27/E27-1,"-")</f>
        <v>-</v>
      </c>
      <c r="L27" s="132">
        <f>SUM(L28:L35)</f>
        <v>855.52753994</v>
      </c>
      <c r="M27" s="93" t="str">
        <f t="shared" ref="M27:M35" si="68">IFERROR(L27/F27-1,"-")</f>
        <v>-</v>
      </c>
      <c r="N27" s="132">
        <f>SUM(N28:N35)</f>
        <v>1016.8843654599997</v>
      </c>
      <c r="O27" s="93">
        <f t="shared" ref="O27:O35" si="69">IFERROR(N27/G27-1,"-")</f>
        <v>0.85592402166288939</v>
      </c>
      <c r="P27" s="132">
        <f>SUM(P28:P35)</f>
        <v>1282.0341794399997</v>
      </c>
      <c r="Q27" s="93">
        <f t="shared" ref="Q27:Q35" si="70">IFERROR(P27/H27-1,"-")</f>
        <v>1.0045593613845694</v>
      </c>
      <c r="R27" s="132">
        <f>SUM(R28:R35)</f>
        <v>1515.5657616599988</v>
      </c>
      <c r="S27" s="93">
        <f t="shared" ref="S27:S35" si="71">IFERROR(R27/J27-1,"-")</f>
        <v>1.0181942855474277</v>
      </c>
      <c r="T27" s="132">
        <f>SUM(T28:T35)</f>
        <v>1636.2311057999989</v>
      </c>
      <c r="U27" s="93">
        <f t="shared" ref="U27:U35" si="72">IFERROR(T27/L27-1,"-")</f>
        <v>0.91254054301367238</v>
      </c>
      <c r="V27" s="132">
        <f>SUM(V28:V35)</f>
        <v>1552.6773274799987</v>
      </c>
      <c r="W27" s="93">
        <f t="shared" ref="W27:W35" si="73">IFERROR(V27/N27-1,"-")</f>
        <v>0.52689664648116286</v>
      </c>
      <c r="X27" s="132">
        <f>SUM(X28:X35)</f>
        <v>1686.0559231299958</v>
      </c>
      <c r="Y27" s="93">
        <f t="shared" ref="Y27:Y35" si="74">IFERROR(X27/P27-1,"-")</f>
        <v>0.31514116407292292</v>
      </c>
      <c r="Z27" s="132">
        <f>SUM(Z28:Z35)</f>
        <v>1747.1605995600007</v>
      </c>
      <c r="AA27" s="93">
        <f t="shared" ref="AA27:AA35" si="75">IFERROR(Z27/R27-1,"-")</f>
        <v>0.15281081412550268</v>
      </c>
      <c r="AB27" s="132">
        <f>SUM(AB28:AB35)</f>
        <v>1630.7432906599965</v>
      </c>
      <c r="AC27" s="93">
        <f t="shared" ref="AC27:AC35" si="76">IFERROR(AB27/T27-1,"-")</f>
        <v>-3.3539364461104837E-3</v>
      </c>
      <c r="AD27" s="132">
        <f>SUM(AD28:AD35)</f>
        <v>1568.93664408</v>
      </c>
      <c r="AE27" s="93">
        <f t="shared" ref="AE27:AE35" si="77">IFERROR(AD27/V27-1,"-")</f>
        <v>1.0471793663909601E-2</v>
      </c>
      <c r="AF27" s="132">
        <f>SUM(AF28:AF35)</f>
        <v>1671.3951560099915</v>
      </c>
      <c r="AG27" s="93">
        <f t="shared" ref="AG27:AG35" si="78">IFERROR(AF27/X27-1,"-")</f>
        <v>-8.6953029961117645E-3</v>
      </c>
      <c r="AH27" s="132">
        <f>SUM(AH28:AH35)</f>
        <v>1613.5052229999999</v>
      </c>
      <c r="AI27" s="93">
        <f t="shared" ref="AI27:AI35" si="79">IFERROR(AH27/Z27-1,"-")</f>
        <v>-7.6498621016099055E-2</v>
      </c>
      <c r="AJ27" s="132">
        <f>SUM(AJ28:AJ35)</f>
        <v>1868.1022898999897</v>
      </c>
      <c r="AK27" s="93">
        <f t="shared" ref="AK27:AK35" si="80">IFERROR(AJ27/AB27-1,"-")</f>
        <v>0.1455526449806388</v>
      </c>
      <c r="AL27" s="132">
        <f>SUM(AL28:AL35)</f>
        <v>2210.3744093100058</v>
      </c>
      <c r="AM27" s="93">
        <f t="shared" ref="AM27:AM35" si="81">IFERROR(AL27/AD27-1,"-")</f>
        <v>0.40883598942654253</v>
      </c>
      <c r="AN27" s="132">
        <f>SUM(AN28:AN35)</f>
        <v>2618.2305550000005</v>
      </c>
      <c r="AO27" s="93">
        <f t="shared" ref="AO27:AO35" si="82">IFERROR(AN27/AF27-1,"-")</f>
        <v>0.56649404276743565</v>
      </c>
      <c r="AP27" s="132">
        <f>SUM(AP28:AP35)</f>
        <v>3705.1564766399506</v>
      </c>
      <c r="AQ27" s="93">
        <f t="shared" ref="AQ27:AQ35" si="83">IFERROR(AP27/AH27-1,"-")</f>
        <v>1.2963399335955859</v>
      </c>
      <c r="AR27" s="132">
        <f>SUM(AR28:AR35)</f>
        <v>5470.3174291500172</v>
      </c>
      <c r="AS27" s="93">
        <f t="shared" ref="AS27:AS35" si="84">IFERROR(AR27/AJ27-1,"-")</f>
        <v>1.9282751050226885</v>
      </c>
      <c r="AT27" s="132">
        <f>SUM(AT28:AT35)</f>
        <v>6528.1525860500815</v>
      </c>
      <c r="AU27" s="93">
        <f t="shared" ref="AU27:AU35" si="85">IFERROR(AT27/AL27-1,"-")</f>
        <v>1.9534148416457287</v>
      </c>
      <c r="AV27" s="132">
        <f>SUM(AV28:AV35)</f>
        <v>7041.0106608401575</v>
      </c>
      <c r="AW27" s="93">
        <f t="shared" ref="AW27:AW35" si="86">IFERROR(AV27/AN27-1,"-")</f>
        <v>1.6892248459151284</v>
      </c>
    </row>
    <row r="28" spans="2:49" ht="15" thickBot="1" x14ac:dyDescent="0.35">
      <c r="B28" s="133" t="s">
        <v>337</v>
      </c>
      <c r="C28" s="86" t="s">
        <v>337</v>
      </c>
      <c r="D28" s="118"/>
      <c r="E28" s="118"/>
      <c r="F28" s="118"/>
      <c r="G28" s="118">
        <v>350.12929237999998</v>
      </c>
      <c r="H28" s="118">
        <v>402.06322000000148</v>
      </c>
      <c r="I28" s="89" t="str">
        <f t="shared" si="66"/>
        <v>-</v>
      </c>
      <c r="J28" s="118">
        <v>489.5227822099996</v>
      </c>
      <c r="K28" s="89" t="str">
        <f t="shared" si="67"/>
        <v>-</v>
      </c>
      <c r="L28" s="118">
        <v>549.25730069999986</v>
      </c>
      <c r="M28" s="89" t="str">
        <f t="shared" si="68"/>
        <v>-</v>
      </c>
      <c r="N28" s="118">
        <v>615.0390728299999</v>
      </c>
      <c r="O28" s="89">
        <f t="shared" si="69"/>
        <v>0.7566055917494896</v>
      </c>
      <c r="P28" s="118">
        <v>740.68554705999998</v>
      </c>
      <c r="Q28" s="89">
        <f t="shared" si="70"/>
        <v>0.84221164785975011</v>
      </c>
      <c r="R28" s="118">
        <v>857.62291561000006</v>
      </c>
      <c r="S28" s="89">
        <f t="shared" si="71"/>
        <v>0.7519571034838779</v>
      </c>
      <c r="T28" s="118">
        <v>860.95822735000002</v>
      </c>
      <c r="U28" s="89">
        <f t="shared" si="72"/>
        <v>0.56749528181555986</v>
      </c>
      <c r="V28" s="118">
        <v>803.99603646999901</v>
      </c>
      <c r="W28" s="89">
        <f t="shared" si="73"/>
        <v>0.3072275762425063</v>
      </c>
      <c r="X28" s="118">
        <v>850.67959705999772</v>
      </c>
      <c r="Y28" s="89">
        <f t="shared" si="74"/>
        <v>0.1485030326791128</v>
      </c>
      <c r="Z28" s="118">
        <v>894.15871532999904</v>
      </c>
      <c r="AA28" s="89">
        <f t="shared" si="75"/>
        <v>4.2601240072989599E-2</v>
      </c>
      <c r="AB28" s="118">
        <v>886.94944061999752</v>
      </c>
      <c r="AC28" s="89">
        <f t="shared" si="76"/>
        <v>3.0188704218551354E-2</v>
      </c>
      <c r="AD28" s="118">
        <v>904.23378178999985</v>
      </c>
      <c r="AE28" s="90">
        <f t="shared" si="77"/>
        <v>0.12467442720252908</v>
      </c>
      <c r="AF28" s="118">
        <v>1084.016148639992</v>
      </c>
      <c r="AG28" s="90">
        <f t="shared" si="78"/>
        <v>0.2742942846947547</v>
      </c>
      <c r="AH28" s="118">
        <v>1230.08967895</v>
      </c>
      <c r="AI28" s="90">
        <f t="shared" si="79"/>
        <v>0.37569500566353264</v>
      </c>
      <c r="AJ28" s="118">
        <v>1466.7618547699899</v>
      </c>
      <c r="AK28" s="90">
        <f t="shared" si="80"/>
        <v>0.65371529378798687</v>
      </c>
      <c r="AL28" s="118">
        <v>1876.1296125000058</v>
      </c>
      <c r="AM28" s="90">
        <f t="shared" si="81"/>
        <v>1.074828048102852</v>
      </c>
      <c r="AN28" s="118">
        <v>2231.0924589500009</v>
      </c>
      <c r="AO28" s="90">
        <f t="shared" si="82"/>
        <v>1.0581727142618051</v>
      </c>
      <c r="AP28" s="118">
        <v>3255.9366853499509</v>
      </c>
      <c r="AQ28" s="90">
        <f t="shared" si="83"/>
        <v>1.6469100107637731</v>
      </c>
      <c r="AR28" s="118">
        <v>4828.9121275600191</v>
      </c>
      <c r="AS28" s="90">
        <f t="shared" si="84"/>
        <v>2.2922264182533327</v>
      </c>
      <c r="AT28" s="118">
        <v>5969.8139566500831</v>
      </c>
      <c r="AU28" s="90">
        <f t="shared" si="85"/>
        <v>2.1819837589446207</v>
      </c>
      <c r="AV28" s="118">
        <v>6334.415912400159</v>
      </c>
      <c r="AW28" s="90">
        <f t="shared" si="86"/>
        <v>1.8391543734504254</v>
      </c>
    </row>
    <row r="29" spans="2:49" ht="15" thickBot="1" x14ac:dyDescent="0.35">
      <c r="B29" s="133" t="s">
        <v>338</v>
      </c>
      <c r="C29" s="86" t="s">
        <v>338</v>
      </c>
      <c r="D29" s="118"/>
      <c r="E29" s="118"/>
      <c r="F29" s="118"/>
      <c r="G29" s="118">
        <v>24.763633070000001</v>
      </c>
      <c r="H29" s="118">
        <v>24.614655029999987</v>
      </c>
      <c r="I29" s="89" t="str">
        <f t="shared" si="66"/>
        <v>-</v>
      </c>
      <c r="J29" s="118">
        <v>30.925854400000013</v>
      </c>
      <c r="K29" s="89" t="str">
        <f t="shared" si="67"/>
        <v>-</v>
      </c>
      <c r="L29" s="118">
        <v>48.839998089999952</v>
      </c>
      <c r="M29" s="89" t="str">
        <f t="shared" si="68"/>
        <v>-</v>
      </c>
      <c r="N29" s="118">
        <v>62.448075960000004</v>
      </c>
      <c r="O29" s="89">
        <f t="shared" si="69"/>
        <v>1.5217655173405458</v>
      </c>
      <c r="P29" s="118">
        <v>101.50780297</v>
      </c>
      <c r="Q29" s="89">
        <f t="shared" si="70"/>
        <v>3.1238767249138268</v>
      </c>
      <c r="R29" s="118">
        <v>96.6839893799999</v>
      </c>
      <c r="S29" s="89">
        <f t="shared" si="71"/>
        <v>2.1263158692229975</v>
      </c>
      <c r="T29" s="118">
        <v>114.49465511</v>
      </c>
      <c r="U29" s="89">
        <f t="shared" si="72"/>
        <v>1.344280499336115</v>
      </c>
      <c r="V29" s="118">
        <v>94.26446706999991</v>
      </c>
      <c r="W29" s="89">
        <f t="shared" si="73"/>
        <v>0.50948553051305101</v>
      </c>
      <c r="X29" s="118">
        <v>70.275345019999961</v>
      </c>
      <c r="Y29" s="89">
        <f t="shared" si="74"/>
        <v>-0.30768529153596791</v>
      </c>
      <c r="Z29" s="118">
        <v>73.15166293999998</v>
      </c>
      <c r="AA29" s="89">
        <f t="shared" si="75"/>
        <v>-0.2433942433582269</v>
      </c>
      <c r="AB29" s="118">
        <v>67.743654389999918</v>
      </c>
      <c r="AC29" s="89">
        <f t="shared" si="76"/>
        <v>-0.40832474385013307</v>
      </c>
      <c r="AD29" s="118">
        <v>76.398171140000002</v>
      </c>
      <c r="AE29" s="90">
        <f t="shared" si="77"/>
        <v>-0.18953372872444674</v>
      </c>
      <c r="AF29" s="118">
        <v>45.567254209999994</v>
      </c>
      <c r="AG29" s="90">
        <f t="shared" si="78"/>
        <v>-0.35158974748495631</v>
      </c>
      <c r="AH29" s="118">
        <v>33.920139159999998</v>
      </c>
      <c r="AI29" s="90">
        <f t="shared" si="79"/>
        <v>-0.53630392260772286</v>
      </c>
      <c r="AJ29" s="118">
        <v>40.857896029999999</v>
      </c>
      <c r="AK29" s="90">
        <f t="shared" si="80"/>
        <v>-0.39687493392692885</v>
      </c>
      <c r="AL29" s="118">
        <v>38.277742429999968</v>
      </c>
      <c r="AM29" s="90">
        <f t="shared" si="81"/>
        <v>-0.49897043530196783</v>
      </c>
      <c r="AN29" s="118">
        <v>52.996349649999985</v>
      </c>
      <c r="AO29" s="90">
        <f t="shared" si="82"/>
        <v>0.16303583722123061</v>
      </c>
      <c r="AP29" s="118">
        <v>62.446287150000018</v>
      </c>
      <c r="AQ29" s="90">
        <f t="shared" si="83"/>
        <v>0.84097968629914144</v>
      </c>
      <c r="AR29" s="118">
        <v>177.72083100999942</v>
      </c>
      <c r="AS29" s="90">
        <f t="shared" si="84"/>
        <v>3.3497303649582815</v>
      </c>
      <c r="AT29" s="118">
        <v>106.82086866999997</v>
      </c>
      <c r="AU29" s="90">
        <f t="shared" si="85"/>
        <v>1.7906783913745055</v>
      </c>
      <c r="AV29" s="118">
        <v>106.57220129999978</v>
      </c>
      <c r="AW29" s="90">
        <f t="shared" si="86"/>
        <v>1.01093475312596</v>
      </c>
    </row>
    <row r="30" spans="2:49" ht="15" thickBot="1" x14ac:dyDescent="0.35">
      <c r="B30" s="133" t="s">
        <v>339</v>
      </c>
      <c r="C30" s="86" t="s">
        <v>339</v>
      </c>
      <c r="D30" s="118"/>
      <c r="E30" s="118"/>
      <c r="F30" s="118"/>
      <c r="G30" s="118">
        <v>24.031524870000002</v>
      </c>
      <c r="H30" s="118">
        <v>37.789182090000011</v>
      </c>
      <c r="I30" s="89" t="str">
        <f t="shared" si="66"/>
        <v>-</v>
      </c>
      <c r="J30" s="118">
        <v>29.327075189999999</v>
      </c>
      <c r="K30" s="89" t="str">
        <f t="shared" si="67"/>
        <v>-</v>
      </c>
      <c r="L30" s="118">
        <v>37.648397259999989</v>
      </c>
      <c r="M30" s="89" t="str">
        <f t="shared" si="68"/>
        <v>-</v>
      </c>
      <c r="N30" s="118">
        <v>65.231434849999999</v>
      </c>
      <c r="O30" s="89">
        <f t="shared" si="69"/>
        <v>1.714410974870443</v>
      </c>
      <c r="P30" s="118">
        <v>84.549684479999897</v>
      </c>
      <c r="Q30" s="89">
        <f t="shared" si="70"/>
        <v>1.2374044582027066</v>
      </c>
      <c r="R30" s="118">
        <v>86.953063079999893</v>
      </c>
      <c r="S30" s="89">
        <f t="shared" si="71"/>
        <v>1.9649415264447958</v>
      </c>
      <c r="T30" s="118">
        <v>93.326079870000001</v>
      </c>
      <c r="U30" s="89">
        <f t="shared" si="72"/>
        <v>1.4788858666542883</v>
      </c>
      <c r="V30" s="118">
        <v>91.499497629999908</v>
      </c>
      <c r="W30" s="89">
        <f t="shared" si="73"/>
        <v>0.40269024957680988</v>
      </c>
      <c r="X30" s="118">
        <v>96.2182819599998</v>
      </c>
      <c r="Y30" s="89">
        <f t="shared" si="74"/>
        <v>0.13800876433501164</v>
      </c>
      <c r="Z30" s="118">
        <v>71.843591929999988</v>
      </c>
      <c r="AA30" s="89">
        <f t="shared" si="75"/>
        <v>-0.17376582968789334</v>
      </c>
      <c r="AB30" s="118">
        <v>57.99556700000003</v>
      </c>
      <c r="AC30" s="89">
        <f t="shared" si="76"/>
        <v>-0.37857063019484105</v>
      </c>
      <c r="AD30" s="118">
        <v>61.185154800000014</v>
      </c>
      <c r="AE30" s="90">
        <f t="shared" si="77"/>
        <v>-0.33130611222132811</v>
      </c>
      <c r="AF30" s="118">
        <v>52.025470390000002</v>
      </c>
      <c r="AG30" s="90">
        <f t="shared" si="78"/>
        <v>-0.45929745023270929</v>
      </c>
      <c r="AH30" s="118">
        <v>41.001701230000002</v>
      </c>
      <c r="AI30" s="90">
        <f t="shared" si="79"/>
        <v>-0.42929215913996122</v>
      </c>
      <c r="AJ30" s="118">
        <v>44.857620050000001</v>
      </c>
      <c r="AK30" s="90">
        <f t="shared" si="80"/>
        <v>-0.22653364092465933</v>
      </c>
      <c r="AL30" s="118">
        <v>46.681286890000067</v>
      </c>
      <c r="AM30" s="90">
        <f t="shared" si="81"/>
        <v>-0.23704880632254188</v>
      </c>
      <c r="AN30" s="118">
        <v>62.548521079999986</v>
      </c>
      <c r="AO30" s="90">
        <f t="shared" si="82"/>
        <v>0.20226728583356857</v>
      </c>
      <c r="AP30" s="118">
        <v>70.249099989999976</v>
      </c>
      <c r="AQ30" s="90">
        <f t="shared" si="83"/>
        <v>0.71332159111974414</v>
      </c>
      <c r="AR30" s="118">
        <v>84.973828489999917</v>
      </c>
      <c r="AS30" s="90">
        <f t="shared" si="84"/>
        <v>0.89430086561179278</v>
      </c>
      <c r="AT30" s="118">
        <v>103.28508817999946</v>
      </c>
      <c r="AU30" s="90">
        <f t="shared" si="85"/>
        <v>1.2125587159450162</v>
      </c>
      <c r="AV30" s="118">
        <v>119.97248304999979</v>
      </c>
      <c r="AW30" s="90">
        <f t="shared" si="86"/>
        <v>0.91807065904170893</v>
      </c>
    </row>
    <row r="31" spans="2:49" ht="15" thickBot="1" x14ac:dyDescent="0.35">
      <c r="B31" s="133" t="s">
        <v>340</v>
      </c>
      <c r="C31" s="86" t="s">
        <v>340</v>
      </c>
      <c r="D31" s="118"/>
      <c r="E31" s="118"/>
      <c r="F31" s="118"/>
      <c r="G31" s="118">
        <v>16.506622759999999</v>
      </c>
      <c r="H31" s="118">
        <v>21.372489569999995</v>
      </c>
      <c r="I31" s="89" t="str">
        <f t="shared" si="66"/>
        <v>-</v>
      </c>
      <c r="J31" s="118">
        <v>27.650263790000004</v>
      </c>
      <c r="K31" s="89" t="str">
        <f t="shared" si="67"/>
        <v>-</v>
      </c>
      <c r="L31" s="118">
        <v>33.966180600000015</v>
      </c>
      <c r="M31" s="89" t="str">
        <f t="shared" si="68"/>
        <v>-</v>
      </c>
      <c r="N31" s="118">
        <v>45.309023589999889</v>
      </c>
      <c r="O31" s="89">
        <f t="shared" si="69"/>
        <v>1.7448996835255652</v>
      </c>
      <c r="P31" s="118">
        <v>56.182696499999999</v>
      </c>
      <c r="Q31" s="89">
        <f t="shared" si="70"/>
        <v>1.6287389831675099</v>
      </c>
      <c r="R31" s="118">
        <v>78.818867530000006</v>
      </c>
      <c r="S31" s="89">
        <f t="shared" si="71"/>
        <v>1.8505647587530665</v>
      </c>
      <c r="T31" s="118">
        <v>82.846007989999904</v>
      </c>
      <c r="U31" s="89">
        <f t="shared" si="72"/>
        <v>1.4390734114509143</v>
      </c>
      <c r="V31" s="118">
        <v>79.783135889999997</v>
      </c>
      <c r="W31" s="89">
        <f t="shared" si="73"/>
        <v>0.760866369841809</v>
      </c>
      <c r="X31" s="118">
        <v>65.140110459999875</v>
      </c>
      <c r="Y31" s="89">
        <f t="shared" si="74"/>
        <v>0.15943367830342359</v>
      </c>
      <c r="Z31" s="118">
        <v>59.401558450000024</v>
      </c>
      <c r="AA31" s="89">
        <f t="shared" si="75"/>
        <v>-0.24635356594801838</v>
      </c>
      <c r="AB31" s="118">
        <v>53.524287189999882</v>
      </c>
      <c r="AC31" s="89">
        <f t="shared" si="76"/>
        <v>-0.35393040064814418</v>
      </c>
      <c r="AD31" s="118">
        <v>49.152062989999997</v>
      </c>
      <c r="AE31" s="90">
        <f t="shared" si="77"/>
        <v>-0.38392916696370782</v>
      </c>
      <c r="AF31" s="118">
        <v>44.879603449999998</v>
      </c>
      <c r="AG31" s="90">
        <f t="shared" si="78"/>
        <v>-0.31102966923031394</v>
      </c>
      <c r="AH31" s="118">
        <v>39.339135859999999</v>
      </c>
      <c r="AI31" s="90">
        <f t="shared" si="79"/>
        <v>-0.33774236086561826</v>
      </c>
      <c r="AJ31" s="118">
        <v>34.97885831</v>
      </c>
      <c r="AK31" s="90">
        <f t="shared" si="80"/>
        <v>-0.34648623743773621</v>
      </c>
      <c r="AL31" s="118">
        <v>34.835716310000002</v>
      </c>
      <c r="AM31" s="90">
        <f t="shared" si="81"/>
        <v>-0.29126644557956116</v>
      </c>
      <c r="AN31" s="118">
        <v>43.040495179999979</v>
      </c>
      <c r="AO31" s="90">
        <f t="shared" si="82"/>
        <v>-4.0978710341078473E-2</v>
      </c>
      <c r="AP31" s="118">
        <v>54.150865609999975</v>
      </c>
      <c r="AQ31" s="90">
        <f t="shared" si="83"/>
        <v>0.37651385639765755</v>
      </c>
      <c r="AR31" s="118">
        <v>68.677896989999866</v>
      </c>
      <c r="AS31" s="90">
        <f t="shared" si="84"/>
        <v>0.96341162371116473</v>
      </c>
      <c r="AT31" s="118">
        <v>84.578834049999884</v>
      </c>
      <c r="AU31" s="90">
        <f t="shared" si="85"/>
        <v>1.4279344020757376</v>
      </c>
      <c r="AV31" s="118">
        <v>87.362590749999868</v>
      </c>
      <c r="AW31" s="90">
        <f t="shared" si="86"/>
        <v>1.0297766181508861</v>
      </c>
    </row>
    <row r="32" spans="2:49" ht="15" thickBot="1" x14ac:dyDescent="0.35">
      <c r="B32" s="133" t="s">
        <v>341</v>
      </c>
      <c r="C32" s="86" t="s">
        <v>341</v>
      </c>
      <c r="D32" s="118"/>
      <c r="E32" s="118"/>
      <c r="F32" s="118"/>
      <c r="G32" s="118">
        <v>21.513613059999997</v>
      </c>
      <c r="H32" s="118">
        <v>25.485234899999998</v>
      </c>
      <c r="I32" s="89" t="str">
        <f t="shared" si="66"/>
        <v>-</v>
      </c>
      <c r="J32" s="118">
        <v>20.717018649999986</v>
      </c>
      <c r="K32" s="89" t="str">
        <f t="shared" si="67"/>
        <v>-</v>
      </c>
      <c r="L32" s="118">
        <v>28.837115820000001</v>
      </c>
      <c r="M32" s="89" t="str">
        <f t="shared" si="68"/>
        <v>-</v>
      </c>
      <c r="N32" s="118">
        <v>39.857574529999994</v>
      </c>
      <c r="O32" s="89">
        <f t="shared" si="69"/>
        <v>0.85266763043659566</v>
      </c>
      <c r="P32" s="118">
        <v>53.140244280000005</v>
      </c>
      <c r="Q32" s="89">
        <f t="shared" si="70"/>
        <v>1.0851384924845253</v>
      </c>
      <c r="R32" s="118">
        <v>72.23748270999991</v>
      </c>
      <c r="S32" s="89">
        <f t="shared" si="71"/>
        <v>2.4868667123587285</v>
      </c>
      <c r="T32" s="118">
        <v>73.261286209999909</v>
      </c>
      <c r="U32" s="89">
        <f t="shared" si="72"/>
        <v>1.5405205800501554</v>
      </c>
      <c r="V32" s="118">
        <v>98.900681849999998</v>
      </c>
      <c r="W32" s="89">
        <f t="shared" si="73"/>
        <v>1.4813522402262449</v>
      </c>
      <c r="X32" s="118">
        <v>85.373713329999887</v>
      </c>
      <c r="Y32" s="89">
        <f t="shared" si="74"/>
        <v>0.60657359571324654</v>
      </c>
      <c r="Z32" s="118">
        <v>56.357753190000111</v>
      </c>
      <c r="AA32" s="89">
        <f t="shared" si="75"/>
        <v>-0.21982672878773435</v>
      </c>
      <c r="AB32" s="118">
        <v>60.816640239999877</v>
      </c>
      <c r="AC32" s="89">
        <f t="shared" si="76"/>
        <v>-0.1698666050487847</v>
      </c>
      <c r="AD32" s="118">
        <v>57.273722790000008</v>
      </c>
      <c r="AE32" s="90">
        <f t="shared" si="77"/>
        <v>-0.4208965831310898</v>
      </c>
      <c r="AF32" s="118">
        <v>58.732795130000007</v>
      </c>
      <c r="AG32" s="90">
        <f t="shared" si="78"/>
        <v>-0.31205059685085057</v>
      </c>
      <c r="AH32" s="118">
        <v>39.212966350000002</v>
      </c>
      <c r="AI32" s="90">
        <f t="shared" si="79"/>
        <v>-0.30421345546192236</v>
      </c>
      <c r="AJ32" s="118">
        <v>29.138042049999999</v>
      </c>
      <c r="AK32" s="90">
        <f t="shared" si="80"/>
        <v>-0.52088701488584466</v>
      </c>
      <c r="AL32" s="118">
        <v>29.871595709999987</v>
      </c>
      <c r="AM32" s="90">
        <f t="shared" si="81"/>
        <v>-0.47844152161145059</v>
      </c>
      <c r="AN32" s="118">
        <v>32.399441700000004</v>
      </c>
      <c r="AO32" s="90">
        <f t="shared" si="82"/>
        <v>-0.44835859372456877</v>
      </c>
      <c r="AP32" s="118">
        <v>40.006108839999982</v>
      </c>
      <c r="AQ32" s="90">
        <f t="shared" si="83"/>
        <v>2.0226536368626036E-2</v>
      </c>
      <c r="AR32" s="118">
        <v>47.770947349999986</v>
      </c>
      <c r="AS32" s="90">
        <f t="shared" si="84"/>
        <v>0.63947005320489558</v>
      </c>
      <c r="AT32" s="118">
        <v>57.923015299999868</v>
      </c>
      <c r="AU32" s="90">
        <f t="shared" si="85"/>
        <v>0.93906665925480604</v>
      </c>
      <c r="AV32" s="118">
        <v>77.665276639999632</v>
      </c>
      <c r="AW32" s="90">
        <f t="shared" si="86"/>
        <v>1.3971177453962</v>
      </c>
    </row>
    <row r="33" spans="2:49" ht="15" thickBot="1" x14ac:dyDescent="0.35">
      <c r="B33" s="133" t="s">
        <v>342</v>
      </c>
      <c r="C33" s="86" t="s">
        <v>342</v>
      </c>
      <c r="D33" s="118"/>
      <c r="E33" s="118"/>
      <c r="F33" s="118"/>
      <c r="G33" s="118">
        <v>19.150179179999999</v>
      </c>
      <c r="H33" s="118">
        <v>18.247288970000003</v>
      </c>
      <c r="I33" s="89" t="str">
        <f t="shared" si="66"/>
        <v>-</v>
      </c>
      <c r="J33" s="118">
        <v>30.137951590000018</v>
      </c>
      <c r="K33" s="89" t="str">
        <f t="shared" si="67"/>
        <v>-</v>
      </c>
      <c r="L33" s="118">
        <v>22.759496399999996</v>
      </c>
      <c r="M33" s="89" t="str">
        <f t="shared" si="68"/>
        <v>-</v>
      </c>
      <c r="N33" s="118">
        <v>34.948703739999992</v>
      </c>
      <c r="O33" s="89">
        <f t="shared" si="69"/>
        <v>0.82498050861579419</v>
      </c>
      <c r="P33" s="118">
        <v>47.873925609999901</v>
      </c>
      <c r="Q33" s="89">
        <f t="shared" si="70"/>
        <v>1.6236185380035604</v>
      </c>
      <c r="R33" s="118">
        <v>61.5659601999999</v>
      </c>
      <c r="S33" s="89">
        <f t="shared" si="71"/>
        <v>1.0428050664341737</v>
      </c>
      <c r="T33" s="118">
        <v>68.658113589999999</v>
      </c>
      <c r="U33" s="89">
        <f t="shared" si="72"/>
        <v>2.0166798238119195</v>
      </c>
      <c r="V33" s="118">
        <v>77.174213099999903</v>
      </c>
      <c r="W33" s="89">
        <f t="shared" si="73"/>
        <v>1.2082138918265906</v>
      </c>
      <c r="X33" s="118">
        <v>77.785700869999886</v>
      </c>
      <c r="Y33" s="89">
        <f t="shared" si="74"/>
        <v>0.62480306093286031</v>
      </c>
      <c r="Z33" s="118">
        <v>68.73723674999998</v>
      </c>
      <c r="AA33" s="89">
        <f t="shared" si="75"/>
        <v>0.11648119393742662</v>
      </c>
      <c r="AB33" s="118">
        <v>54.835777249999893</v>
      </c>
      <c r="AC33" s="89">
        <f t="shared" si="76"/>
        <v>-0.20132123673746427</v>
      </c>
      <c r="AD33" s="118">
        <v>49.084732810000013</v>
      </c>
      <c r="AE33" s="90">
        <f t="shared" si="77"/>
        <v>-0.3639749491660178</v>
      </c>
      <c r="AF33" s="118">
        <v>47.523020449999983</v>
      </c>
      <c r="AG33" s="90">
        <f t="shared" si="78"/>
        <v>-0.38905197332574926</v>
      </c>
      <c r="AH33" s="118">
        <v>36.306180900000001</v>
      </c>
      <c r="AI33" s="90">
        <f t="shared" si="79"/>
        <v>-0.471812039345617</v>
      </c>
      <c r="AJ33" s="118">
        <v>26.21244768</v>
      </c>
      <c r="AK33" s="90">
        <f t="shared" si="80"/>
        <v>-0.52198274567175851</v>
      </c>
      <c r="AL33" s="118">
        <v>27.799046480000001</v>
      </c>
      <c r="AM33" s="90">
        <f t="shared" si="81"/>
        <v>-0.43365187322897047</v>
      </c>
      <c r="AN33" s="118">
        <v>26.318381420000001</v>
      </c>
      <c r="AO33" s="90">
        <f t="shared" si="82"/>
        <v>-0.44619720777869853</v>
      </c>
      <c r="AP33" s="118">
        <v>35.485326100000009</v>
      </c>
      <c r="AQ33" s="90">
        <f t="shared" si="83"/>
        <v>-2.2609230154526982E-2</v>
      </c>
      <c r="AR33" s="118">
        <v>44.412758419999996</v>
      </c>
      <c r="AS33" s="90">
        <f t="shared" si="84"/>
        <v>0.69433846705917368</v>
      </c>
      <c r="AT33" s="118">
        <v>50.41380252999987</v>
      </c>
      <c r="AU33" s="90">
        <f t="shared" si="85"/>
        <v>0.81350833620390661</v>
      </c>
      <c r="AV33" s="118">
        <v>70.660734939999671</v>
      </c>
      <c r="AW33" s="90">
        <f t="shared" si="86"/>
        <v>1.6848434868529871</v>
      </c>
    </row>
    <row r="34" spans="2:49" ht="15" thickBot="1" x14ac:dyDescent="0.35">
      <c r="B34" s="133" t="s">
        <v>343</v>
      </c>
      <c r="C34" s="86" t="s">
        <v>343</v>
      </c>
      <c r="D34" s="118"/>
      <c r="E34" s="118"/>
      <c r="F34" s="118"/>
      <c r="G34" s="118">
        <v>18.367385039999998</v>
      </c>
      <c r="H34" s="118">
        <v>13.52684676</v>
      </c>
      <c r="I34" s="89" t="str">
        <f t="shared" si="66"/>
        <v>-</v>
      </c>
      <c r="J34" s="118">
        <v>18.835440730000002</v>
      </c>
      <c r="K34" s="89" t="str">
        <f t="shared" si="67"/>
        <v>-</v>
      </c>
      <c r="L34" s="118">
        <v>22.654775060000006</v>
      </c>
      <c r="M34" s="89" t="str">
        <f t="shared" si="68"/>
        <v>-</v>
      </c>
      <c r="N34" s="118">
        <v>23.456197859999993</v>
      </c>
      <c r="O34" s="89">
        <f t="shared" si="69"/>
        <v>0.27705701213960032</v>
      </c>
      <c r="P34" s="118">
        <v>37.714789600000003</v>
      </c>
      <c r="Q34" s="89">
        <f t="shared" si="70"/>
        <v>1.7881434800847855</v>
      </c>
      <c r="R34" s="118">
        <v>43.134494839999903</v>
      </c>
      <c r="S34" s="89">
        <f t="shared" si="71"/>
        <v>1.2900709071966534</v>
      </c>
      <c r="T34" s="118">
        <v>62.942070659999999</v>
      </c>
      <c r="U34" s="89">
        <f t="shared" si="72"/>
        <v>1.7783136443995211</v>
      </c>
      <c r="V34" s="118">
        <v>60.850174070000001</v>
      </c>
      <c r="W34" s="89">
        <f t="shared" si="73"/>
        <v>1.5942045012234569</v>
      </c>
      <c r="X34" s="118">
        <v>69.438319469999968</v>
      </c>
      <c r="Y34" s="89">
        <f t="shared" si="74"/>
        <v>0.84114296291871571</v>
      </c>
      <c r="Z34" s="118">
        <v>61.690620059999908</v>
      </c>
      <c r="AA34" s="89">
        <f t="shared" si="75"/>
        <v>0.43019224610907836</v>
      </c>
      <c r="AB34" s="118">
        <v>52.055883649999849</v>
      </c>
      <c r="AC34" s="89">
        <f t="shared" si="76"/>
        <v>-0.17295565423649739</v>
      </c>
      <c r="AD34" s="118">
        <v>39.187601099999995</v>
      </c>
      <c r="AE34" s="90">
        <f t="shared" si="77"/>
        <v>-0.35599853740894982</v>
      </c>
      <c r="AF34" s="118">
        <v>42.088006279999988</v>
      </c>
      <c r="AG34" s="90">
        <f t="shared" si="78"/>
        <v>-0.39387924994089707</v>
      </c>
      <c r="AH34" s="118">
        <v>33.541080170000001</v>
      </c>
      <c r="AI34" s="90">
        <f t="shared" si="79"/>
        <v>-0.45630178238801689</v>
      </c>
      <c r="AJ34" s="118">
        <v>27.434085809999999</v>
      </c>
      <c r="AK34" s="90">
        <f t="shared" si="80"/>
        <v>-0.47298779914189237</v>
      </c>
      <c r="AL34" s="118">
        <v>22.820770869999993</v>
      </c>
      <c r="AM34" s="90">
        <f t="shared" si="81"/>
        <v>-0.41765328243070243</v>
      </c>
      <c r="AN34" s="118">
        <v>24.919292110000001</v>
      </c>
      <c r="AO34" s="90">
        <f t="shared" si="82"/>
        <v>-0.40792414959694767</v>
      </c>
      <c r="AP34" s="118">
        <v>31.124209529999995</v>
      </c>
      <c r="AQ34" s="90">
        <f t="shared" si="83"/>
        <v>-7.2057030595028881E-2</v>
      </c>
      <c r="AR34" s="118">
        <v>41.632588699999978</v>
      </c>
      <c r="AS34" s="90">
        <f t="shared" si="84"/>
        <v>0.51754970033754444</v>
      </c>
      <c r="AT34" s="118">
        <v>38.328966979999826</v>
      </c>
      <c r="AU34" s="90">
        <f t="shared" si="85"/>
        <v>0.67956495415265694</v>
      </c>
      <c r="AV34" s="118">
        <v>49.703698799999977</v>
      </c>
      <c r="AW34" s="90">
        <f t="shared" si="86"/>
        <v>0.99458710867850475</v>
      </c>
    </row>
    <row r="35" spans="2:49" ht="15" thickBot="1" x14ac:dyDescent="0.35">
      <c r="B35" s="133" t="s">
        <v>344</v>
      </c>
      <c r="C35" s="86" t="s">
        <v>344</v>
      </c>
      <c r="D35" s="118"/>
      <c r="E35" s="118"/>
      <c r="F35" s="118"/>
      <c r="G35" s="118">
        <v>73.450462439999995</v>
      </c>
      <c r="H35" s="118">
        <v>96.460181869999928</v>
      </c>
      <c r="I35" s="89" t="str">
        <f t="shared" si="66"/>
        <v>-</v>
      </c>
      <c r="J35" s="118">
        <v>103.83498244999993</v>
      </c>
      <c r="K35" s="89" t="str">
        <f t="shared" si="67"/>
        <v>-</v>
      </c>
      <c r="L35" s="118">
        <v>111.56427601000003</v>
      </c>
      <c r="M35" s="89" t="str">
        <f t="shared" si="68"/>
        <v>-</v>
      </c>
      <c r="N35" s="118">
        <v>130.5942820999999</v>
      </c>
      <c r="O35" s="89">
        <f t="shared" si="69"/>
        <v>0.77799128503349291</v>
      </c>
      <c r="P35" s="118">
        <v>160.37948893999999</v>
      </c>
      <c r="Q35" s="89">
        <f t="shared" si="70"/>
        <v>0.66264966363161704</v>
      </c>
      <c r="R35" s="118">
        <v>218.54898830999903</v>
      </c>
      <c r="S35" s="89">
        <f t="shared" si="71"/>
        <v>1.1047722371912356</v>
      </c>
      <c r="T35" s="118">
        <v>279.74466501999905</v>
      </c>
      <c r="U35" s="89">
        <f t="shared" si="72"/>
        <v>1.5074752871154224</v>
      </c>
      <c r="V35" s="118">
        <v>246.20912140000002</v>
      </c>
      <c r="W35" s="89">
        <f t="shared" si="73"/>
        <v>0.88529786634510099</v>
      </c>
      <c r="X35" s="118">
        <v>371.14485495999878</v>
      </c>
      <c r="Y35" s="89">
        <f t="shared" si="74"/>
        <v>1.3141665895870811</v>
      </c>
      <c r="Z35" s="118">
        <v>461.81946091000196</v>
      </c>
      <c r="AA35" s="89">
        <f t="shared" si="75"/>
        <v>1.1131164435084822</v>
      </c>
      <c r="AB35" s="118">
        <v>396.8220403199993</v>
      </c>
      <c r="AC35" s="89">
        <f t="shared" si="76"/>
        <v>0.41851513161700638</v>
      </c>
      <c r="AD35" s="118">
        <v>332.42141665999998</v>
      </c>
      <c r="AE35" s="90">
        <f t="shared" si="77"/>
        <v>0.35015881933933879</v>
      </c>
      <c r="AF35" s="118">
        <v>296.56285745999941</v>
      </c>
      <c r="AG35" s="90">
        <f t="shared" si="78"/>
        <v>-0.20095118254579514</v>
      </c>
      <c r="AH35" s="118">
        <v>160.09434038000001</v>
      </c>
      <c r="AI35" s="90">
        <f t="shared" si="79"/>
        <v>-0.6533399868759564</v>
      </c>
      <c r="AJ35" s="118">
        <v>197.8614852</v>
      </c>
      <c r="AK35" s="90">
        <f t="shared" si="80"/>
        <v>-0.50138483981271931</v>
      </c>
      <c r="AL35" s="118">
        <v>133.95863811999993</v>
      </c>
      <c r="AM35" s="90">
        <f t="shared" si="81"/>
        <v>-0.59702163757694171</v>
      </c>
      <c r="AN35" s="118">
        <v>144.91561491000004</v>
      </c>
      <c r="AO35" s="90">
        <f t="shared" si="82"/>
        <v>-0.51134941121361988</v>
      </c>
      <c r="AP35" s="118">
        <v>155.75789406999988</v>
      </c>
      <c r="AQ35" s="90">
        <f t="shared" si="83"/>
        <v>-2.7086818307924809E-2</v>
      </c>
      <c r="AR35" s="118">
        <v>176.21645063</v>
      </c>
      <c r="AS35" s="90">
        <f t="shared" si="84"/>
        <v>-0.10939488576122347</v>
      </c>
      <c r="AT35" s="118">
        <v>116.98805368999955</v>
      </c>
      <c r="AU35" s="90">
        <f t="shared" si="85"/>
        <v>-0.12668525649535312</v>
      </c>
      <c r="AV35" s="118">
        <v>194.65776295999939</v>
      </c>
      <c r="AW35" s="90">
        <f t="shared" si="86"/>
        <v>0.34324905622414636</v>
      </c>
    </row>
    <row r="36" spans="2:49" ht="15" thickBot="1" x14ac:dyDescent="0.35"/>
    <row r="37" spans="2:49" ht="15" thickBot="1" x14ac:dyDescent="0.35">
      <c r="B37" s="111" t="s">
        <v>345</v>
      </c>
      <c r="C37" s="111" t="s">
        <v>346</v>
      </c>
      <c r="D37" s="132">
        <f>SUM(D38:D45)</f>
        <v>0</v>
      </c>
      <c r="E37" s="132">
        <f>SUM(E38:E45)</f>
        <v>0</v>
      </c>
      <c r="F37" s="132">
        <f>SUM(F38:F45)</f>
        <v>0</v>
      </c>
      <c r="G37" s="132">
        <f>SUM(G38:G45)</f>
        <v>-106.70669629069999</v>
      </c>
      <c r="H37" s="132">
        <f>SUM(H38:H45)</f>
        <v>-128.22557662709994</v>
      </c>
      <c r="I37" s="93" t="str">
        <f t="shared" ref="I37:I45" si="87">IFERROR(H37/D37-1,"-")</f>
        <v>-</v>
      </c>
      <c r="J37" s="132">
        <f>SUM(J38:J45)</f>
        <v>-144.70558344074993</v>
      </c>
      <c r="K37" s="93" t="str">
        <f t="shared" ref="K37:K45" si="88">IFERROR(J37/E37-1,"-")</f>
        <v>-</v>
      </c>
      <c r="L37" s="132">
        <f>SUM(L38:L45)</f>
        <v>-155.21425796020003</v>
      </c>
      <c r="M37" s="93" t="str">
        <f t="shared" ref="M37:M45" si="89">IFERROR(L37/F37-1,"-")</f>
        <v>-</v>
      </c>
      <c r="N37" s="132">
        <f>SUM(N38:N45)</f>
        <v>-185.8857747930499</v>
      </c>
      <c r="O37" s="93">
        <f t="shared" ref="O37:O45" si="90">IFERROR(N37/G37-1,"-")</f>
        <v>0.74202539535703682</v>
      </c>
      <c r="P37" s="132">
        <f>SUM(P38:P45)</f>
        <v>-239.53214369839986</v>
      </c>
      <c r="Q37" s="93">
        <f t="shared" ref="Q37:Q45" si="91">IFERROR(P37/H37-1,"-")</f>
        <v>0.86805277074321019</v>
      </c>
      <c r="R37" s="132">
        <f>SUM(R38:R45)</f>
        <v>-316.94243636824888</v>
      </c>
      <c r="S37" s="93">
        <f t="shared" ref="S37:S45" si="92">IFERROR(R37/J37-1,"-")</f>
        <v>1.1902571333608685</v>
      </c>
      <c r="T37" s="132">
        <f>SUM(T38:T45)</f>
        <v>-396.64567802294897</v>
      </c>
      <c r="U37" s="93">
        <f t="shared" ref="U37:U45" si="93">IFERROR(T37/L37-1,"-")</f>
        <v>1.5554719214304185</v>
      </c>
      <c r="V37" s="132">
        <f>SUM(V38:V45)</f>
        <v>-372.74747772494982</v>
      </c>
      <c r="W37" s="93">
        <f t="shared" ref="W37:W45" si="94">IFERROR(V37/N37-1,"-")</f>
        <v>1.0052501496681847</v>
      </c>
      <c r="X37" s="132">
        <f>SUM(X38:X45)</f>
        <v>-498.61335396329844</v>
      </c>
      <c r="Y37" s="93">
        <f t="shared" ref="Y37:Y45" si="95">IFERROR(X37/P37-1,"-")</f>
        <v>1.0816135415675707</v>
      </c>
      <c r="Z37" s="132">
        <f>SUM(Z38:Z45)</f>
        <v>-569.57661309295077</v>
      </c>
      <c r="AA37" s="93">
        <f t="shared" ref="AA37:AA45" si="96">IFERROR(Z37/R37-1,"-")</f>
        <v>0.79709798290050204</v>
      </c>
      <c r="AB37" s="132">
        <f>SUM(AB38:AB45)</f>
        <v>-491.69151904799867</v>
      </c>
      <c r="AC37" s="93">
        <f t="shared" ref="AC37:AC45" si="97">IFERROR(AB37/T37-1,"-")</f>
        <v>0.23962404304718166</v>
      </c>
      <c r="AD37" s="132">
        <f>SUM(AD38:AD45)</f>
        <v>-413.48228240814979</v>
      </c>
      <c r="AE37" s="93">
        <f t="shared" ref="AE37:AE45" si="98">IFERROR(AD37/V37-1,"-")</f>
        <v>0.10928257632170535</v>
      </c>
      <c r="AF37" s="132">
        <f>SUM(AF38:AF45)</f>
        <v>-379.33028836199935</v>
      </c>
      <c r="AG37" s="93">
        <f t="shared" ref="AG37:AG45" si="99">IFERROR(AF37/X37-1,"-")</f>
        <v>-0.23922958471360789</v>
      </c>
      <c r="AH37" s="132">
        <f>SUM(AH38:AH45)</f>
        <v>-225.1436912632501</v>
      </c>
      <c r="AI37" s="93">
        <f t="shared" ref="AI37:AI45" si="100">IFERROR(AH37/Z37-1,"-")</f>
        <v>-0.60471745839306734</v>
      </c>
      <c r="AJ37" s="132">
        <f>SUM(AJ38:AJ45)</f>
        <v>-251.49898426999994</v>
      </c>
      <c r="AK37" s="93">
        <f t="shared" ref="AK37:AK45" si="101">IFERROR(AJ37/AB37-1,"-")</f>
        <v>-0.48850249693762005</v>
      </c>
      <c r="AL37" s="132">
        <f>SUM(AL38:AL45)</f>
        <v>-187.52904618115002</v>
      </c>
      <c r="AM37" s="93">
        <f t="shared" ref="AM37:AM45" si="102">IFERROR(AL37/AD37-1,"-")</f>
        <v>-0.54646413121024739</v>
      </c>
      <c r="AN37" s="132">
        <f>SUM(AN38:AN45)</f>
        <v>-203.10407354865004</v>
      </c>
      <c r="AO37" s="93">
        <f t="shared" ref="AO37:AO45" si="103">IFERROR(AN37/AF37-1,"-")</f>
        <v>-0.46457195805354345</v>
      </c>
      <c r="AP37" s="132">
        <f>SUM(AP38:AP45)</f>
        <v>-231.71604230194964</v>
      </c>
      <c r="AQ37" s="93">
        <f t="shared" ref="AQ37:AQ45" si="104">IFERROR(AP37/AH37-1,"-")</f>
        <v>2.9191806360742367E-2</v>
      </c>
      <c r="AR37" s="132">
        <f>SUM(AR38:AR45)</f>
        <v>-277.23569963660009</v>
      </c>
      <c r="AS37" s="93">
        <f t="shared" ref="AS37:AS45" si="105">IFERROR(AR37/AJ37-1,"-")</f>
        <v>0.10233327757288335</v>
      </c>
      <c r="AT37" s="132">
        <f>SUM(AT38:AT45)</f>
        <v>-228.36846339654977</v>
      </c>
      <c r="AU37" s="93">
        <f t="shared" ref="AU37:AU45" si="106">IFERROR(AT37/AL37-1,"-")</f>
        <v>0.21777648874697264</v>
      </c>
      <c r="AV37" s="132">
        <f>SUM(AV38:AV45)</f>
        <v>-333.15353772349999</v>
      </c>
      <c r="AW37" s="93">
        <f t="shared" ref="AW37:AW45" si="107">IFERROR(AV37/AN37-1,"-")</f>
        <v>0.64030948224038875</v>
      </c>
    </row>
    <row r="38" spans="2:49" ht="15" thickBot="1" x14ac:dyDescent="0.35">
      <c r="B38" s="133" t="s">
        <v>337</v>
      </c>
      <c r="C38" s="86" t="s">
        <v>337</v>
      </c>
      <c r="D38" s="118"/>
      <c r="E38" s="118"/>
      <c r="F38" s="118"/>
      <c r="G38" s="118">
        <v>-1.7506464619</v>
      </c>
      <c r="H38" s="118">
        <v>-2.0103161001000069</v>
      </c>
      <c r="I38" s="89" t="str">
        <f t="shared" si="87"/>
        <v>-</v>
      </c>
      <c r="J38" s="118">
        <v>-2.447613911049999</v>
      </c>
      <c r="K38" s="89" t="str">
        <f t="shared" si="88"/>
        <v>-</v>
      </c>
      <c r="L38" s="118">
        <v>-2.7462865034999995</v>
      </c>
      <c r="M38" s="89" t="str">
        <f t="shared" si="89"/>
        <v>-</v>
      </c>
      <c r="N38" s="118">
        <v>-3.0790615341500001</v>
      </c>
      <c r="O38" s="89">
        <f t="shared" si="90"/>
        <v>0.75881401594257558</v>
      </c>
      <c r="P38" s="118">
        <v>-3.7034277352999903</v>
      </c>
      <c r="Q38" s="89">
        <f t="shared" si="91"/>
        <v>0.84221164776810786</v>
      </c>
      <c r="R38" s="118">
        <v>-4.2881145780499903</v>
      </c>
      <c r="S38" s="89">
        <f t="shared" si="92"/>
        <v>0.75195710348387301</v>
      </c>
      <c r="T38" s="118">
        <v>-4.3047911367499978</v>
      </c>
      <c r="U38" s="89">
        <f t="shared" si="93"/>
        <v>0.56749528181555897</v>
      </c>
      <c r="V38" s="118">
        <v>-4.0199801823499905</v>
      </c>
      <c r="W38" s="89">
        <f t="shared" si="94"/>
        <v>0.30558617869900373</v>
      </c>
      <c r="X38" s="118">
        <v>-4.2533979852999977</v>
      </c>
      <c r="Y38" s="89">
        <f t="shared" si="95"/>
        <v>0.14850303267911835</v>
      </c>
      <c r="Z38" s="118">
        <v>-4.4707935766499922</v>
      </c>
      <c r="AA38" s="89">
        <f t="shared" si="96"/>
        <v>4.2601240072991375E-2</v>
      </c>
      <c r="AB38" s="118">
        <v>-4.4347472030999846</v>
      </c>
      <c r="AC38" s="89">
        <f t="shared" si="97"/>
        <v>3.0188704218551354E-2</v>
      </c>
      <c r="AD38" s="118">
        <v>-4.5163505549500194</v>
      </c>
      <c r="AE38" s="90">
        <f t="shared" si="98"/>
        <v>0.12347582577132554</v>
      </c>
      <c r="AF38" s="118">
        <v>-5.4200807431999536</v>
      </c>
      <c r="AG38" s="90">
        <f t="shared" si="99"/>
        <v>0.27429428469475048</v>
      </c>
      <c r="AH38" s="118">
        <v>-6.1504483947500255</v>
      </c>
      <c r="AI38" s="90">
        <f t="shared" si="100"/>
        <v>0.37569500566353908</v>
      </c>
      <c r="AJ38" s="118">
        <v>-7.3338091581999718</v>
      </c>
      <c r="AK38" s="90">
        <f t="shared" si="101"/>
        <v>0.65371526770984367</v>
      </c>
      <c r="AL38" s="118">
        <v>-9.4045997444500404</v>
      </c>
      <c r="AM38" s="90">
        <f t="shared" si="102"/>
        <v>1.0823449442254636</v>
      </c>
      <c r="AN38" s="118">
        <v>-11.155462294750004</v>
      </c>
      <c r="AO38" s="90">
        <f t="shared" si="103"/>
        <v>1.0581727142618078</v>
      </c>
      <c r="AP38" s="118">
        <v>-16.279683426749752</v>
      </c>
      <c r="AQ38" s="90">
        <f t="shared" si="104"/>
        <v>1.646910010763762</v>
      </c>
      <c r="AR38" s="118">
        <v>-24.144560637800119</v>
      </c>
      <c r="AS38" s="90">
        <f t="shared" si="105"/>
        <v>2.2922264701698647</v>
      </c>
      <c r="AT38" s="118">
        <v>-29.595634042950369</v>
      </c>
      <c r="AU38" s="90">
        <f t="shared" si="106"/>
        <v>2.1469318043456038</v>
      </c>
      <c r="AV38" s="118">
        <v>-31.672079562000789</v>
      </c>
      <c r="AW38" s="90">
        <f t="shared" si="107"/>
        <v>1.839154373450425</v>
      </c>
    </row>
    <row r="39" spans="2:49" ht="15" thickBot="1" x14ac:dyDescent="0.35">
      <c r="B39" s="133" t="s">
        <v>338</v>
      </c>
      <c r="C39" s="86" t="s">
        <v>338</v>
      </c>
      <c r="D39" s="118"/>
      <c r="E39" s="118"/>
      <c r="F39" s="118"/>
      <c r="G39" s="118">
        <v>-0.24763633070000002</v>
      </c>
      <c r="H39" s="118">
        <v>-0.24614655029999996</v>
      </c>
      <c r="I39" s="89" t="str">
        <f t="shared" si="87"/>
        <v>-</v>
      </c>
      <c r="J39" s="118">
        <v>-0.30925854400000019</v>
      </c>
      <c r="K39" s="89" t="str">
        <f t="shared" si="88"/>
        <v>-</v>
      </c>
      <c r="L39" s="118">
        <v>-0.48839998089999948</v>
      </c>
      <c r="M39" s="89" t="str">
        <f t="shared" si="89"/>
        <v>-</v>
      </c>
      <c r="N39" s="118">
        <v>-0.62550160580000003</v>
      </c>
      <c r="O39" s="89">
        <f t="shared" si="90"/>
        <v>1.5258878777273046</v>
      </c>
      <c r="P39" s="118">
        <v>-1.0150780296999999</v>
      </c>
      <c r="Q39" s="89">
        <f t="shared" si="91"/>
        <v>3.1238767249138251</v>
      </c>
      <c r="R39" s="118">
        <v>-0.96683989379999902</v>
      </c>
      <c r="S39" s="89">
        <f t="shared" si="92"/>
        <v>2.1263158692229966</v>
      </c>
      <c r="T39" s="118">
        <v>-1.1449465510999979</v>
      </c>
      <c r="U39" s="89">
        <f t="shared" si="93"/>
        <v>1.344280499336111</v>
      </c>
      <c r="V39" s="118">
        <v>-0.94264467070000002</v>
      </c>
      <c r="W39" s="89">
        <f t="shared" si="94"/>
        <v>0.5070219835717007</v>
      </c>
      <c r="X39" s="118">
        <v>-0.70275345019999969</v>
      </c>
      <c r="Y39" s="89">
        <f t="shared" si="95"/>
        <v>-0.3076852915359678</v>
      </c>
      <c r="Z39" s="118">
        <v>-0.73151662939999873</v>
      </c>
      <c r="AA39" s="89">
        <f t="shared" si="96"/>
        <v>-0.24339424335822801</v>
      </c>
      <c r="AB39" s="118">
        <v>-0.67743654389999919</v>
      </c>
      <c r="AC39" s="89">
        <f t="shared" si="97"/>
        <v>-0.40832474385013195</v>
      </c>
      <c r="AD39" s="118">
        <v>-0.76380981209999954</v>
      </c>
      <c r="AE39" s="90">
        <f t="shared" si="98"/>
        <v>-0.18971608725820222</v>
      </c>
      <c r="AF39" s="118">
        <v>-0.45567254210000002</v>
      </c>
      <c r="AG39" s="90">
        <f t="shared" si="99"/>
        <v>-0.35158974748495619</v>
      </c>
      <c r="AH39" s="118">
        <v>-0.3392013915999999</v>
      </c>
      <c r="AI39" s="90">
        <f t="shared" si="100"/>
        <v>-0.53630392260772242</v>
      </c>
      <c r="AJ39" s="118">
        <v>-0.4085789602999999</v>
      </c>
      <c r="AK39" s="90">
        <f t="shared" si="101"/>
        <v>-0.39687493392692896</v>
      </c>
      <c r="AL39" s="118">
        <v>-0.38238270459999985</v>
      </c>
      <c r="AM39" s="90">
        <f t="shared" si="102"/>
        <v>-0.49937445350605481</v>
      </c>
      <c r="AN39" s="118">
        <v>-0.52996349649999974</v>
      </c>
      <c r="AO39" s="90">
        <f t="shared" si="103"/>
        <v>0.16303583722123016</v>
      </c>
      <c r="AP39" s="118">
        <v>-0.62446287150000013</v>
      </c>
      <c r="AQ39" s="90">
        <f t="shared" si="104"/>
        <v>0.84097968629914166</v>
      </c>
      <c r="AR39" s="118">
        <v>-1.7772083100999938</v>
      </c>
      <c r="AS39" s="90">
        <f t="shared" si="105"/>
        <v>3.3497303649582815</v>
      </c>
      <c r="AT39" s="118">
        <v>-1.0476213645999968</v>
      </c>
      <c r="AU39" s="90">
        <f t="shared" si="106"/>
        <v>1.7397195322834618</v>
      </c>
      <c r="AV39" s="118">
        <v>-1.0657220129999978</v>
      </c>
      <c r="AW39" s="90">
        <f t="shared" si="107"/>
        <v>1.0109347531259605</v>
      </c>
    </row>
    <row r="40" spans="2:49" ht="15" thickBot="1" x14ac:dyDescent="0.35">
      <c r="B40" s="133" t="s">
        <v>339</v>
      </c>
      <c r="C40" s="86" t="s">
        <v>339</v>
      </c>
      <c r="D40" s="118"/>
      <c r="E40" s="118"/>
      <c r="F40" s="118"/>
      <c r="G40" s="118">
        <v>-0.72094574610000006</v>
      </c>
      <c r="H40" s="118">
        <v>-1.1336754627000001</v>
      </c>
      <c r="I40" s="89" t="str">
        <f t="shared" si="87"/>
        <v>-</v>
      </c>
      <c r="J40" s="118">
        <v>-0.87981225569999988</v>
      </c>
      <c r="K40" s="89" t="str">
        <f t="shared" si="88"/>
        <v>-</v>
      </c>
      <c r="L40" s="118">
        <v>-1.1294519178</v>
      </c>
      <c r="M40" s="89" t="str">
        <f t="shared" si="89"/>
        <v>-</v>
      </c>
      <c r="N40" s="118">
        <v>-1.9590173811</v>
      </c>
      <c r="O40" s="89">
        <f t="shared" si="90"/>
        <v>1.7172882171750423</v>
      </c>
      <c r="P40" s="118">
        <v>-2.5364905343999999</v>
      </c>
      <c r="Q40" s="89">
        <f t="shared" si="91"/>
        <v>1.2374044582027097</v>
      </c>
      <c r="R40" s="118">
        <v>-2.6085918923999998</v>
      </c>
      <c r="S40" s="89">
        <f t="shared" si="92"/>
        <v>1.9649415264447994</v>
      </c>
      <c r="T40" s="118">
        <v>-2.799782396099999</v>
      </c>
      <c r="U40" s="89">
        <f t="shared" si="93"/>
        <v>1.4788858666542866</v>
      </c>
      <c r="V40" s="118">
        <v>-2.7449849288999899</v>
      </c>
      <c r="W40" s="89">
        <f t="shared" si="94"/>
        <v>0.40120498949257133</v>
      </c>
      <c r="X40" s="118">
        <v>-2.8865484587999992</v>
      </c>
      <c r="Y40" s="89">
        <f t="shared" si="95"/>
        <v>0.1380087643350123</v>
      </c>
      <c r="Z40" s="118">
        <v>-2.1553077578999966</v>
      </c>
      <c r="AA40" s="89">
        <f t="shared" si="96"/>
        <v>-0.17376582968789545</v>
      </c>
      <c r="AB40" s="118">
        <v>-1.7398670099999998</v>
      </c>
      <c r="AC40" s="89">
        <f t="shared" si="97"/>
        <v>-0.37857063019484127</v>
      </c>
      <c r="AD40" s="118">
        <v>-1.8350245281000002</v>
      </c>
      <c r="AE40" s="90">
        <f t="shared" si="98"/>
        <v>-0.33149923382808599</v>
      </c>
      <c r="AF40" s="118">
        <v>-1.5607641117</v>
      </c>
      <c r="AG40" s="90">
        <f t="shared" si="99"/>
        <v>-0.45929745023271029</v>
      </c>
      <c r="AH40" s="118">
        <v>-1.2300510368999999</v>
      </c>
      <c r="AI40" s="90">
        <f t="shared" si="100"/>
        <v>-0.42929215913996044</v>
      </c>
      <c r="AJ40" s="118">
        <v>-1.3457286015000007</v>
      </c>
      <c r="AK40" s="90">
        <f t="shared" si="101"/>
        <v>-0.22653364092465844</v>
      </c>
      <c r="AL40" s="118">
        <v>-1.4035046511000007</v>
      </c>
      <c r="AM40" s="90">
        <f t="shared" si="102"/>
        <v>-0.23515755260601279</v>
      </c>
      <c r="AN40" s="118">
        <v>-1.8764556323999995</v>
      </c>
      <c r="AO40" s="90">
        <f t="shared" si="103"/>
        <v>0.20226728583356857</v>
      </c>
      <c r="AP40" s="118">
        <v>-2.1074729996999988</v>
      </c>
      <c r="AQ40" s="90">
        <f t="shared" si="104"/>
        <v>0.71332159111974391</v>
      </c>
      <c r="AR40" s="118">
        <v>-2.5492148547000002</v>
      </c>
      <c r="AS40" s="90">
        <f t="shared" si="105"/>
        <v>0.89430086561179389</v>
      </c>
      <c r="AT40" s="118">
        <v>-3.0623615069999941</v>
      </c>
      <c r="AU40" s="90">
        <f t="shared" si="106"/>
        <v>1.1819389801094422</v>
      </c>
      <c r="AV40" s="118">
        <v>-3.5991744914999999</v>
      </c>
      <c r="AW40" s="90">
        <f t="shared" si="107"/>
        <v>0.91807065904171226</v>
      </c>
    </row>
    <row r="41" spans="2:49" ht="15" thickBot="1" x14ac:dyDescent="0.35">
      <c r="B41" s="133" t="s">
        <v>340</v>
      </c>
      <c r="C41" s="86" t="s">
        <v>340</v>
      </c>
      <c r="D41" s="118"/>
      <c r="E41" s="118"/>
      <c r="F41" s="118"/>
      <c r="G41" s="118">
        <v>-1.650662276</v>
      </c>
      <c r="H41" s="118">
        <v>-2.1372489569999993</v>
      </c>
      <c r="I41" s="89" t="str">
        <f t="shared" si="87"/>
        <v>-</v>
      </c>
      <c r="J41" s="118">
        <v>-2.7650263790000009</v>
      </c>
      <c r="K41" s="89" t="str">
        <f t="shared" si="88"/>
        <v>-</v>
      </c>
      <c r="L41" s="118">
        <v>-3.3966180600000011</v>
      </c>
      <c r="M41" s="89" t="str">
        <f t="shared" si="89"/>
        <v>-</v>
      </c>
      <c r="N41" s="118">
        <v>-4.5346530300000003</v>
      </c>
      <c r="O41" s="89">
        <f t="shared" si="90"/>
        <v>1.7471719054419101</v>
      </c>
      <c r="P41" s="118">
        <v>-5.6182696499999905</v>
      </c>
      <c r="Q41" s="89">
        <f t="shared" si="91"/>
        <v>1.6287389831675059</v>
      </c>
      <c r="R41" s="118">
        <v>-7.8818867529999999</v>
      </c>
      <c r="S41" s="89">
        <f t="shared" si="92"/>
        <v>1.8505647587530656</v>
      </c>
      <c r="T41" s="118">
        <v>-8.2846007989999908</v>
      </c>
      <c r="U41" s="89">
        <f t="shared" si="93"/>
        <v>1.4390734114509147</v>
      </c>
      <c r="V41" s="118">
        <v>-7.9783135889999901</v>
      </c>
      <c r="W41" s="89">
        <f t="shared" si="94"/>
        <v>0.75940993417085978</v>
      </c>
      <c r="X41" s="118">
        <v>-6.5140110460000002</v>
      </c>
      <c r="Y41" s="89">
        <f t="shared" si="95"/>
        <v>0.15943367830342781</v>
      </c>
      <c r="Z41" s="118">
        <v>-5.9401558449999818</v>
      </c>
      <c r="AA41" s="89">
        <f t="shared" si="96"/>
        <v>-0.24635356594802094</v>
      </c>
      <c r="AB41" s="118">
        <v>-5.3524287189999891</v>
      </c>
      <c r="AC41" s="89">
        <f t="shared" si="97"/>
        <v>-0.35393040064814418</v>
      </c>
      <c r="AD41" s="118">
        <v>-4.9144968289999991</v>
      </c>
      <c r="AE41" s="90">
        <f t="shared" si="98"/>
        <v>-0.38401809177119761</v>
      </c>
      <c r="AF41" s="118">
        <v>-4.4879603449999994</v>
      </c>
      <c r="AG41" s="90">
        <f t="shared" si="99"/>
        <v>-0.31102966923031539</v>
      </c>
      <c r="AH41" s="118">
        <v>-3.9339135859999996</v>
      </c>
      <c r="AI41" s="90">
        <f t="shared" si="100"/>
        <v>-0.33774236086561604</v>
      </c>
      <c r="AJ41" s="118">
        <v>-3.4978858279999994</v>
      </c>
      <c r="AK41" s="90">
        <f t="shared" si="101"/>
        <v>-0.34648623799822964</v>
      </c>
      <c r="AL41" s="118">
        <v>-3.4909007940000012</v>
      </c>
      <c r="AM41" s="90">
        <f t="shared" si="102"/>
        <v>-0.28967279551377201</v>
      </c>
      <c r="AN41" s="118">
        <v>-4.3040495179999976</v>
      </c>
      <c r="AO41" s="90">
        <f t="shared" si="103"/>
        <v>-4.0978710341078473E-2</v>
      </c>
      <c r="AP41" s="118">
        <v>-5.415086560999999</v>
      </c>
      <c r="AQ41" s="90">
        <f t="shared" si="104"/>
        <v>0.376513856397658</v>
      </c>
      <c r="AR41" s="118">
        <v>-6.8677896989999869</v>
      </c>
      <c r="AS41" s="90">
        <f t="shared" si="105"/>
        <v>0.96341162539510661</v>
      </c>
      <c r="AT41" s="118">
        <v>-8.4336105419999683</v>
      </c>
      <c r="AU41" s="90">
        <f t="shared" si="106"/>
        <v>1.4158837617199742</v>
      </c>
      <c r="AV41" s="118">
        <v>-8.7362590749999747</v>
      </c>
      <c r="AW41" s="90">
        <f t="shared" si="107"/>
        <v>1.0297766181508834</v>
      </c>
    </row>
    <row r="42" spans="2:49" ht="15" thickBot="1" x14ac:dyDescent="0.35">
      <c r="B42" s="133" t="s">
        <v>341</v>
      </c>
      <c r="C42" s="86" t="s">
        <v>341</v>
      </c>
      <c r="D42" s="118"/>
      <c r="E42" s="118"/>
      <c r="F42" s="118"/>
      <c r="G42" s="118">
        <v>-6.4540839179999994</v>
      </c>
      <c r="H42" s="118">
        <v>-7.6455704699999991</v>
      </c>
      <c r="I42" s="89" t="str">
        <f t="shared" si="87"/>
        <v>-</v>
      </c>
      <c r="J42" s="118">
        <v>-6.2151055949999954</v>
      </c>
      <c r="K42" s="89" t="str">
        <f t="shared" si="88"/>
        <v>-</v>
      </c>
      <c r="L42" s="118">
        <v>-8.6511347460000003</v>
      </c>
      <c r="M42" s="89" t="str">
        <f t="shared" si="89"/>
        <v>-</v>
      </c>
      <c r="N42" s="118">
        <v>-11.9616761549999</v>
      </c>
      <c r="O42" s="89">
        <f t="shared" si="90"/>
        <v>0.85334995748034848</v>
      </c>
      <c r="P42" s="118">
        <v>-15.942073283999999</v>
      </c>
      <c r="Q42" s="89">
        <f t="shared" si="91"/>
        <v>1.0851384924845249</v>
      </c>
      <c r="R42" s="118">
        <v>-21.671244813000001</v>
      </c>
      <c r="S42" s="89">
        <f t="shared" si="92"/>
        <v>2.4868667123587329</v>
      </c>
      <c r="T42" s="118">
        <v>-21.978385863</v>
      </c>
      <c r="U42" s="89">
        <f t="shared" si="93"/>
        <v>1.5405205800501585</v>
      </c>
      <c r="V42" s="118">
        <v>-29.670204554999998</v>
      </c>
      <c r="W42" s="89">
        <f t="shared" si="94"/>
        <v>1.4804387086334931</v>
      </c>
      <c r="X42" s="118">
        <v>-25.612113998999877</v>
      </c>
      <c r="Y42" s="89">
        <f t="shared" si="95"/>
        <v>0.60657359571324121</v>
      </c>
      <c r="Z42" s="118">
        <v>-16.907325957000022</v>
      </c>
      <c r="AA42" s="89">
        <f t="shared" si="96"/>
        <v>-0.2198267287877359</v>
      </c>
      <c r="AB42" s="118">
        <v>-18.244992071999967</v>
      </c>
      <c r="AC42" s="89">
        <f t="shared" si="97"/>
        <v>-0.16986660504878559</v>
      </c>
      <c r="AD42" s="118">
        <v>-17.178613340999995</v>
      </c>
      <c r="AE42" s="90">
        <f t="shared" si="98"/>
        <v>-0.42101466442013225</v>
      </c>
      <c r="AF42" s="118">
        <v>-17.619838539000025</v>
      </c>
      <c r="AG42" s="90">
        <f t="shared" si="99"/>
        <v>-0.31205059685084724</v>
      </c>
      <c r="AH42" s="118">
        <v>-11.763889904999999</v>
      </c>
      <c r="AI42" s="90">
        <f t="shared" si="100"/>
        <v>-0.30421345546192191</v>
      </c>
      <c r="AJ42" s="118">
        <v>-8.7414126149999891</v>
      </c>
      <c r="AK42" s="90">
        <f t="shared" si="101"/>
        <v>-0.52088701488584532</v>
      </c>
      <c r="AL42" s="118">
        <v>-8.974138405999998</v>
      </c>
      <c r="AM42" s="90">
        <f t="shared" si="102"/>
        <v>-0.47759820726731606</v>
      </c>
      <c r="AN42" s="118">
        <v>-9.7198325099999998</v>
      </c>
      <c r="AO42" s="90">
        <f t="shared" si="103"/>
        <v>-0.44835859372456954</v>
      </c>
      <c r="AP42" s="118">
        <v>-12.001832652000001</v>
      </c>
      <c r="AQ42" s="90">
        <f t="shared" si="104"/>
        <v>2.0226536368626702E-2</v>
      </c>
      <c r="AR42" s="118">
        <v>-14.33128420500001</v>
      </c>
      <c r="AS42" s="90">
        <f t="shared" si="105"/>
        <v>0.63947005320489936</v>
      </c>
      <c r="AT42" s="118">
        <v>-17.353808924999974</v>
      </c>
      <c r="AU42" s="90">
        <f t="shared" si="106"/>
        <v>0.93375766451266595</v>
      </c>
      <c r="AV42" s="118">
        <v>-23.299582991999937</v>
      </c>
      <c r="AW42" s="90">
        <f t="shared" si="107"/>
        <v>1.3971177453962054</v>
      </c>
    </row>
    <row r="43" spans="2:49" ht="15" thickBot="1" x14ac:dyDescent="0.35">
      <c r="B43" s="133" t="s">
        <v>342</v>
      </c>
      <c r="C43" s="86" t="s">
        <v>342</v>
      </c>
      <c r="D43" s="118"/>
      <c r="E43" s="118"/>
      <c r="F43" s="118"/>
      <c r="G43" s="118">
        <v>-9.5750895899999993</v>
      </c>
      <c r="H43" s="118">
        <v>-9.1236444850000016</v>
      </c>
      <c r="I43" s="89" t="str">
        <f t="shared" si="87"/>
        <v>-</v>
      </c>
      <c r="J43" s="118">
        <v>-15.068975795000009</v>
      </c>
      <c r="K43" s="89" t="str">
        <f t="shared" si="88"/>
        <v>-</v>
      </c>
      <c r="L43" s="118">
        <v>-11.379748199999998</v>
      </c>
      <c r="M43" s="89" t="str">
        <f t="shared" si="89"/>
        <v>-</v>
      </c>
      <c r="N43" s="118">
        <v>-17.478383125000001</v>
      </c>
      <c r="O43" s="89">
        <f t="shared" si="90"/>
        <v>0.82540152347545837</v>
      </c>
      <c r="P43" s="118">
        <v>-23.936962805</v>
      </c>
      <c r="Q43" s="89">
        <f t="shared" si="91"/>
        <v>1.6236185380035657</v>
      </c>
      <c r="R43" s="118">
        <v>-30.7829800999999</v>
      </c>
      <c r="S43" s="89">
        <f t="shared" si="92"/>
        <v>1.0428050664341706</v>
      </c>
      <c r="T43" s="118">
        <v>-34.329056794999985</v>
      </c>
      <c r="U43" s="89">
        <f t="shared" si="93"/>
        <v>2.0166798238119181</v>
      </c>
      <c r="V43" s="118">
        <v>-38.587106549999902</v>
      </c>
      <c r="W43" s="89">
        <f t="shared" si="94"/>
        <v>1.2077045842305223</v>
      </c>
      <c r="X43" s="118">
        <v>-38.892850434999886</v>
      </c>
      <c r="Y43" s="89">
        <f t="shared" si="95"/>
        <v>0.62480306093285454</v>
      </c>
      <c r="Z43" s="118">
        <v>-34.368618374999912</v>
      </c>
      <c r="AA43" s="89">
        <f t="shared" si="96"/>
        <v>0.11648119393742595</v>
      </c>
      <c r="AB43" s="118">
        <v>-27.417888624999875</v>
      </c>
      <c r="AC43" s="89">
        <f t="shared" si="97"/>
        <v>-0.20132123673746605</v>
      </c>
      <c r="AD43" s="118">
        <v>-24.533942245000013</v>
      </c>
      <c r="AE43" s="90">
        <f t="shared" si="98"/>
        <v>-0.36419326457634915</v>
      </c>
      <c r="AF43" s="118">
        <v>-23.761510225000006</v>
      </c>
      <c r="AG43" s="90">
        <f t="shared" si="99"/>
        <v>-0.38905197332574792</v>
      </c>
      <c r="AH43" s="118">
        <v>-18.153090450000011</v>
      </c>
      <c r="AI43" s="90">
        <f t="shared" si="100"/>
        <v>-0.47181203934561544</v>
      </c>
      <c r="AJ43" s="118">
        <v>-13.106223839999986</v>
      </c>
      <c r="AK43" s="90">
        <f t="shared" si="101"/>
        <v>-0.52198274567175773</v>
      </c>
      <c r="AL43" s="118">
        <v>-13.9442681</v>
      </c>
      <c r="AM43" s="90">
        <f t="shared" si="102"/>
        <v>-0.43163361351591079</v>
      </c>
      <c r="AN43" s="118">
        <v>-13.159190710000001</v>
      </c>
      <c r="AO43" s="90">
        <f t="shared" si="103"/>
        <v>-0.44619720777869887</v>
      </c>
      <c r="AP43" s="118">
        <v>-17.742663050000019</v>
      </c>
      <c r="AQ43" s="90">
        <f t="shared" si="104"/>
        <v>-2.260923015452676E-2</v>
      </c>
      <c r="AR43" s="118">
        <v>-22.206379209999987</v>
      </c>
      <c r="AS43" s="90">
        <f t="shared" si="105"/>
        <v>0.69433846705917479</v>
      </c>
      <c r="AT43" s="118">
        <v>-25.186944779999962</v>
      </c>
      <c r="AU43" s="90">
        <f t="shared" si="106"/>
        <v>0.80625792615102987</v>
      </c>
      <c r="AV43" s="118">
        <v>-35.330367469999914</v>
      </c>
      <c r="AW43" s="90">
        <f t="shared" si="107"/>
        <v>1.6848434868529929</v>
      </c>
    </row>
    <row r="44" spans="2:49" ht="15" thickBot="1" x14ac:dyDescent="0.35">
      <c r="B44" s="133" t="s">
        <v>343</v>
      </c>
      <c r="C44" s="86" t="s">
        <v>343</v>
      </c>
      <c r="D44" s="118"/>
      <c r="E44" s="118"/>
      <c r="F44" s="118"/>
      <c r="G44" s="118">
        <v>-12.857169527999998</v>
      </c>
      <c r="H44" s="118">
        <v>-9.4687927320000007</v>
      </c>
      <c r="I44" s="89" t="str">
        <f t="shared" si="87"/>
        <v>-</v>
      </c>
      <c r="J44" s="118">
        <v>-13.184808510999996</v>
      </c>
      <c r="K44" s="89" t="str">
        <f t="shared" si="88"/>
        <v>-</v>
      </c>
      <c r="L44" s="118">
        <v>-15.858342542000001</v>
      </c>
      <c r="M44" s="89" t="str">
        <f t="shared" si="89"/>
        <v>-</v>
      </c>
      <c r="N44" s="118">
        <v>-16.419338501999999</v>
      </c>
      <c r="O44" s="89">
        <f t="shared" si="90"/>
        <v>0.27705701213960077</v>
      </c>
      <c r="P44" s="118">
        <v>-26.400352719999898</v>
      </c>
      <c r="Q44" s="89">
        <f t="shared" si="91"/>
        <v>1.788143480084774</v>
      </c>
      <c r="R44" s="118">
        <v>-30.194146388</v>
      </c>
      <c r="S44" s="89">
        <f t="shared" si="92"/>
        <v>1.2900709071966596</v>
      </c>
      <c r="T44" s="118">
        <v>-44.059449461999996</v>
      </c>
      <c r="U44" s="89">
        <f t="shared" si="93"/>
        <v>1.7783136443995216</v>
      </c>
      <c r="V44" s="118">
        <v>-42.595121848999902</v>
      </c>
      <c r="W44" s="89">
        <f t="shared" si="94"/>
        <v>1.5942045012234503</v>
      </c>
      <c r="X44" s="118">
        <v>-48.606823628999898</v>
      </c>
      <c r="Y44" s="89">
        <f t="shared" si="95"/>
        <v>0.84114296291871993</v>
      </c>
      <c r="Z44" s="118">
        <v>-43.183434041999803</v>
      </c>
      <c r="AA44" s="89">
        <f t="shared" si="96"/>
        <v>0.43019224610907059</v>
      </c>
      <c r="AB44" s="118">
        <v>-36.439118554999837</v>
      </c>
      <c r="AC44" s="89">
        <f t="shared" si="97"/>
        <v>-0.17295565423649872</v>
      </c>
      <c r="AD44" s="118">
        <v>-27.426213177999987</v>
      </c>
      <c r="AE44" s="90">
        <f t="shared" si="98"/>
        <v>-0.35611844766576406</v>
      </c>
      <c r="AF44" s="118">
        <v>-29.461604395999984</v>
      </c>
      <c r="AG44" s="90">
        <f t="shared" si="99"/>
        <v>-0.39387924994089629</v>
      </c>
      <c r="AH44" s="118">
        <v>-23.478756118999989</v>
      </c>
      <c r="AI44" s="90">
        <f t="shared" si="100"/>
        <v>-0.45630178238801544</v>
      </c>
      <c r="AJ44" s="118">
        <v>-19.203860067000001</v>
      </c>
      <c r="AK44" s="90">
        <f t="shared" si="101"/>
        <v>-0.4729877991418916</v>
      </c>
      <c r="AL44" s="118">
        <v>-15.97061366100001</v>
      </c>
      <c r="AM44" s="90">
        <f t="shared" si="102"/>
        <v>-0.41768797765304022</v>
      </c>
      <c r="AN44" s="118">
        <v>-17.443504476999998</v>
      </c>
      <c r="AO44" s="90">
        <f t="shared" si="103"/>
        <v>-0.40792414959694756</v>
      </c>
      <c r="AP44" s="118">
        <v>-21.786946671000003</v>
      </c>
      <c r="AQ44" s="90">
        <f t="shared" si="104"/>
        <v>-7.2057030595028104E-2</v>
      </c>
      <c r="AR44" s="118">
        <v>-29.142812089999996</v>
      </c>
      <c r="AS44" s="90">
        <f t="shared" si="105"/>
        <v>0.51754970033754488</v>
      </c>
      <c r="AT44" s="118">
        <v>-26.815300224999945</v>
      </c>
      <c r="AU44" s="90">
        <f t="shared" si="106"/>
        <v>0.67904006659947513</v>
      </c>
      <c r="AV44" s="118">
        <v>-34.792589159999977</v>
      </c>
      <c r="AW44" s="90">
        <f t="shared" si="107"/>
        <v>0.99458710867850475</v>
      </c>
    </row>
    <row r="45" spans="2:49" ht="15" thickBot="1" x14ac:dyDescent="0.35">
      <c r="B45" s="133" t="s">
        <v>344</v>
      </c>
      <c r="C45" s="86" t="s">
        <v>344</v>
      </c>
      <c r="D45" s="118"/>
      <c r="E45" s="118"/>
      <c r="F45" s="118"/>
      <c r="G45" s="118">
        <v>-73.450462439999995</v>
      </c>
      <c r="H45" s="118">
        <v>-96.460181869999928</v>
      </c>
      <c r="I45" s="89" t="str">
        <f t="shared" si="87"/>
        <v>-</v>
      </c>
      <c r="J45" s="118">
        <v>-103.83498244999993</v>
      </c>
      <c r="K45" s="89" t="str">
        <f t="shared" si="88"/>
        <v>-</v>
      </c>
      <c r="L45" s="118">
        <v>-111.56427601000003</v>
      </c>
      <c r="M45" s="89" t="str">
        <f t="shared" si="89"/>
        <v>-</v>
      </c>
      <c r="N45" s="118">
        <v>-129.82814346000001</v>
      </c>
      <c r="O45" s="89">
        <f t="shared" si="90"/>
        <v>0.76756059999014514</v>
      </c>
      <c r="P45" s="118">
        <v>-160.37948893999999</v>
      </c>
      <c r="Q45" s="89">
        <f t="shared" si="91"/>
        <v>0.66264966363161704</v>
      </c>
      <c r="R45" s="118">
        <v>-218.54863194999899</v>
      </c>
      <c r="S45" s="89">
        <f t="shared" si="92"/>
        <v>1.10476880520722</v>
      </c>
      <c r="T45" s="118">
        <v>-279.74466501999899</v>
      </c>
      <c r="U45" s="89">
        <f t="shared" si="93"/>
        <v>1.507475287115422</v>
      </c>
      <c r="V45" s="118">
        <v>-246.20912140000002</v>
      </c>
      <c r="W45" s="89">
        <f t="shared" si="94"/>
        <v>0.8964233396425092</v>
      </c>
      <c r="X45" s="118">
        <v>-371.14485495999878</v>
      </c>
      <c r="Y45" s="89">
        <f t="shared" si="95"/>
        <v>1.3141665895870811</v>
      </c>
      <c r="Z45" s="118">
        <v>-461.819460910001</v>
      </c>
      <c r="AA45" s="89">
        <f t="shared" si="96"/>
        <v>1.1131198891039462</v>
      </c>
      <c r="AB45" s="118">
        <v>-397.38504031999901</v>
      </c>
      <c r="AC45" s="89">
        <f t="shared" si="97"/>
        <v>0.42052768116807471</v>
      </c>
      <c r="AD45" s="118">
        <v>-332.31383191999976</v>
      </c>
      <c r="AE45" s="90">
        <f t="shared" si="98"/>
        <v>0.34972185445603787</v>
      </c>
      <c r="AF45" s="118">
        <v>-296.56285745999941</v>
      </c>
      <c r="AG45" s="90">
        <f t="shared" si="99"/>
        <v>-0.20095118254579514</v>
      </c>
      <c r="AH45" s="118">
        <v>-160.09434038000009</v>
      </c>
      <c r="AI45" s="90">
        <f t="shared" si="100"/>
        <v>-0.65333998687595551</v>
      </c>
      <c r="AJ45" s="118">
        <v>-197.8614852</v>
      </c>
      <c r="AK45" s="90">
        <f t="shared" si="101"/>
        <v>-0.50209125879356287</v>
      </c>
      <c r="AL45" s="118">
        <v>-133.95863811999999</v>
      </c>
      <c r="AM45" s="90">
        <f t="shared" si="102"/>
        <v>-0.59689117559136451</v>
      </c>
      <c r="AN45" s="118">
        <v>-144.91561491000004</v>
      </c>
      <c r="AO45" s="90">
        <f t="shared" si="103"/>
        <v>-0.51134941121361988</v>
      </c>
      <c r="AP45" s="118">
        <v>-155.75789406999988</v>
      </c>
      <c r="AQ45" s="90">
        <f t="shared" si="104"/>
        <v>-2.7086818307925364E-2</v>
      </c>
      <c r="AR45" s="118">
        <v>-176.21645063</v>
      </c>
      <c r="AS45" s="90">
        <f t="shared" si="105"/>
        <v>-0.10939488576122347</v>
      </c>
      <c r="AT45" s="118">
        <v>-116.87318200999954</v>
      </c>
      <c r="AU45" s="90">
        <f t="shared" si="106"/>
        <v>-0.12754277252875112</v>
      </c>
      <c r="AV45" s="118">
        <v>-194.65776295999939</v>
      </c>
      <c r="AW45" s="90">
        <f t="shared" si="107"/>
        <v>0.34324905622414636</v>
      </c>
    </row>
  </sheetData>
  <dataConsolidate/>
  <mergeCells count="1">
    <mergeCell ref="B1:B2"/>
  </mergeCells>
  <hyperlinks>
    <hyperlink ref="B1:B2" location="Menu!A1" display="MENU" xr:uid="{8E5461BF-7414-45D6-8C85-9771625DE148}"/>
  </hyperlinks>
  <pageMargins left="0.511811024" right="0.511811024" top="0.78740157499999996" bottom="0.78740157499999996" header="0.31496062000000002" footer="0.3149606200000000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1"/>
  <sheetViews>
    <sheetView showGridLines="0" zoomScale="90" zoomScaleNormal="90" workbookViewId="0">
      <pane xSplit="1" ySplit="4" topLeftCell="B53" activePane="bottomRight" state="frozen"/>
      <selection activeCell="D64" sqref="D64"/>
      <selection pane="topRight" activeCell="D64" sqref="D64"/>
      <selection pane="bottomLeft" activeCell="D64" sqref="D64"/>
      <selection pane="bottomRight" activeCell="D64" sqref="D64"/>
    </sheetView>
  </sheetViews>
  <sheetFormatPr defaultColWidth="9.109375" defaultRowHeight="14.4" x14ac:dyDescent="0.3"/>
  <cols>
    <col min="1" max="1" width="66" style="2" bestFit="1" customWidth="1"/>
    <col min="2" max="5" width="13.109375" style="2" bestFit="1" customWidth="1"/>
    <col min="6" max="6" width="2.109375" style="2" customWidth="1"/>
    <col min="7" max="8" width="10.5546875" style="2" customWidth="1"/>
    <col min="9" max="10" width="11.109375" style="2" bestFit="1" customWidth="1"/>
    <col min="11" max="11" width="2.109375" style="2" customWidth="1"/>
    <col min="12" max="13" width="15" style="2" bestFit="1" customWidth="1"/>
    <col min="14" max="14" width="10.5546875" style="2" customWidth="1"/>
    <col min="15" max="15" width="12.44140625" style="2" bestFit="1" customWidth="1"/>
    <col min="16" max="16384" width="9.109375" style="2"/>
  </cols>
  <sheetData>
    <row r="1" spans="1:15" x14ac:dyDescent="0.3">
      <c r="A1" s="1" t="s">
        <v>0</v>
      </c>
    </row>
    <row r="2" spans="1:15" x14ac:dyDescent="0.3">
      <c r="A2" s="1" t="s">
        <v>40</v>
      </c>
    </row>
    <row r="3" spans="1:15" x14ac:dyDescent="0.3">
      <c r="A3" s="1"/>
    </row>
    <row r="4" spans="1:15" s="1" customFormat="1" x14ac:dyDescent="0.3">
      <c r="A4" s="1" t="s">
        <v>100</v>
      </c>
      <c r="B4" s="8" t="s">
        <v>28</v>
      </c>
      <c r="C4" s="8" t="s">
        <v>29</v>
      </c>
      <c r="D4" s="8" t="s">
        <v>30</v>
      </c>
      <c r="E4" s="8" t="s">
        <v>31</v>
      </c>
      <c r="F4" s="8"/>
      <c r="G4" s="8" t="s">
        <v>32</v>
      </c>
      <c r="H4" s="8" t="s">
        <v>33</v>
      </c>
      <c r="I4" s="8" t="s">
        <v>34</v>
      </c>
      <c r="J4" s="8" t="s">
        <v>35</v>
      </c>
      <c r="K4" s="8"/>
      <c r="L4" s="8" t="s">
        <v>36</v>
      </c>
      <c r="M4" s="8" t="s">
        <v>37</v>
      </c>
      <c r="N4" s="8" t="s">
        <v>38</v>
      </c>
      <c r="O4" s="8" t="s">
        <v>39</v>
      </c>
    </row>
    <row r="5" spans="1:15" x14ac:dyDescent="0.3">
      <c r="A5" s="10" t="s">
        <v>42</v>
      </c>
    </row>
    <row r="6" spans="1:15" x14ac:dyDescent="0.3">
      <c r="A6" s="11" t="s">
        <v>43</v>
      </c>
      <c r="B6" s="6">
        <f>'BP Banco'!B6</f>
        <v>0</v>
      </c>
      <c r="C6" s="6">
        <f>'BP Banco'!C6</f>
        <v>0</v>
      </c>
      <c r="D6" s="6">
        <f>'BP Banco'!D6</f>
        <v>4878</v>
      </c>
      <c r="E6" s="6">
        <f>'BP Banco'!E6</f>
        <v>4985</v>
      </c>
      <c r="F6" s="6"/>
      <c r="G6" s="6">
        <f>'BP Banco'!G6</f>
        <v>106</v>
      </c>
      <c r="H6" s="6">
        <f>'BP Banco'!H6</f>
        <v>9</v>
      </c>
      <c r="I6" s="6">
        <f>'BP Banco'!I6</f>
        <v>389</v>
      </c>
      <c r="J6" s="6">
        <f>'BP Banco'!J6</f>
        <v>390</v>
      </c>
      <c r="K6" s="7"/>
      <c r="L6" s="6">
        <v>2088115.9000000008</v>
      </c>
      <c r="M6" s="6">
        <v>1466388.8700000006</v>
      </c>
    </row>
    <row r="7" spans="1:15" x14ac:dyDescent="0.3">
      <c r="A7" s="11" t="s">
        <v>44</v>
      </c>
      <c r="B7" s="6">
        <f>'BP Banco'!B7</f>
        <v>0</v>
      </c>
      <c r="C7" s="6">
        <f>'BP Banco'!C7</f>
        <v>0</v>
      </c>
      <c r="D7" s="6">
        <f>'BP Banco'!D7</f>
        <v>8301</v>
      </c>
      <c r="E7" s="6">
        <f>'BP Banco'!E7</f>
        <v>211765</v>
      </c>
      <c r="F7" s="6"/>
      <c r="G7" s="6">
        <f>'BP Banco'!G7</f>
        <v>74318</v>
      </c>
      <c r="H7" s="6">
        <f>'BP Banco'!H7</f>
        <v>60747</v>
      </c>
      <c r="I7" s="6">
        <f>'BP Banco'!I7</f>
        <v>92870</v>
      </c>
      <c r="J7" s="6">
        <f>'BP Banco'!J7</f>
        <v>421287</v>
      </c>
      <c r="K7" s="7"/>
      <c r="L7" s="6">
        <v>246881423.43000001</v>
      </c>
      <c r="M7" s="6">
        <v>297161871.63999999</v>
      </c>
    </row>
    <row r="8" spans="1:15" x14ac:dyDescent="0.3">
      <c r="A8" s="12" t="s">
        <v>45</v>
      </c>
      <c r="B8" s="6">
        <f>'BP Banco'!B8</f>
        <v>0</v>
      </c>
      <c r="C8" s="6">
        <f>'BP Banco'!C8</f>
        <v>0</v>
      </c>
      <c r="D8" s="6">
        <f>'BP Banco'!D8</f>
        <v>78506</v>
      </c>
      <c r="E8" s="6">
        <f>'BP Banco'!E8</f>
        <v>55777</v>
      </c>
      <c r="F8" s="6"/>
      <c r="G8" s="6">
        <f>'BP Banco'!G8</f>
        <v>149095</v>
      </c>
      <c r="H8" s="6">
        <f>'BP Banco'!H8</f>
        <v>93317</v>
      </c>
      <c r="I8" s="6">
        <f>'BP Banco'!I8</f>
        <v>64303</v>
      </c>
      <c r="J8" s="6">
        <f>'BP Banco'!J8</f>
        <v>70633</v>
      </c>
      <c r="K8" s="7"/>
      <c r="L8" s="6">
        <v>171722908.69999999</v>
      </c>
      <c r="M8" s="6">
        <v>145202290.16000006</v>
      </c>
    </row>
    <row r="9" spans="1:15" x14ac:dyDescent="0.3">
      <c r="A9" s="12" t="s">
        <v>46</v>
      </c>
      <c r="B9" s="6">
        <f>'BP Banco'!B9</f>
        <v>0</v>
      </c>
      <c r="C9" s="6">
        <f>'BP Banco'!C9</f>
        <v>0</v>
      </c>
      <c r="D9" s="6">
        <f>'BP Banco'!D9</f>
        <v>193</v>
      </c>
      <c r="E9" s="6">
        <f>'BP Banco'!E9</f>
        <v>121</v>
      </c>
      <c r="F9" s="6"/>
      <c r="G9" s="6">
        <f>'BP Banco'!G9</f>
        <v>669</v>
      </c>
      <c r="H9" s="6">
        <f>'BP Banco'!H9</f>
        <v>465</v>
      </c>
      <c r="I9" s="6">
        <f>'BP Banco'!I9</f>
        <v>388</v>
      </c>
      <c r="J9" s="6">
        <f>'BP Banco'!J9</f>
        <v>112</v>
      </c>
      <c r="K9" s="7"/>
      <c r="L9" s="6">
        <v>988278.95</v>
      </c>
      <c r="M9" s="6">
        <v>993412.32</v>
      </c>
    </row>
    <row r="10" spans="1:15" x14ac:dyDescent="0.3">
      <c r="A10" s="11" t="s">
        <v>47</v>
      </c>
      <c r="B10" s="6">
        <f>'BP Banco'!B10</f>
        <v>0</v>
      </c>
      <c r="C10" s="6">
        <f>'BP Banco'!C10</f>
        <v>0</v>
      </c>
      <c r="D10" s="6">
        <f>'BP Banco'!D10</f>
        <v>9606</v>
      </c>
      <c r="E10" s="6">
        <f>'BP Banco'!E10</f>
        <v>547913</v>
      </c>
      <c r="F10" s="6"/>
      <c r="G10" s="6">
        <f>'BP Banco'!G10</f>
        <v>639559</v>
      </c>
      <c r="H10" s="6">
        <f>'BP Banco'!H10</f>
        <v>750951</v>
      </c>
      <c r="I10" s="6">
        <f>'BP Banco'!I10</f>
        <v>855528</v>
      </c>
      <c r="J10" s="6">
        <f>'BP Banco'!J10</f>
        <v>1016876</v>
      </c>
      <c r="K10" s="7"/>
      <c r="L10" s="6">
        <v>1282034179.4400001</v>
      </c>
      <c r="M10" s="6">
        <v>1515565761.6599998</v>
      </c>
    </row>
    <row r="11" spans="1:15" x14ac:dyDescent="0.3">
      <c r="A11" s="12" t="s">
        <v>48</v>
      </c>
      <c r="B11" s="6">
        <f>'BP Banco'!B11</f>
        <v>0</v>
      </c>
      <c r="C11" s="6">
        <f>'BP Banco'!C11</f>
        <v>0</v>
      </c>
      <c r="D11" s="6">
        <f>'BP Banco'!D11</f>
        <v>-113</v>
      </c>
      <c r="E11" s="6">
        <f>'BP Banco'!E11</f>
        <v>-106707</v>
      </c>
      <c r="F11" s="6"/>
      <c r="G11" s="6">
        <f>'BP Banco'!G11</f>
        <v>-128226</v>
      </c>
      <c r="H11" s="6">
        <f>'BP Banco'!H11</f>
        <v>-144706</v>
      </c>
      <c r="I11" s="6">
        <f>'BP Banco'!I11</f>
        <v>-155214</v>
      </c>
      <c r="J11" s="6">
        <f>'BP Banco'!J11</f>
        <v>-185886</v>
      </c>
      <c r="K11" s="7"/>
      <c r="L11" s="6">
        <v>-239532143.69999999</v>
      </c>
      <c r="M11" s="6">
        <v>-316942436.36000001</v>
      </c>
    </row>
    <row r="12" spans="1:15" x14ac:dyDescent="0.3">
      <c r="A12" s="12" t="s">
        <v>98</v>
      </c>
      <c r="B12" s="6">
        <f>'BP Banco'!B12</f>
        <v>0</v>
      </c>
      <c r="C12" s="6">
        <f>'BP Banco'!C12</f>
        <v>0</v>
      </c>
      <c r="D12" s="6">
        <f>'BP Banco'!D12</f>
        <v>15</v>
      </c>
      <c r="E12" s="6">
        <f>'BP Banco'!E12</f>
        <v>53</v>
      </c>
      <c r="F12" s="6"/>
      <c r="G12" s="6">
        <f>'BP Banco'!G12</f>
        <v>18</v>
      </c>
      <c r="H12" s="6">
        <f>'BP Banco'!H12</f>
        <v>0</v>
      </c>
      <c r="I12" s="6">
        <f>'BP Banco'!I12</f>
        <v>0</v>
      </c>
      <c r="J12" s="6">
        <f>'BP Banco'!J12</f>
        <v>0</v>
      </c>
      <c r="K12" s="7"/>
      <c r="L12" s="6">
        <v>21106.799999999999</v>
      </c>
      <c r="M12" s="6">
        <v>0</v>
      </c>
    </row>
    <row r="13" spans="1:15" x14ac:dyDescent="0.3">
      <c r="A13" s="12" t="s">
        <v>49</v>
      </c>
      <c r="B13" s="6">
        <f>'BP Banco'!B13</f>
        <v>0</v>
      </c>
      <c r="C13" s="6">
        <f>'BP Banco'!C13</f>
        <v>0</v>
      </c>
      <c r="D13" s="6">
        <f>'BP Banco'!D13</f>
        <v>2207</v>
      </c>
      <c r="E13" s="6">
        <f>'BP Banco'!E13</f>
        <v>2221</v>
      </c>
      <c r="F13" s="6"/>
      <c r="G13" s="6">
        <f>'BP Banco'!G13</f>
        <v>5920</v>
      </c>
      <c r="H13" s="6">
        <f>'BP Banco'!H13</f>
        <v>16383</v>
      </c>
      <c r="I13" s="6">
        <f>'BP Banco'!I13</f>
        <v>31811</v>
      </c>
      <c r="J13" s="6">
        <f>'BP Banco'!J13</f>
        <v>2160</v>
      </c>
      <c r="K13" s="7"/>
      <c r="L13" s="6">
        <v>8520005.6199999992</v>
      </c>
      <c r="M13" s="6">
        <v>4694020.5500000007</v>
      </c>
    </row>
    <row r="14" spans="1:15" x14ac:dyDescent="0.3">
      <c r="A14" s="12" t="s">
        <v>50</v>
      </c>
      <c r="B14" s="17"/>
      <c r="C14" s="17"/>
      <c r="D14" s="17"/>
      <c r="E14" s="17"/>
      <c r="F14" s="17"/>
      <c r="G14" s="18"/>
      <c r="H14" s="18"/>
      <c r="I14" s="18"/>
      <c r="J14" s="18"/>
      <c r="K14" s="7"/>
      <c r="L14" s="6">
        <v>0</v>
      </c>
      <c r="M14" s="6">
        <v>25589.789999999106</v>
      </c>
    </row>
    <row r="15" spans="1:15" x14ac:dyDescent="0.3">
      <c r="A15" s="12" t="s">
        <v>51</v>
      </c>
      <c r="B15" s="6">
        <f>'BP Banco'!B15</f>
        <v>0</v>
      </c>
      <c r="C15" s="6">
        <f>'BP Banco'!C15</f>
        <v>0</v>
      </c>
      <c r="D15" s="6">
        <f>'BP Banco'!D15</f>
        <v>62867</v>
      </c>
      <c r="E15" s="6">
        <f>'BP Banco'!E15</f>
        <v>80965</v>
      </c>
      <c r="F15" s="6"/>
      <c r="G15" s="6">
        <f>'BP Banco'!G15</f>
        <v>78037</v>
      </c>
      <c r="H15" s="6">
        <f>'BP Banco'!H15</f>
        <v>75990</v>
      </c>
      <c r="I15" s="6">
        <f>'BP Banco'!I15</f>
        <v>69018</v>
      </c>
      <c r="J15" s="6">
        <f>'BP Banco'!J15</f>
        <v>71361</v>
      </c>
      <c r="K15" s="7"/>
      <c r="L15" s="6">
        <v>75213000</v>
      </c>
      <c r="M15" s="6">
        <v>75533190.719999969</v>
      </c>
    </row>
    <row r="16" spans="1:15" x14ac:dyDescent="0.3">
      <c r="A16" s="11" t="s">
        <v>52</v>
      </c>
      <c r="B16" s="6">
        <f>'BP Banco'!B16</f>
        <v>0</v>
      </c>
      <c r="C16" s="6">
        <f>'BP Banco'!C16</f>
        <v>0</v>
      </c>
      <c r="D16" s="6">
        <f>'BP Banco'!D16</f>
        <v>315</v>
      </c>
      <c r="E16" s="6">
        <f>'BP Banco'!E16</f>
        <v>264</v>
      </c>
      <c r="F16" s="6"/>
      <c r="G16" s="6">
        <f>'BP Banco'!G16</f>
        <v>224</v>
      </c>
      <c r="H16" s="6">
        <f>'BP Banco'!H16</f>
        <v>208</v>
      </c>
      <c r="I16" s="6">
        <f>'BP Banco'!I16</f>
        <v>175</v>
      </c>
      <c r="J16" s="6">
        <f>'BP Banco'!J16</f>
        <v>4527</v>
      </c>
      <c r="K16" s="7"/>
      <c r="L16" s="6">
        <v>22317097.050000004</v>
      </c>
      <c r="M16" s="6">
        <v>23000845.360000003</v>
      </c>
    </row>
    <row r="17" spans="1:13" x14ac:dyDescent="0.3">
      <c r="A17" s="11" t="s">
        <v>53</v>
      </c>
      <c r="B17" s="6">
        <f>'BP Banco'!B17</f>
        <v>0</v>
      </c>
      <c r="C17" s="6">
        <f>'BP Banco'!C17</f>
        <v>0</v>
      </c>
      <c r="D17" s="6">
        <f>'BP Banco'!D17</f>
        <v>452</v>
      </c>
      <c r="E17" s="6">
        <f>'BP Banco'!E17</f>
        <v>25638</v>
      </c>
      <c r="F17" s="6"/>
      <c r="G17" s="6">
        <f>'BP Banco'!G17</f>
        <v>26030</v>
      </c>
      <c r="H17" s="6">
        <f>'BP Banco'!H17</f>
        <v>23690</v>
      </c>
      <c r="I17" s="6">
        <f>'BP Banco'!I17</f>
        <v>40330</v>
      </c>
      <c r="J17" s="6">
        <f>'BP Banco'!J17</f>
        <v>60180</v>
      </c>
      <c r="K17" s="7"/>
      <c r="L17" s="6">
        <v>37705185.090000004</v>
      </c>
      <c r="M17" s="6">
        <v>42159147.63000001</v>
      </c>
    </row>
    <row r="18" spans="1:13" x14ac:dyDescent="0.3">
      <c r="A18" s="12" t="s">
        <v>99</v>
      </c>
      <c r="B18" s="6">
        <f>'BP Banco'!B18</f>
        <v>0</v>
      </c>
      <c r="C18" s="6">
        <f>'BP Banco'!C18</f>
        <v>0</v>
      </c>
      <c r="D18" s="6">
        <f>'BP Banco'!D18</f>
        <v>-3</v>
      </c>
      <c r="E18" s="6">
        <f>'BP Banco'!E18</f>
        <v>-339</v>
      </c>
      <c r="F18" s="6"/>
      <c r="G18" s="6">
        <f>'BP Banco'!G18</f>
        <v>-421</v>
      </c>
      <c r="H18" s="6">
        <f>'BP Banco'!H18</f>
        <v>-342</v>
      </c>
      <c r="I18" s="6">
        <f>'BP Banco'!I18</f>
        <v>-591</v>
      </c>
      <c r="J18" s="6">
        <f>'BP Banco'!J18</f>
        <v>-927</v>
      </c>
      <c r="K18" s="7"/>
      <c r="L18" s="6">
        <v>-908971.94</v>
      </c>
      <c r="M18" s="6">
        <v>-790119.02</v>
      </c>
    </row>
    <row r="19" spans="1:13" x14ac:dyDescent="0.3">
      <c r="A19" s="12" t="s">
        <v>54</v>
      </c>
      <c r="B19" s="6">
        <f>'BP Banco'!B19</f>
        <v>0</v>
      </c>
      <c r="C19" s="6">
        <f>'BP Banco'!C19</f>
        <v>0</v>
      </c>
      <c r="D19" s="6">
        <f>'BP Banco'!D19</f>
        <v>1664</v>
      </c>
      <c r="E19" s="6">
        <f>'BP Banco'!E19</f>
        <v>12410</v>
      </c>
      <c r="F19" s="6"/>
      <c r="G19" s="6">
        <f>'BP Banco'!G19</f>
        <v>9735</v>
      </c>
      <c r="H19" s="6">
        <f>'BP Banco'!H19</f>
        <v>12030</v>
      </c>
      <c r="I19" s="6">
        <f>'BP Banco'!I19</f>
        <v>14558</v>
      </c>
      <c r="J19" s="6">
        <f>'BP Banco'!J19</f>
        <v>14164</v>
      </c>
      <c r="K19" s="7"/>
      <c r="L19" s="6">
        <v>6376035.9200000009</v>
      </c>
      <c r="M19" s="6">
        <v>10230475.52</v>
      </c>
    </row>
    <row r="20" spans="1:13" x14ac:dyDescent="0.3">
      <c r="A20" s="10" t="s">
        <v>55</v>
      </c>
      <c r="B20" s="6">
        <f>'BP Banco'!B20</f>
        <v>0</v>
      </c>
      <c r="C20" s="6">
        <f>'BP Banco'!C20</f>
        <v>0</v>
      </c>
      <c r="D20" s="6">
        <f>'BP Banco'!D20</f>
        <v>0</v>
      </c>
      <c r="E20" s="6">
        <f>'BP Banco'!E20</f>
        <v>0</v>
      </c>
      <c r="F20" s="6"/>
      <c r="G20" s="6">
        <f>'BP Banco'!G20</f>
        <v>0</v>
      </c>
      <c r="H20" s="6">
        <f>'BP Banco'!H20</f>
        <v>0</v>
      </c>
      <c r="I20" s="6">
        <f>'BP Banco'!I20</f>
        <v>0</v>
      </c>
      <c r="J20" s="6">
        <f>'BP Banco'!J20</f>
        <v>0</v>
      </c>
      <c r="K20" s="7"/>
      <c r="L20" s="6">
        <v>0</v>
      </c>
      <c r="M20" s="6">
        <v>0</v>
      </c>
    </row>
    <row r="21" spans="1:13" x14ac:dyDescent="0.3">
      <c r="A21" s="11" t="s">
        <v>56</v>
      </c>
      <c r="B21" s="6">
        <f>'BP Banco'!B21</f>
        <v>0</v>
      </c>
      <c r="C21" s="6">
        <f>'BP Banco'!C21</f>
        <v>0</v>
      </c>
      <c r="D21" s="6">
        <f>'BP Banco'!D21</f>
        <v>0</v>
      </c>
      <c r="E21" s="6">
        <f>'BP Banco'!E21</f>
        <v>0</v>
      </c>
      <c r="F21" s="6"/>
      <c r="G21" s="6">
        <f>'BP Banco'!G21</f>
        <v>0</v>
      </c>
      <c r="H21" s="6">
        <f>'BP Banco'!H21</f>
        <v>0</v>
      </c>
      <c r="I21" s="6">
        <f>'BP Banco'!I21</f>
        <v>0</v>
      </c>
      <c r="J21" s="6">
        <f>'BP Banco'!J21</f>
        <v>0</v>
      </c>
      <c r="K21" s="7"/>
      <c r="L21" s="6">
        <v>0</v>
      </c>
      <c r="M21" s="6">
        <v>0</v>
      </c>
    </row>
    <row r="22" spans="1:13" x14ac:dyDescent="0.3">
      <c r="A22" s="12" t="s">
        <v>45</v>
      </c>
      <c r="B22" s="6">
        <f>'BP Banco'!B22</f>
        <v>0</v>
      </c>
      <c r="C22" s="6">
        <f>'BP Banco'!C22</f>
        <v>0</v>
      </c>
      <c r="D22" s="6">
        <f>'BP Banco'!D22</f>
        <v>0</v>
      </c>
      <c r="E22" s="6">
        <f>'BP Banco'!E22</f>
        <v>0</v>
      </c>
      <c r="F22" s="6"/>
      <c r="G22" s="6">
        <f>'BP Banco'!G22</f>
        <v>0</v>
      </c>
      <c r="H22" s="6">
        <f>'BP Banco'!H22</f>
        <v>0</v>
      </c>
      <c r="I22" s="6">
        <f>'BP Banco'!I22</f>
        <v>0</v>
      </c>
      <c r="J22" s="6">
        <f>'BP Banco'!J22</f>
        <v>0</v>
      </c>
      <c r="K22" s="7"/>
      <c r="L22" s="6">
        <v>0</v>
      </c>
      <c r="M22" s="6">
        <v>0</v>
      </c>
    </row>
    <row r="23" spans="1:13" x14ac:dyDescent="0.3">
      <c r="A23" s="11" t="s">
        <v>47</v>
      </c>
      <c r="B23" s="6">
        <f>'BP Banco'!B23</f>
        <v>0</v>
      </c>
      <c r="C23" s="6">
        <f>'BP Banco'!C23</f>
        <v>0</v>
      </c>
      <c r="D23" s="6">
        <f>'BP Banco'!D23</f>
        <v>0</v>
      </c>
      <c r="E23" s="6">
        <f>'BP Banco'!E23</f>
        <v>0</v>
      </c>
      <c r="F23" s="6"/>
      <c r="G23" s="6">
        <f>'BP Banco'!G23</f>
        <v>0</v>
      </c>
      <c r="H23" s="6">
        <f>'BP Banco'!H23</f>
        <v>0</v>
      </c>
      <c r="I23" s="6">
        <f>'BP Banco'!I23</f>
        <v>0</v>
      </c>
      <c r="J23" s="6">
        <f>'BP Banco'!J23</f>
        <v>0</v>
      </c>
      <c r="K23" s="7"/>
      <c r="L23" s="6">
        <v>0</v>
      </c>
      <c r="M23" s="6">
        <v>0</v>
      </c>
    </row>
    <row r="24" spans="1:13" x14ac:dyDescent="0.3">
      <c r="A24" s="12" t="s">
        <v>57</v>
      </c>
      <c r="B24" s="6">
        <f>'BP Banco'!B24</f>
        <v>0</v>
      </c>
      <c r="C24" s="6">
        <f>'BP Banco'!C24</f>
        <v>0</v>
      </c>
      <c r="D24" s="6">
        <f>'BP Banco'!D24</f>
        <v>0</v>
      </c>
      <c r="E24" s="6">
        <f>'BP Banco'!E24</f>
        <v>0</v>
      </c>
      <c r="F24" s="6"/>
      <c r="G24" s="6">
        <f>'BP Banco'!G24</f>
        <v>0</v>
      </c>
      <c r="H24" s="6">
        <f>'BP Banco'!H24</f>
        <v>0</v>
      </c>
      <c r="I24" s="6">
        <f>'BP Banco'!I24</f>
        <v>0</v>
      </c>
      <c r="J24" s="6">
        <f>'BP Banco'!J24</f>
        <v>0</v>
      </c>
      <c r="K24" s="7"/>
      <c r="L24" s="6">
        <v>0</v>
      </c>
      <c r="M24" s="6">
        <v>0</v>
      </c>
    </row>
    <row r="25" spans="1:13" x14ac:dyDescent="0.3">
      <c r="A25" s="11" t="s">
        <v>58</v>
      </c>
      <c r="B25" s="6">
        <f>'BP Banco'!B25</f>
        <v>0</v>
      </c>
      <c r="C25" s="6">
        <f>'BP Banco'!C25</f>
        <v>0</v>
      </c>
      <c r="D25" s="6">
        <f>'BP Banco'!D25</f>
        <v>756</v>
      </c>
      <c r="E25" s="6">
        <f>'BP Banco'!E25</f>
        <v>700</v>
      </c>
      <c r="F25" s="6"/>
      <c r="G25" s="6">
        <f>'BP Banco'!G25</f>
        <v>360</v>
      </c>
      <c r="H25" s="6">
        <f>'BP Banco'!H25</f>
        <v>358</v>
      </c>
      <c r="I25" s="6">
        <f>'BP Banco'!I25</f>
        <v>358</v>
      </c>
      <c r="J25" s="6">
        <f>'BP Banco'!J25</f>
        <v>0</v>
      </c>
      <c r="K25" s="7"/>
      <c r="L25" s="6">
        <v>1417079.3499999999</v>
      </c>
      <c r="M25" s="6">
        <v>2006199.01</v>
      </c>
    </row>
    <row r="26" spans="1:13" x14ac:dyDescent="0.3">
      <c r="A26" s="12" t="s">
        <v>59</v>
      </c>
      <c r="B26" s="6">
        <f>'BP Banco'!B26</f>
        <v>0</v>
      </c>
      <c r="C26" s="6">
        <f>'BP Banco'!C26</f>
        <v>0</v>
      </c>
      <c r="D26" s="6">
        <f>'BP Banco'!D26</f>
        <v>0</v>
      </c>
      <c r="E26" s="6">
        <f>'BP Banco'!E26</f>
        <v>0</v>
      </c>
      <c r="F26" s="6"/>
      <c r="G26" s="6">
        <f>'BP Banco'!G26</f>
        <v>0</v>
      </c>
      <c r="H26" s="6">
        <f>'BP Banco'!H26</f>
        <v>0</v>
      </c>
      <c r="I26" s="6">
        <f>'BP Banco'!I26</f>
        <v>0</v>
      </c>
      <c r="J26" s="6">
        <f>'BP Banco'!J26</f>
        <v>0</v>
      </c>
      <c r="K26" s="7"/>
      <c r="L26" s="6">
        <v>0</v>
      </c>
      <c r="M26" s="6">
        <v>0</v>
      </c>
    </row>
    <row r="27" spans="1:13" x14ac:dyDescent="0.3">
      <c r="A27" s="11" t="s">
        <v>60</v>
      </c>
      <c r="B27" s="6">
        <f>'BP Banco'!B27</f>
        <v>0</v>
      </c>
      <c r="C27" s="6">
        <f>'BP Banco'!C27</f>
        <v>0</v>
      </c>
      <c r="D27" s="6">
        <f>'BP Banco'!D27</f>
        <v>0</v>
      </c>
      <c r="E27" s="6">
        <f>'BP Banco'!E27</f>
        <v>0</v>
      </c>
      <c r="F27" s="6"/>
      <c r="G27" s="6">
        <f>'BP Banco'!G27</f>
        <v>0</v>
      </c>
      <c r="H27" s="6">
        <f>'BP Banco'!H27</f>
        <v>0</v>
      </c>
      <c r="I27" s="6">
        <f>'BP Banco'!I27</f>
        <v>0</v>
      </c>
      <c r="J27" s="6">
        <f>'BP Banco'!J27</f>
        <v>0</v>
      </c>
      <c r="K27" s="7"/>
      <c r="L27" s="6">
        <v>5961520.3000000007</v>
      </c>
      <c r="M27" s="6">
        <v>13683227.150000002</v>
      </c>
    </row>
    <row r="28" spans="1:13" x14ac:dyDescent="0.3">
      <c r="A28" s="12" t="s">
        <v>61</v>
      </c>
      <c r="B28" s="6">
        <f>'BP Banco'!B28</f>
        <v>0</v>
      </c>
      <c r="C28" s="6">
        <f>'BP Banco'!C28</f>
        <v>0</v>
      </c>
      <c r="D28" s="6">
        <f>'BP Banco'!D28</f>
        <v>0</v>
      </c>
      <c r="E28" s="6">
        <f>'BP Banco'!E28</f>
        <v>0</v>
      </c>
      <c r="F28" s="6"/>
      <c r="G28" s="6">
        <f>'BP Banco'!G28</f>
        <v>0</v>
      </c>
      <c r="H28" s="6">
        <f>'BP Banco'!H28</f>
        <v>0</v>
      </c>
      <c r="I28" s="6">
        <f>'BP Banco'!I28</f>
        <v>0</v>
      </c>
      <c r="J28" s="6">
        <f>'BP Banco'!J28</f>
        <v>0</v>
      </c>
      <c r="K28" s="7"/>
      <c r="L28" s="6">
        <v>0</v>
      </c>
      <c r="M28" s="6">
        <v>0</v>
      </c>
    </row>
    <row r="29" spans="1:13" x14ac:dyDescent="0.3">
      <c r="A29" s="12" t="s">
        <v>62</v>
      </c>
      <c r="B29" s="6">
        <f>'BP Banco'!B29</f>
        <v>0</v>
      </c>
      <c r="C29" s="6">
        <f>'BP Banco'!C29</f>
        <v>0</v>
      </c>
      <c r="D29" s="6">
        <f>'BP Banco'!D29</f>
        <v>0</v>
      </c>
      <c r="E29" s="6">
        <f>'BP Banco'!E29</f>
        <v>0</v>
      </c>
      <c r="F29" s="6"/>
      <c r="G29" s="6">
        <f>'BP Banco'!G29</f>
        <v>0</v>
      </c>
      <c r="H29" s="6">
        <f>'BP Banco'!H29</f>
        <v>0</v>
      </c>
      <c r="I29" s="6">
        <f>'BP Banco'!I29</f>
        <v>0</v>
      </c>
      <c r="J29" s="6">
        <f>'BP Banco'!J29</f>
        <v>0</v>
      </c>
      <c r="K29" s="7"/>
      <c r="L29" s="6">
        <v>0</v>
      </c>
      <c r="M29" s="6">
        <v>0</v>
      </c>
    </row>
    <row r="30" spans="1:13" x14ac:dyDescent="0.3">
      <c r="A30" s="13" t="s">
        <v>63</v>
      </c>
      <c r="B30" s="6">
        <f>'BP Banco'!B30</f>
        <v>0</v>
      </c>
      <c r="C30" s="6">
        <f>'BP Banco'!C30</f>
        <v>0</v>
      </c>
      <c r="D30" s="6">
        <f>'BP Banco'!D30</f>
        <v>0</v>
      </c>
      <c r="E30" s="6">
        <f>'BP Banco'!E30</f>
        <v>0</v>
      </c>
      <c r="F30" s="6"/>
      <c r="G30" s="6">
        <f>'BP Banco'!G30</f>
        <v>0</v>
      </c>
      <c r="H30" s="6">
        <f>'BP Banco'!H30</f>
        <v>0</v>
      </c>
      <c r="I30" s="6">
        <f>'BP Banco'!I30</f>
        <v>0</v>
      </c>
      <c r="J30" s="6">
        <f>'BP Banco'!J30</f>
        <v>0</v>
      </c>
      <c r="K30" s="7"/>
      <c r="L30" s="6">
        <v>0</v>
      </c>
      <c r="M30" s="6">
        <v>0</v>
      </c>
    </row>
    <row r="31" spans="1:13" x14ac:dyDescent="0.3">
      <c r="A31" s="11" t="s">
        <v>64</v>
      </c>
      <c r="B31" s="6">
        <f>'BP Banco'!B31</f>
        <v>0</v>
      </c>
      <c r="C31" s="6">
        <f>'BP Banco'!C31</f>
        <v>0</v>
      </c>
      <c r="D31" s="6">
        <f>'BP Banco'!D31</f>
        <v>0</v>
      </c>
      <c r="E31" s="6">
        <f>'BP Banco'!E31</f>
        <v>0</v>
      </c>
      <c r="F31" s="6"/>
      <c r="G31" s="6">
        <f>'BP Banco'!G31</f>
        <v>0</v>
      </c>
      <c r="H31" s="6">
        <f>'BP Banco'!H31</f>
        <v>0</v>
      </c>
      <c r="I31" s="6">
        <f>'BP Banco'!I31</f>
        <v>0</v>
      </c>
      <c r="J31" s="6">
        <f>'BP Banco'!J31</f>
        <v>0</v>
      </c>
      <c r="K31" s="7"/>
      <c r="L31" s="6">
        <v>75244.85000000149</v>
      </c>
      <c r="M31" s="6">
        <v>114009.1799999997</v>
      </c>
    </row>
    <row r="32" spans="1:13" x14ac:dyDescent="0.3">
      <c r="A32" s="11" t="s">
        <v>65</v>
      </c>
      <c r="B32" s="6">
        <f>'BP Banco'!B32</f>
        <v>0</v>
      </c>
      <c r="C32" s="6">
        <f>'BP Banco'!C32</f>
        <v>0</v>
      </c>
      <c r="D32" s="6">
        <f>'BP Banco'!D32</f>
        <v>0</v>
      </c>
      <c r="E32" s="6">
        <f>'BP Banco'!E32</f>
        <v>4535</v>
      </c>
      <c r="F32" s="6"/>
      <c r="G32" s="6">
        <f>'BP Banco'!G32</f>
        <v>0</v>
      </c>
      <c r="H32" s="6">
        <f>'BP Banco'!H32</f>
        <v>0</v>
      </c>
      <c r="I32" s="6">
        <f>'BP Banco'!I32</f>
        <v>0</v>
      </c>
      <c r="J32" s="6">
        <f>'BP Banco'!J32</f>
        <v>0</v>
      </c>
      <c r="K32" s="7"/>
      <c r="L32" s="6">
        <v>20805203.130000006</v>
      </c>
      <c r="M32" s="6">
        <v>27363606.050000001</v>
      </c>
    </row>
    <row r="33" spans="1:13" x14ac:dyDescent="0.3">
      <c r="A33" s="11" t="s">
        <v>66</v>
      </c>
      <c r="B33" s="6">
        <f>'BP Banco'!B33</f>
        <v>0</v>
      </c>
      <c r="C33" s="6">
        <f>'BP Banco'!C33</f>
        <v>0</v>
      </c>
      <c r="D33" s="6">
        <f>'BP Banco'!D33</f>
        <v>193</v>
      </c>
      <c r="E33" s="6">
        <f>'BP Banco'!E33</f>
        <v>2894</v>
      </c>
      <c r="F33" s="6"/>
      <c r="G33" s="6">
        <f>'BP Banco'!G33</f>
        <v>6437</v>
      </c>
      <c r="H33" s="6">
        <f>'BP Banco'!H33</f>
        <v>7651</v>
      </c>
      <c r="I33" s="6">
        <f>'BP Banco'!I33</f>
        <v>7905</v>
      </c>
      <c r="J33" s="6">
        <f>'BP Banco'!J33</f>
        <v>8085</v>
      </c>
      <c r="K33" s="7"/>
      <c r="L33" s="6">
        <v>19966844.590000004</v>
      </c>
      <c r="M33" s="6">
        <v>29322787.390000004</v>
      </c>
    </row>
    <row r="34" spans="1:13" x14ac:dyDescent="0.3">
      <c r="A34" s="14"/>
      <c r="B34" s="6"/>
      <c r="C34" s="6"/>
      <c r="D34" s="6"/>
      <c r="E34" s="6"/>
      <c r="F34" s="6"/>
      <c r="G34" s="7"/>
      <c r="H34" s="7"/>
      <c r="I34" s="7"/>
      <c r="J34" s="7"/>
      <c r="K34" s="7"/>
      <c r="L34" s="6"/>
      <c r="M34" s="6"/>
    </row>
    <row r="35" spans="1:13" x14ac:dyDescent="0.3">
      <c r="A35" s="13" t="s">
        <v>67</v>
      </c>
      <c r="B35" s="9">
        <f>SUM(B5:B34)</f>
        <v>0</v>
      </c>
      <c r="C35" s="9">
        <f t="shared" ref="C35:E35" si="0">SUM(C5:C34)</f>
        <v>0</v>
      </c>
      <c r="D35" s="9">
        <f t="shared" si="0"/>
        <v>169837</v>
      </c>
      <c r="E35" s="9">
        <f t="shared" si="0"/>
        <v>843195</v>
      </c>
      <c r="F35" s="6"/>
      <c r="G35" s="9">
        <f t="shared" ref="G35:J35" si="1">SUM(G5:G34)</f>
        <v>861861</v>
      </c>
      <c r="H35" s="9">
        <f t="shared" si="1"/>
        <v>896751</v>
      </c>
      <c r="I35" s="9">
        <f t="shared" si="1"/>
        <v>1021828</v>
      </c>
      <c r="J35" s="9">
        <f t="shared" si="1"/>
        <v>1482962</v>
      </c>
      <c r="K35" s="7"/>
      <c r="L35" s="9">
        <f t="shared" ref="L35:M35" si="2">SUM(L5:L34)</f>
        <v>1661652113.4799995</v>
      </c>
      <c r="M35" s="9">
        <f t="shared" si="2"/>
        <v>1870790267.6200001</v>
      </c>
    </row>
    <row r="36" spans="1:13" x14ac:dyDescent="0.3">
      <c r="A36" s="15"/>
    </row>
    <row r="37" spans="1:13" x14ac:dyDescent="0.3">
      <c r="A37" s="10" t="s">
        <v>68</v>
      </c>
    </row>
    <row r="38" spans="1:13" x14ac:dyDescent="0.3">
      <c r="A38" s="10" t="s">
        <v>42</v>
      </c>
    </row>
    <row r="39" spans="1:13" x14ac:dyDescent="0.3">
      <c r="A39" s="11" t="s">
        <v>69</v>
      </c>
      <c r="B39" s="6">
        <f>'BP Banco'!B39</f>
        <v>0</v>
      </c>
      <c r="C39" s="6">
        <f>'BP Banco'!C39</f>
        <v>0</v>
      </c>
      <c r="D39" s="6">
        <f>'BP Banco'!D39</f>
        <v>489</v>
      </c>
      <c r="E39" s="6">
        <f>'BP Banco'!E39</f>
        <v>2032</v>
      </c>
      <c r="F39" s="6"/>
      <c r="G39" s="6">
        <f>'BP Banco'!G39</f>
        <v>1776</v>
      </c>
      <c r="H39" s="6">
        <f>'BP Banco'!H39</f>
        <v>2783</v>
      </c>
      <c r="I39" s="6">
        <f>'BP Banco'!I39</f>
        <v>6159</v>
      </c>
      <c r="J39" s="6">
        <f>'BP Banco'!J39</f>
        <v>10188</v>
      </c>
      <c r="L39" s="6">
        <v>14609944.889999999</v>
      </c>
      <c r="M39" s="6">
        <v>18647822.870000001</v>
      </c>
    </row>
    <row r="40" spans="1:13" x14ac:dyDescent="0.3">
      <c r="A40" s="11" t="s">
        <v>70</v>
      </c>
      <c r="B40" s="6">
        <f>'BP Banco'!B40</f>
        <v>0</v>
      </c>
      <c r="C40" s="6">
        <f>'BP Banco'!C40</f>
        <v>0</v>
      </c>
      <c r="D40" s="6">
        <f>'BP Banco'!D40</f>
        <v>155</v>
      </c>
      <c r="E40" s="6">
        <f>'BP Banco'!E40</f>
        <v>0</v>
      </c>
      <c r="F40" s="6"/>
      <c r="G40" s="6">
        <f>'BP Banco'!G40</f>
        <v>0</v>
      </c>
      <c r="H40" s="6">
        <f>'BP Banco'!H40</f>
        <v>0</v>
      </c>
      <c r="I40" s="6">
        <f>'BP Banco'!I40</f>
        <v>0</v>
      </c>
      <c r="J40" s="6">
        <f>'BP Banco'!J40</f>
        <v>0</v>
      </c>
      <c r="L40" s="6">
        <v>0</v>
      </c>
      <c r="M40" s="6">
        <v>0</v>
      </c>
    </row>
    <row r="41" spans="1:13" x14ac:dyDescent="0.3">
      <c r="A41" s="11" t="s">
        <v>71</v>
      </c>
      <c r="B41" s="6">
        <f>'BP Banco'!B41</f>
        <v>0</v>
      </c>
      <c r="C41" s="6">
        <f>'BP Banco'!C41</f>
        <v>0</v>
      </c>
      <c r="D41" s="6">
        <f>'BP Banco'!D41</f>
        <v>2337</v>
      </c>
      <c r="E41" s="6">
        <f>'BP Banco'!E41</f>
        <v>2301</v>
      </c>
      <c r="F41" s="6"/>
      <c r="G41" s="6">
        <f>'BP Banco'!G41</f>
        <v>324406</v>
      </c>
      <c r="H41" s="6">
        <f>'BP Banco'!H41</f>
        <v>343482</v>
      </c>
      <c r="I41" s="6">
        <f>'BP Banco'!I41</f>
        <v>466594</v>
      </c>
      <c r="J41" s="6">
        <f>'BP Banco'!J41</f>
        <v>900737</v>
      </c>
      <c r="L41" s="6">
        <v>1007056561.15</v>
      </c>
      <c r="M41" s="6">
        <v>1135334250</v>
      </c>
    </row>
    <row r="42" spans="1:13" x14ac:dyDescent="0.3">
      <c r="A42" s="12" t="s">
        <v>72</v>
      </c>
      <c r="B42" s="6">
        <f>'BP Banco'!B42</f>
        <v>0</v>
      </c>
      <c r="C42" s="6">
        <f>'BP Banco'!C42</f>
        <v>0</v>
      </c>
      <c r="D42" s="6">
        <f>'BP Banco'!D42</f>
        <v>82926</v>
      </c>
      <c r="E42" s="6">
        <f>'BP Banco'!E42</f>
        <v>262960</v>
      </c>
      <c r="F42" s="6"/>
      <c r="G42" s="6">
        <f>'BP Banco'!G42</f>
        <v>240717</v>
      </c>
      <c r="H42" s="6">
        <f>'BP Banco'!H42</f>
        <v>209173</v>
      </c>
      <c r="I42" s="6">
        <f>'BP Banco'!I42</f>
        <v>131144</v>
      </c>
      <c r="J42" s="6">
        <f>'BP Banco'!J42</f>
        <v>104388</v>
      </c>
      <c r="L42" s="6">
        <v>77112381.689999998</v>
      </c>
      <c r="M42" s="6">
        <v>58309853.43</v>
      </c>
    </row>
    <row r="43" spans="1:13" x14ac:dyDescent="0.3">
      <c r="A43" s="12" t="s">
        <v>73</v>
      </c>
      <c r="B43" s="6">
        <f>'BP Banco'!B43</f>
        <v>0</v>
      </c>
      <c r="C43" s="6">
        <f>'BP Banco'!C43</f>
        <v>0</v>
      </c>
      <c r="D43" s="6">
        <f>'BP Banco'!D43</f>
        <v>0</v>
      </c>
      <c r="E43" s="6">
        <f>'BP Banco'!E43</f>
        <v>300854</v>
      </c>
      <c r="F43" s="6"/>
      <c r="G43" s="6">
        <f>'BP Banco'!G43</f>
        <v>563</v>
      </c>
      <c r="H43" s="6">
        <f>'BP Banco'!H43</f>
        <v>619</v>
      </c>
      <c r="I43" s="6">
        <f>'BP Banco'!I43</f>
        <v>722</v>
      </c>
      <c r="J43" s="6">
        <f>'BP Banco'!J43</f>
        <v>543</v>
      </c>
      <c r="L43" s="6">
        <v>912758.09000000008</v>
      </c>
      <c r="M43" s="6">
        <v>859715.51</v>
      </c>
    </row>
    <row r="44" spans="1:13" x14ac:dyDescent="0.3">
      <c r="A44" s="11" t="s">
        <v>74</v>
      </c>
      <c r="B44" s="6">
        <f>'BP Banco'!B44</f>
        <v>0</v>
      </c>
      <c r="C44" s="6">
        <f>'BP Banco'!C44</f>
        <v>0</v>
      </c>
      <c r="D44" s="6">
        <f>'BP Banco'!D44</f>
        <v>71</v>
      </c>
      <c r="E44" s="6">
        <f>'BP Banco'!E44</f>
        <v>328</v>
      </c>
      <c r="F44" s="6"/>
      <c r="G44" s="6">
        <f>'BP Banco'!G44</f>
        <v>0</v>
      </c>
      <c r="H44" s="6">
        <f>'BP Banco'!H44</f>
        <v>134</v>
      </c>
      <c r="I44" s="6">
        <f>'BP Banco'!I44</f>
        <v>655</v>
      </c>
      <c r="J44" s="6">
        <f>'BP Banco'!J44</f>
        <v>46</v>
      </c>
      <c r="L44" s="6">
        <v>1009412.91</v>
      </c>
      <c r="M44" s="6">
        <v>411860.28</v>
      </c>
    </row>
    <row r="45" spans="1:13" x14ac:dyDescent="0.3">
      <c r="A45" s="11" t="s">
        <v>75</v>
      </c>
      <c r="B45" s="6">
        <f>'BP Banco'!B45</f>
        <v>0</v>
      </c>
      <c r="C45" s="6">
        <f>'BP Banco'!C45</f>
        <v>0</v>
      </c>
      <c r="D45" s="6">
        <f>'BP Banco'!D45</f>
        <v>18</v>
      </c>
      <c r="E45" s="6">
        <f>'BP Banco'!E45</f>
        <v>0</v>
      </c>
      <c r="F45" s="6"/>
      <c r="G45" s="6">
        <f>'BP Banco'!G45</f>
        <v>5</v>
      </c>
      <c r="H45" s="6">
        <f>'BP Banco'!H45</f>
        <v>20</v>
      </c>
      <c r="I45" s="6">
        <f>'BP Banco'!I45</f>
        <v>12</v>
      </c>
      <c r="J45" s="6">
        <f>'BP Banco'!J45</f>
        <v>0</v>
      </c>
      <c r="L45" s="6">
        <v>0</v>
      </c>
      <c r="M45" s="6">
        <v>4728.1000000000004</v>
      </c>
    </row>
    <row r="46" spans="1:13" x14ac:dyDescent="0.3">
      <c r="A46" s="11" t="s">
        <v>76</v>
      </c>
      <c r="B46" s="6">
        <f>'BP Banco'!B46</f>
        <v>0</v>
      </c>
      <c r="C46" s="6">
        <f>'BP Banco'!C46</f>
        <v>0</v>
      </c>
      <c r="D46" s="6">
        <f>'BP Banco'!D46</f>
        <v>0</v>
      </c>
      <c r="E46" s="6">
        <f>'BP Banco'!E46</f>
        <v>16703</v>
      </c>
      <c r="F46" s="6"/>
      <c r="G46" s="6">
        <f>'BP Banco'!G46</f>
        <v>10388</v>
      </c>
      <c r="H46" s="6">
        <f>'BP Banco'!H46</f>
        <v>24569</v>
      </c>
      <c r="I46" s="6">
        <f>'BP Banco'!I46</f>
        <v>46235</v>
      </c>
      <c r="J46" s="6">
        <f>'BP Banco'!J46</f>
        <v>27540</v>
      </c>
      <c r="L46" s="6">
        <v>3004512.7299999995</v>
      </c>
      <c r="M46" s="6">
        <v>3000599.1599999997</v>
      </c>
    </row>
    <row r="47" spans="1:13" x14ac:dyDescent="0.3">
      <c r="A47" s="11" t="s">
        <v>77</v>
      </c>
      <c r="B47" s="6">
        <f>'BP Banco'!B47</f>
        <v>0</v>
      </c>
      <c r="C47" s="6">
        <f>'BP Banco'!C47</f>
        <v>0</v>
      </c>
      <c r="D47" s="6">
        <f>'BP Banco'!D47</f>
        <v>128</v>
      </c>
      <c r="E47" s="6">
        <f>'BP Banco'!E47</f>
        <v>1456</v>
      </c>
      <c r="F47" s="6"/>
      <c r="G47" s="6">
        <f>'BP Banco'!G47</f>
        <v>0</v>
      </c>
      <c r="H47" s="6">
        <f>'BP Banco'!H47</f>
        <v>0</v>
      </c>
      <c r="I47" s="6">
        <f>'BP Banco'!I47</f>
        <v>0</v>
      </c>
      <c r="J47" s="6">
        <f>'BP Banco'!J47</f>
        <v>0</v>
      </c>
      <c r="L47" s="6">
        <v>5620796.4299999997</v>
      </c>
      <c r="M47" s="6">
        <v>10171031.890000001</v>
      </c>
    </row>
    <row r="48" spans="1:13" x14ac:dyDescent="0.3">
      <c r="A48" s="11" t="s">
        <v>78</v>
      </c>
      <c r="B48" s="6">
        <f>'BP Banco'!B48</f>
        <v>0</v>
      </c>
      <c r="C48" s="6">
        <f>'BP Banco'!C48</f>
        <v>0</v>
      </c>
      <c r="D48" s="6">
        <f>'BP Banco'!D48</f>
        <v>0</v>
      </c>
      <c r="E48" s="6">
        <f>'BP Banco'!E48</f>
        <v>0</v>
      </c>
      <c r="F48" s="6"/>
      <c r="G48" s="6">
        <f>'BP Banco'!G48</f>
        <v>0</v>
      </c>
      <c r="H48" s="6">
        <f>'BP Banco'!H48</f>
        <v>0</v>
      </c>
      <c r="I48" s="6">
        <f>'BP Banco'!I48</f>
        <v>0</v>
      </c>
      <c r="J48" s="6">
        <f>'BP Banco'!J48</f>
        <v>0</v>
      </c>
      <c r="L48" s="6">
        <v>37370654.919999987</v>
      </c>
      <c r="M48" s="6">
        <v>56398014.369999982</v>
      </c>
    </row>
    <row r="49" spans="1:13" x14ac:dyDescent="0.3">
      <c r="A49" s="11" t="s">
        <v>79</v>
      </c>
      <c r="B49" s="6">
        <f>'BP Banco'!B49</f>
        <v>0</v>
      </c>
      <c r="C49" s="6">
        <f>'BP Banco'!C49</f>
        <v>0</v>
      </c>
      <c r="D49" s="6">
        <f>'BP Banco'!D49</f>
        <v>33</v>
      </c>
      <c r="E49" s="6">
        <f>'BP Banco'!E49</f>
        <v>0</v>
      </c>
      <c r="F49" s="6"/>
      <c r="G49" s="6">
        <f>'BP Banco'!G49</f>
        <v>18</v>
      </c>
      <c r="H49" s="6">
        <f>'BP Banco'!H49</f>
        <v>0</v>
      </c>
      <c r="I49" s="6">
        <f>'BP Banco'!I49</f>
        <v>0</v>
      </c>
      <c r="J49" s="6">
        <f>'BP Banco'!J49</f>
        <v>16730</v>
      </c>
      <c r="L49" s="6">
        <v>0</v>
      </c>
      <c r="M49" s="6">
        <v>0</v>
      </c>
    </row>
    <row r="50" spans="1:13" x14ac:dyDescent="0.3">
      <c r="A50" s="11" t="s">
        <v>80</v>
      </c>
      <c r="B50" s="6">
        <f>'BP Banco'!B50</f>
        <v>0</v>
      </c>
      <c r="C50" s="6">
        <f>'BP Banco'!C50</f>
        <v>0</v>
      </c>
      <c r="D50" s="6">
        <f>'BP Banco'!D50</f>
        <v>0</v>
      </c>
      <c r="E50" s="6">
        <f>'BP Banco'!E50</f>
        <v>0</v>
      </c>
      <c r="F50" s="6"/>
      <c r="G50" s="6">
        <f>'BP Banco'!G50</f>
        <v>2265</v>
      </c>
      <c r="H50" s="6">
        <f>'BP Banco'!H50</f>
        <v>0</v>
      </c>
      <c r="I50" s="6">
        <f>'BP Banco'!I50</f>
        <v>0</v>
      </c>
      <c r="J50" s="6">
        <f>'BP Banco'!J50</f>
        <v>0</v>
      </c>
      <c r="L50" s="6">
        <v>721692.42</v>
      </c>
      <c r="M50" s="6">
        <v>898461.73</v>
      </c>
    </row>
    <row r="51" spans="1:13" x14ac:dyDescent="0.3">
      <c r="A51" s="12" t="s">
        <v>81</v>
      </c>
      <c r="B51" s="6">
        <f>'BP Banco'!B51</f>
        <v>0</v>
      </c>
      <c r="C51" s="6">
        <f>'BP Banco'!C51</f>
        <v>0</v>
      </c>
      <c r="D51" s="6">
        <f>'BP Banco'!D51</f>
        <v>0</v>
      </c>
      <c r="E51" s="6">
        <f>'BP Banco'!E51</f>
        <v>34</v>
      </c>
      <c r="F51" s="6"/>
      <c r="G51" s="6">
        <f>'BP Banco'!G51</f>
        <v>45062</v>
      </c>
      <c r="H51" s="6">
        <f>'BP Banco'!H51</f>
        <v>59631</v>
      </c>
      <c r="I51" s="6">
        <f>'BP Banco'!I51</f>
        <v>80567</v>
      </c>
      <c r="J51" s="6">
        <f>'BP Banco'!J51</f>
        <v>103442</v>
      </c>
      <c r="L51" s="6">
        <v>98667586.00999999</v>
      </c>
      <c r="M51" s="6">
        <v>123241641.96999997</v>
      </c>
    </row>
    <row r="52" spans="1:13" x14ac:dyDescent="0.3">
      <c r="A52" s="12"/>
      <c r="B52" s="6"/>
      <c r="C52" s="6"/>
      <c r="D52" s="6"/>
      <c r="E52" s="6"/>
      <c r="F52" s="6"/>
      <c r="G52" s="6"/>
      <c r="H52" s="6"/>
      <c r="I52" s="6"/>
      <c r="J52" s="6"/>
      <c r="L52" s="6"/>
      <c r="M52" s="6"/>
    </row>
    <row r="53" spans="1:13" x14ac:dyDescent="0.3">
      <c r="A53" s="16" t="s">
        <v>82</v>
      </c>
      <c r="B53" s="6">
        <f>'BP Banco'!B52</f>
        <v>0</v>
      </c>
      <c r="C53" s="6">
        <f>'BP Banco'!C52</f>
        <v>0</v>
      </c>
      <c r="D53" s="6">
        <f>'BP Banco'!D52</f>
        <v>0</v>
      </c>
      <c r="E53" s="6">
        <f>'BP Banco'!E52</f>
        <v>0</v>
      </c>
      <c r="F53" s="6"/>
      <c r="G53" s="6">
        <f>'BP Banco'!G52</f>
        <v>0</v>
      </c>
      <c r="H53" s="6">
        <f>'BP Banco'!H52</f>
        <v>0</v>
      </c>
      <c r="I53" s="6">
        <f>'BP Banco'!I52</f>
        <v>0</v>
      </c>
      <c r="J53" s="6">
        <f>'BP Banco'!J52</f>
        <v>0</v>
      </c>
      <c r="L53" s="6">
        <v>0</v>
      </c>
      <c r="M53" s="6">
        <v>0</v>
      </c>
    </row>
    <row r="54" spans="1:13" x14ac:dyDescent="0.3">
      <c r="A54" s="12" t="s">
        <v>83</v>
      </c>
      <c r="B54" s="6">
        <f>'BP Banco'!B53</f>
        <v>0</v>
      </c>
      <c r="C54" s="6">
        <f>'BP Banco'!C53</f>
        <v>0</v>
      </c>
      <c r="D54" s="6">
        <f>'BP Banco'!D53</f>
        <v>5124</v>
      </c>
      <c r="E54" s="6">
        <f>'BP Banco'!E53</f>
        <v>25831</v>
      </c>
      <c r="F54" s="6"/>
      <c r="G54" s="6">
        <f>'BP Banco'!G53</f>
        <v>0</v>
      </c>
      <c r="H54" s="6">
        <f>'BP Banco'!H53</f>
        <v>0</v>
      </c>
      <c r="I54" s="6">
        <f>'BP Banco'!I53</f>
        <v>0</v>
      </c>
      <c r="J54" s="6">
        <f>'BP Banco'!J53</f>
        <v>0</v>
      </c>
      <c r="L54" s="6">
        <v>0</v>
      </c>
      <c r="M54" s="6">
        <v>0</v>
      </c>
    </row>
    <row r="55" spans="1:13" x14ac:dyDescent="0.3">
      <c r="A55" s="11" t="s">
        <v>84</v>
      </c>
      <c r="B55" s="6">
        <f>'BP Banco'!B54</f>
        <v>0</v>
      </c>
      <c r="C55" s="6">
        <f>'BP Banco'!C54</f>
        <v>0</v>
      </c>
      <c r="D55" s="6">
        <f>'BP Banco'!D54</f>
        <v>0</v>
      </c>
      <c r="E55" s="6">
        <f>'BP Banco'!E54</f>
        <v>0</v>
      </c>
      <c r="F55" s="6"/>
      <c r="G55" s="6">
        <f>'BP Banco'!G54</f>
        <v>0</v>
      </c>
      <c r="H55" s="6">
        <f>'BP Banco'!H54</f>
        <v>0</v>
      </c>
      <c r="I55" s="6">
        <f>'BP Banco'!I54</f>
        <v>0</v>
      </c>
      <c r="J55" s="6">
        <f>'BP Banco'!J54</f>
        <v>0</v>
      </c>
      <c r="L55" s="6">
        <v>0</v>
      </c>
      <c r="M55" s="6">
        <v>0</v>
      </c>
    </row>
    <row r="56" spans="1:13" x14ac:dyDescent="0.3">
      <c r="A56" s="11" t="s">
        <v>85</v>
      </c>
      <c r="B56" s="6">
        <f>'BP Banco'!B55</f>
        <v>0</v>
      </c>
      <c r="C56" s="6">
        <f>'BP Banco'!C55</f>
        <v>0</v>
      </c>
      <c r="D56" s="6">
        <f>'BP Banco'!D55</f>
        <v>0</v>
      </c>
      <c r="E56" s="6">
        <f>'BP Banco'!E55</f>
        <v>0</v>
      </c>
      <c r="F56" s="6"/>
      <c r="G56" s="6">
        <f>'BP Banco'!G55</f>
        <v>0</v>
      </c>
      <c r="H56" s="6">
        <f>'BP Banco'!H55</f>
        <v>0</v>
      </c>
      <c r="I56" s="6">
        <f>'BP Banco'!I55</f>
        <v>0</v>
      </c>
      <c r="J56" s="6">
        <f>'BP Banco'!J55</f>
        <v>0</v>
      </c>
      <c r="L56" s="6">
        <v>1417079.3499999999</v>
      </c>
      <c r="M56" s="6">
        <v>2006199.01</v>
      </c>
    </row>
    <row r="57" spans="1:13" x14ac:dyDescent="0.3">
      <c r="A57" s="11" t="s">
        <v>86</v>
      </c>
      <c r="B57" s="6">
        <f>'BP Banco'!B56</f>
        <v>0</v>
      </c>
      <c r="C57" s="6">
        <f>'BP Banco'!C56</f>
        <v>0</v>
      </c>
      <c r="D57" s="6">
        <f>'BP Banco'!D56</f>
        <v>0</v>
      </c>
      <c r="E57" s="6">
        <f>'BP Banco'!E56</f>
        <v>0</v>
      </c>
      <c r="F57" s="6"/>
      <c r="G57" s="6">
        <f>'BP Banco'!G56</f>
        <v>0</v>
      </c>
      <c r="H57" s="6">
        <f>'BP Banco'!H56</f>
        <v>0</v>
      </c>
      <c r="I57" s="6">
        <f>'BP Banco'!I56</f>
        <v>0</v>
      </c>
      <c r="J57" s="6">
        <f>'BP Banco'!J56</f>
        <v>0</v>
      </c>
      <c r="L57" s="6">
        <v>750000</v>
      </c>
      <c r="M57" s="6">
        <v>0</v>
      </c>
    </row>
    <row r="58" spans="1:13" x14ac:dyDescent="0.3">
      <c r="A58" s="11" t="s">
        <v>87</v>
      </c>
      <c r="B58" s="6">
        <f>'BP Banco'!B57</f>
        <v>0</v>
      </c>
      <c r="C58" s="6">
        <f>'BP Banco'!C57</f>
        <v>0</v>
      </c>
      <c r="D58" s="6">
        <f>'BP Banco'!D57</f>
        <v>0</v>
      </c>
      <c r="E58" s="6">
        <f>'BP Banco'!E57</f>
        <v>0</v>
      </c>
      <c r="F58" s="6"/>
      <c r="G58" s="6">
        <f>'BP Banco'!G57</f>
        <v>1705</v>
      </c>
      <c r="H58" s="6">
        <f>'BP Banco'!H57</f>
        <v>1673</v>
      </c>
      <c r="I58" s="6">
        <f>'BP Banco'!I57</f>
        <v>2288</v>
      </c>
      <c r="J58" s="6">
        <f>'BP Banco'!J57</f>
        <v>3182</v>
      </c>
      <c r="L58" s="6">
        <v>0</v>
      </c>
      <c r="M58" s="6">
        <v>0</v>
      </c>
    </row>
    <row r="59" spans="1:13" x14ac:dyDescent="0.3">
      <c r="A59" s="11" t="s">
        <v>88</v>
      </c>
      <c r="B59" s="6">
        <f>'BP Banco'!B58</f>
        <v>0</v>
      </c>
      <c r="C59" s="6">
        <f>'BP Banco'!C58</f>
        <v>0</v>
      </c>
      <c r="D59" s="6">
        <f>'BP Banco'!D58</f>
        <v>0</v>
      </c>
      <c r="E59" s="6">
        <f>'BP Banco'!E58</f>
        <v>0</v>
      </c>
      <c r="F59" s="6"/>
      <c r="G59" s="6">
        <f>'BP Banco'!G58</f>
        <v>0</v>
      </c>
      <c r="H59" s="6">
        <f>'BP Banco'!H58</f>
        <v>0</v>
      </c>
      <c r="I59" s="6">
        <f>'BP Banco'!I58</f>
        <v>0</v>
      </c>
      <c r="J59" s="6">
        <f>'BP Banco'!J58</f>
        <v>0</v>
      </c>
      <c r="L59" s="6">
        <v>0</v>
      </c>
      <c r="M59" s="6">
        <v>0</v>
      </c>
    </row>
    <row r="60" spans="1:13" x14ac:dyDescent="0.3">
      <c r="A60" s="11" t="s">
        <v>89</v>
      </c>
      <c r="B60" s="6">
        <f>'BP Banco'!B59</f>
        <v>0</v>
      </c>
      <c r="C60" s="6">
        <f>'BP Banco'!C59</f>
        <v>0</v>
      </c>
      <c r="D60" s="6">
        <f>'BP Banco'!D59</f>
        <v>768</v>
      </c>
      <c r="E60" s="6">
        <f>'BP Banco'!E59</f>
        <v>1473</v>
      </c>
      <c r="F60" s="6"/>
      <c r="G60" s="6">
        <f>'BP Banco'!G59</f>
        <v>0</v>
      </c>
      <c r="H60" s="6">
        <f>'BP Banco'!H59</f>
        <v>0</v>
      </c>
      <c r="I60" s="6">
        <f>'BP Banco'!I59</f>
        <v>0</v>
      </c>
      <c r="J60" s="6">
        <f>'BP Banco'!J59</f>
        <v>0</v>
      </c>
      <c r="L60" s="6">
        <v>23975872.120000001</v>
      </c>
      <c r="M60" s="6">
        <v>29760420</v>
      </c>
    </row>
    <row r="61" spans="1:13" x14ac:dyDescent="0.3">
      <c r="A61" s="11" t="s">
        <v>90</v>
      </c>
      <c r="B61" s="6">
        <f>'BP Banco'!B60</f>
        <v>0</v>
      </c>
      <c r="C61" s="6">
        <f>'BP Banco'!C60</f>
        <v>0</v>
      </c>
      <c r="D61" s="6">
        <f>'BP Banco'!D60</f>
        <v>0</v>
      </c>
      <c r="E61" s="6">
        <f>'BP Banco'!E60</f>
        <v>0</v>
      </c>
      <c r="F61" s="6"/>
      <c r="G61" s="6">
        <f>'BP Banco'!G60</f>
        <v>0</v>
      </c>
      <c r="H61" s="6">
        <f>'BP Banco'!H60</f>
        <v>0</v>
      </c>
      <c r="I61" s="6">
        <f>'BP Banco'!I60</f>
        <v>0</v>
      </c>
      <c r="J61" s="6">
        <f>'BP Banco'!J60</f>
        <v>0</v>
      </c>
      <c r="L61" s="6">
        <v>0</v>
      </c>
      <c r="M61" s="6">
        <v>0</v>
      </c>
    </row>
    <row r="62" spans="1:13" x14ac:dyDescent="0.3">
      <c r="A62" s="11"/>
      <c r="B62" s="6"/>
      <c r="C62" s="6"/>
      <c r="D62" s="6"/>
      <c r="E62" s="6"/>
      <c r="F62" s="6"/>
      <c r="G62" s="6"/>
      <c r="H62" s="6"/>
      <c r="I62" s="6"/>
      <c r="J62" s="6"/>
      <c r="L62" s="6"/>
      <c r="M62" s="6"/>
    </row>
    <row r="63" spans="1:13" x14ac:dyDescent="0.3">
      <c r="A63" s="16" t="s">
        <v>91</v>
      </c>
      <c r="B63" s="6">
        <f>'BP Banco'!B61</f>
        <v>0</v>
      </c>
      <c r="C63" s="6">
        <f>'BP Banco'!C61</f>
        <v>0</v>
      </c>
      <c r="D63" s="6">
        <f>'BP Banco'!D61</f>
        <v>0</v>
      </c>
      <c r="E63" s="6">
        <f>'BP Banco'!E61</f>
        <v>0</v>
      </c>
      <c r="F63" s="6"/>
      <c r="G63" s="6">
        <f>'BP Banco'!G61</f>
        <v>178469</v>
      </c>
      <c r="H63" s="6">
        <f>'BP Banco'!H61</f>
        <v>178469</v>
      </c>
      <c r="I63" s="6">
        <f>'BP Banco'!I61</f>
        <v>198469</v>
      </c>
      <c r="J63" s="6">
        <f>'BP Banco'!J61</f>
        <v>198469</v>
      </c>
      <c r="L63" s="6">
        <v>0</v>
      </c>
      <c r="M63" s="6">
        <v>0</v>
      </c>
    </row>
    <row r="64" spans="1:13" x14ac:dyDescent="0.3">
      <c r="A64" s="12" t="s">
        <v>92</v>
      </c>
      <c r="B64" s="6">
        <f>'BP Banco'!B62</f>
        <v>0</v>
      </c>
      <c r="C64" s="6">
        <f>'BP Banco'!C62</f>
        <v>0</v>
      </c>
      <c r="D64" s="6">
        <f>'BP Banco'!D62</f>
        <v>0</v>
      </c>
      <c r="E64" s="6">
        <f>'BP Banco'!E62</f>
        <v>0</v>
      </c>
      <c r="F64" s="6"/>
      <c r="G64" s="6">
        <f>'BP Banco'!G62</f>
        <v>-61</v>
      </c>
      <c r="H64" s="6">
        <f>'BP Banco'!H62</f>
        <v>12</v>
      </c>
      <c r="I64" s="6">
        <f>'BP Banco'!I62</f>
        <v>18</v>
      </c>
      <c r="J64" s="6">
        <f>'BP Banco'!J62</f>
        <v>21</v>
      </c>
      <c r="L64" s="6">
        <v>313405838.57999998</v>
      </c>
      <c r="M64" s="6">
        <v>313420838.58000004</v>
      </c>
    </row>
    <row r="65" spans="1:13" x14ac:dyDescent="0.3">
      <c r="A65" s="12" t="s">
        <v>93</v>
      </c>
      <c r="B65" s="6">
        <f>'BP Banco'!B63</f>
        <v>0</v>
      </c>
      <c r="C65" s="6">
        <f>'BP Banco'!C63</f>
        <v>0</v>
      </c>
      <c r="D65" s="6">
        <f>'BP Banco'!D63</f>
        <v>160469</v>
      </c>
      <c r="E65" s="6">
        <f>'BP Banco'!E63</f>
        <v>178469</v>
      </c>
      <c r="F65" s="6"/>
      <c r="G65" s="6">
        <f>'BP Banco'!G63</f>
        <v>50819</v>
      </c>
      <c r="H65" s="6">
        <f>'BP Banco'!H63</f>
        <v>50819</v>
      </c>
      <c r="I65" s="6">
        <f>'BP Banco'!I63</f>
        <v>59809</v>
      </c>
      <c r="J65" s="6">
        <f>'BP Banco'!J63</f>
        <v>62956</v>
      </c>
      <c r="L65" s="6">
        <v>17915.53</v>
      </c>
      <c r="M65" s="6">
        <v>3804.04</v>
      </c>
    </row>
    <row r="66" spans="1:13" x14ac:dyDescent="0.3">
      <c r="A66" s="12" t="s">
        <v>94</v>
      </c>
      <c r="B66" s="6">
        <f>'BP Banco'!B64</f>
        <v>0</v>
      </c>
      <c r="C66" s="6">
        <f>'BP Banco'!C64</f>
        <v>0</v>
      </c>
      <c r="D66" s="6">
        <f>'BP Banco'!D64</f>
        <v>-69</v>
      </c>
      <c r="E66" s="6">
        <f>'BP Banco'!E64</f>
        <v>-66</v>
      </c>
      <c r="F66" s="6"/>
      <c r="G66" s="6">
        <f>'BP Banco'!G64</f>
        <v>0</v>
      </c>
      <c r="H66" s="6">
        <f>'BP Banco'!H64</f>
        <v>0</v>
      </c>
      <c r="I66" s="6">
        <f>'BP Banco'!I64</f>
        <v>-29990</v>
      </c>
      <c r="J66" s="6">
        <f>'BP Banco'!J64</f>
        <v>-49986</v>
      </c>
      <c r="L66" s="6">
        <v>24602205.902215</v>
      </c>
      <c r="M66" s="6">
        <v>24602205.902215</v>
      </c>
    </row>
    <row r="67" spans="1:13" x14ac:dyDescent="0.3">
      <c r="A67" s="12" t="s">
        <v>95</v>
      </c>
      <c r="B67" s="6">
        <f>'BP Banco'!B65</f>
        <v>0</v>
      </c>
      <c r="C67" s="6">
        <f>'BP Banco'!C65</f>
        <v>0</v>
      </c>
      <c r="D67" s="6">
        <f>'BP Banco'!D65</f>
        <v>0</v>
      </c>
      <c r="E67" s="6">
        <f>'BP Banco'!E65</f>
        <v>50819</v>
      </c>
      <c r="F67" s="6"/>
      <c r="G67" s="6">
        <f>'BP Banco'!G65</f>
        <v>0</v>
      </c>
      <c r="H67" s="6">
        <f>'BP Banco'!H65</f>
        <v>0</v>
      </c>
      <c r="I67" s="6">
        <f>'BP Banco'!I65</f>
        <v>0</v>
      </c>
      <c r="J67" s="6">
        <f>'BP Banco'!J65</f>
        <v>0</v>
      </c>
      <c r="L67" s="6">
        <v>-203956.88329099864</v>
      </c>
      <c r="M67" s="6">
        <v>-6403956.8832909986</v>
      </c>
    </row>
    <row r="68" spans="1:13" x14ac:dyDescent="0.3">
      <c r="A68" s="12" t="s">
        <v>96</v>
      </c>
      <c r="B68" s="6">
        <f>'BP Banco'!B66</f>
        <v>0</v>
      </c>
      <c r="C68" s="6">
        <f>'BP Banco'!C66</f>
        <v>0</v>
      </c>
      <c r="D68" s="6">
        <f>'BP Banco'!D66</f>
        <v>-82229</v>
      </c>
      <c r="E68" s="6">
        <f>'BP Banco'!E66</f>
        <v>-19903</v>
      </c>
      <c r="F68" s="6"/>
      <c r="G68" s="6">
        <f>'BP Banco'!G66</f>
        <v>10730</v>
      </c>
      <c r="H68" s="6">
        <f>'BP Banco'!H66</f>
        <v>29990</v>
      </c>
      <c r="I68" s="6">
        <f>'BP Banco'!I66</f>
        <v>64016</v>
      </c>
      <c r="J68" s="6">
        <f>'BP Banco'!J66</f>
        <v>109771</v>
      </c>
      <c r="L68" s="6">
        <v>51600857.629999936</v>
      </c>
      <c r="M68" s="6">
        <v>100122777.64999965</v>
      </c>
    </row>
    <row r="69" spans="1:13" x14ac:dyDescent="0.3">
      <c r="A69" s="15"/>
      <c r="B69" s="6"/>
      <c r="C69" s="6"/>
      <c r="D69" s="6"/>
      <c r="E69" s="6"/>
    </row>
    <row r="70" spans="1:13" x14ac:dyDescent="0.3">
      <c r="A70" s="16" t="s">
        <v>97</v>
      </c>
      <c r="B70" s="9">
        <f t="shared" ref="B70:E70" si="3">SUM(B38:B69)</f>
        <v>0</v>
      </c>
      <c r="C70" s="9">
        <f t="shared" si="3"/>
        <v>0</v>
      </c>
      <c r="D70" s="9">
        <f>SUM(D38:D69)</f>
        <v>170220</v>
      </c>
      <c r="E70" s="9">
        <f t="shared" si="3"/>
        <v>823291</v>
      </c>
      <c r="G70" s="9">
        <f t="shared" ref="G70" si="4">SUM(G38:G69)</f>
        <v>866862</v>
      </c>
      <c r="H70" s="9">
        <f t="shared" ref="H70" si="5">SUM(H38:H69)</f>
        <v>901374</v>
      </c>
      <c r="I70" s="9">
        <f t="shared" ref="I70" si="6">SUM(I38:I69)</f>
        <v>1026698</v>
      </c>
      <c r="J70" s="9">
        <f t="shared" ref="J70" si="7">SUM(J38:J69)</f>
        <v>1488027</v>
      </c>
      <c r="L70" s="9">
        <f>SUM(L38:L69)</f>
        <v>1661652113.4689238</v>
      </c>
      <c r="M70" s="9">
        <f t="shared" ref="M70" si="8">SUM(M38:M69)</f>
        <v>1870790267.6089237</v>
      </c>
    </row>
    <row r="71" spans="1:13" x14ac:dyDescent="0.3">
      <c r="B71" s="7">
        <f t="shared" ref="B71:E71" si="9">B70-B35</f>
        <v>0</v>
      </c>
      <c r="C71" s="7">
        <f t="shared" si="9"/>
        <v>0</v>
      </c>
      <c r="D71" s="7">
        <f t="shared" si="9"/>
        <v>383</v>
      </c>
      <c r="E71" s="7">
        <f t="shared" si="9"/>
        <v>-19904</v>
      </c>
      <c r="G71" s="7">
        <f t="shared" ref="G71:J71" si="10">G70-G35</f>
        <v>5001</v>
      </c>
      <c r="H71" s="7">
        <f t="shared" si="10"/>
        <v>4623</v>
      </c>
      <c r="I71" s="7">
        <f t="shared" si="10"/>
        <v>4870</v>
      </c>
      <c r="J71" s="7">
        <f t="shared" si="10"/>
        <v>5065</v>
      </c>
      <c r="L71" s="7">
        <f>L70-L35</f>
        <v>-1.1075735092163086E-2</v>
      </c>
      <c r="M71" s="7">
        <f>M70-M35</f>
        <v>-1.1076450347900391E-2</v>
      </c>
    </row>
  </sheetData>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7"/>
  <sheetViews>
    <sheetView showGridLines="0" zoomScale="90" zoomScaleNormal="90" workbookViewId="0">
      <pane xSplit="1" ySplit="4" topLeftCell="D22" activePane="bottomRight" state="frozen"/>
      <selection activeCell="D64" sqref="D64"/>
      <selection pane="topRight" activeCell="D64" sqref="D64"/>
      <selection pane="bottomLeft" activeCell="D64" sqref="D64"/>
      <selection pane="bottomRight" activeCell="D64" sqref="D64"/>
    </sheetView>
  </sheetViews>
  <sheetFormatPr defaultColWidth="9.109375" defaultRowHeight="14.4" x14ac:dyDescent="0.3"/>
  <cols>
    <col min="1" max="1" width="49.5546875" style="2" customWidth="1"/>
    <col min="2" max="6" width="10.5546875" style="2" customWidth="1"/>
    <col min="7" max="7" width="2.109375" style="2" customWidth="1"/>
    <col min="8" max="12" width="10.5546875" style="2" customWidth="1"/>
    <col min="13" max="13" width="2.109375" style="2" customWidth="1"/>
    <col min="14" max="15" width="10.5546875" style="2" customWidth="1"/>
    <col min="16" max="16" width="12.44140625" style="2" bestFit="1" customWidth="1"/>
    <col min="17" max="18" width="10.5546875" style="2" customWidth="1"/>
    <col min="19" max="16384" width="9.109375" style="2"/>
  </cols>
  <sheetData>
    <row r="1" spans="1:18" x14ac:dyDescent="0.3">
      <c r="A1" s="1" t="s">
        <v>0</v>
      </c>
    </row>
    <row r="2" spans="1:18" x14ac:dyDescent="0.3">
      <c r="A2" s="1" t="s">
        <v>40</v>
      </c>
      <c r="B2" s="151">
        <v>2016</v>
      </c>
      <c r="C2" s="151"/>
      <c r="D2" s="151"/>
      <c r="E2" s="151"/>
      <c r="F2" s="151"/>
      <c r="H2" s="151">
        <v>2017</v>
      </c>
      <c r="I2" s="151"/>
      <c r="J2" s="151"/>
      <c r="K2" s="151"/>
      <c r="L2" s="151"/>
      <c r="N2" s="151">
        <v>2018</v>
      </c>
      <c r="O2" s="151"/>
      <c r="P2" s="151"/>
      <c r="Q2" s="151"/>
      <c r="R2" s="151"/>
    </row>
    <row r="3" spans="1:18" s="1" customFormat="1" x14ac:dyDescent="0.3">
      <c r="B3" s="8" t="s">
        <v>105</v>
      </c>
      <c r="C3" s="8" t="s">
        <v>106</v>
      </c>
      <c r="D3" s="8" t="s">
        <v>107</v>
      </c>
      <c r="E3" s="8" t="s">
        <v>108</v>
      </c>
      <c r="F3" s="8" t="s">
        <v>109</v>
      </c>
      <c r="G3" s="8"/>
      <c r="H3" s="8" t="s">
        <v>105</v>
      </c>
      <c r="I3" s="8" t="s">
        <v>106</v>
      </c>
      <c r="J3" s="8" t="s">
        <v>107</v>
      </c>
      <c r="K3" s="8" t="s">
        <v>108</v>
      </c>
      <c r="L3" s="8" t="s">
        <v>109</v>
      </c>
      <c r="M3" s="8"/>
      <c r="N3" s="8" t="s">
        <v>105</v>
      </c>
      <c r="O3" s="8" t="s">
        <v>106</v>
      </c>
      <c r="P3" s="8" t="s">
        <v>107</v>
      </c>
      <c r="Q3" s="8" t="s">
        <v>108</v>
      </c>
      <c r="R3" s="8" t="s">
        <v>109</v>
      </c>
    </row>
    <row r="4" spans="1:18" x14ac:dyDescent="0.3">
      <c r="A4" s="3" t="s">
        <v>1</v>
      </c>
      <c r="B4" s="19">
        <f>SUM(B5:B10)</f>
        <v>0</v>
      </c>
      <c r="C4" s="19">
        <f t="shared" ref="C4:F4" si="0">SUM(C5:C10)</f>
        <v>0</v>
      </c>
      <c r="D4" s="19">
        <f t="shared" si="0"/>
        <v>1879</v>
      </c>
      <c r="E4" s="19">
        <f t="shared" si="0"/>
        <v>43325</v>
      </c>
      <c r="F4" s="19">
        <f t="shared" si="0"/>
        <v>45204</v>
      </c>
      <c r="H4" s="19">
        <f t="shared" ref="H4" si="1">SUM(H5:H10)</f>
        <v>173475</v>
      </c>
      <c r="I4" s="19">
        <f t="shared" ref="I4" si="2">SUM(I5:I10)</f>
        <v>207366</v>
      </c>
      <c r="J4" s="19">
        <f t="shared" ref="J4" si="3">SUM(J5:J10)</f>
        <v>253841</v>
      </c>
      <c r="K4" s="19">
        <f t="shared" ref="K4" si="4">SUM(K5:K10)</f>
        <v>319623</v>
      </c>
      <c r="L4" s="19">
        <f t="shared" ref="L4" si="5">SUM(L5:L10)</f>
        <v>954305</v>
      </c>
      <c r="N4" s="19">
        <f t="shared" ref="N4" si="6">SUM(N5:N10)</f>
        <v>365755</v>
      </c>
      <c r="O4" s="19">
        <f t="shared" ref="O4" si="7">SUM(O5:O10)</f>
        <v>412634</v>
      </c>
      <c r="P4" s="19">
        <f t="shared" ref="P4" si="8">SUM(P5:P10)</f>
        <v>0</v>
      </c>
      <c r="Q4" s="19">
        <f t="shared" ref="Q4" si="9">SUM(Q5:Q10)</f>
        <v>0</v>
      </c>
      <c r="R4" s="19">
        <f t="shared" ref="R4" si="10">SUM(R5:R10)</f>
        <v>778389</v>
      </c>
    </row>
    <row r="5" spans="1:18" x14ac:dyDescent="0.3">
      <c r="A5" s="4" t="s">
        <v>2</v>
      </c>
      <c r="B5" s="6">
        <f>'DRE Banco'!B5</f>
        <v>0</v>
      </c>
      <c r="C5" s="6">
        <f>'DRE Banco'!C5</f>
        <v>0</v>
      </c>
      <c r="D5" s="6">
        <f>'DRE Banco'!D5</f>
        <v>411</v>
      </c>
      <c r="E5" s="6">
        <f>'DRE Banco'!E5</f>
        <v>40305</v>
      </c>
      <c r="F5" s="6">
        <f>SUM(B5:E5)</f>
        <v>40716</v>
      </c>
      <c r="G5" s="6"/>
      <c r="H5" s="6">
        <f>'DRE Banco'!H5</f>
        <v>165707</v>
      </c>
      <c r="I5" s="6">
        <f>'DRE Banco'!I5</f>
        <v>201767</v>
      </c>
      <c r="J5" s="6">
        <f>'DRE Banco'!J5</f>
        <v>249794</v>
      </c>
      <c r="K5" s="6">
        <f>'DRE Banco'!K5</f>
        <v>314927</v>
      </c>
      <c r="L5" s="6">
        <f>SUM(H5:K5)</f>
        <v>932195</v>
      </c>
      <c r="M5" s="7"/>
      <c r="N5" s="6">
        <v>359104</v>
      </c>
      <c r="O5" s="6">
        <v>405773</v>
      </c>
      <c r="R5" s="6">
        <f>SUM(N5:Q5)</f>
        <v>764877</v>
      </c>
    </row>
    <row r="6" spans="1:18" x14ac:dyDescent="0.3">
      <c r="A6" s="4" t="s">
        <v>4</v>
      </c>
      <c r="B6" s="6">
        <f>'DRE Banco'!B6</f>
        <v>0</v>
      </c>
      <c r="C6" s="6">
        <f>'DRE Banco'!C6</f>
        <v>0</v>
      </c>
      <c r="D6" s="6">
        <f>'DRE Banco'!D6</f>
        <v>156</v>
      </c>
      <c r="E6" s="6">
        <f>'DRE Banco'!E6</f>
        <v>1095</v>
      </c>
      <c r="F6" s="6">
        <f>SUM(B6:E6)</f>
        <v>1251</v>
      </c>
      <c r="G6" s="6"/>
      <c r="H6" s="6">
        <f>'DRE Banco'!H6</f>
        <v>3145</v>
      </c>
      <c r="I6" s="6">
        <f>'DRE Banco'!I6</f>
        <v>1867</v>
      </c>
      <c r="J6" s="6">
        <f>'DRE Banco'!J6</f>
        <v>2000</v>
      </c>
      <c r="K6" s="6">
        <f>'DRE Banco'!K6</f>
        <v>3432</v>
      </c>
      <c r="L6" s="6">
        <f>SUM(H6:K6)</f>
        <v>10444</v>
      </c>
      <c r="M6" s="7"/>
      <c r="N6" s="6">
        <v>1915</v>
      </c>
      <c r="O6" s="6">
        <v>2274</v>
      </c>
      <c r="R6" s="6">
        <f>SUM(N6:Q6)</f>
        <v>4189</v>
      </c>
    </row>
    <row r="7" spans="1:18" x14ac:dyDescent="0.3">
      <c r="A7" s="4" t="s">
        <v>3</v>
      </c>
      <c r="B7" s="6">
        <f>'DRE Banco'!B7</f>
        <v>0</v>
      </c>
      <c r="C7" s="6">
        <f>'DRE Banco'!C7</f>
        <v>0</v>
      </c>
      <c r="D7" s="6">
        <f>'DRE Banco'!D7</f>
        <v>1292</v>
      </c>
      <c r="E7" s="6">
        <f>'DRE Banco'!E7</f>
        <v>1814</v>
      </c>
      <c r="F7" s="6">
        <f t="shared" ref="F7:F36" si="11">SUM(B7:E7)</f>
        <v>3106</v>
      </c>
      <c r="G7" s="6"/>
      <c r="H7" s="6">
        <f>'DRE Banco'!H7</f>
        <v>4788</v>
      </c>
      <c r="I7" s="6">
        <f>'DRE Banco'!I7</f>
        <v>3261</v>
      </c>
      <c r="J7" s="6">
        <f>'DRE Banco'!J7</f>
        <v>2060</v>
      </c>
      <c r="K7" s="6">
        <f>'DRE Banco'!K7</f>
        <v>1249</v>
      </c>
      <c r="L7" s="6">
        <f t="shared" ref="L7:L36" si="12">SUM(H7:K7)</f>
        <v>11358</v>
      </c>
      <c r="M7" s="7"/>
      <c r="N7" s="6">
        <v>4672</v>
      </c>
      <c r="O7" s="6">
        <v>4443</v>
      </c>
      <c r="R7" s="6">
        <f t="shared" ref="R7:R36" si="13">SUM(N7:Q7)</f>
        <v>9115</v>
      </c>
    </row>
    <row r="8" spans="1:18" x14ac:dyDescent="0.3">
      <c r="A8" s="4" t="s">
        <v>5</v>
      </c>
      <c r="B8" s="6">
        <f>'DRE Banco'!B8</f>
        <v>0</v>
      </c>
      <c r="C8" s="6">
        <f>'DRE Banco'!C8</f>
        <v>0</v>
      </c>
      <c r="D8" s="6">
        <f>'DRE Banco'!D8</f>
        <v>20</v>
      </c>
      <c r="E8" s="6">
        <f>'DRE Banco'!E8</f>
        <v>111</v>
      </c>
      <c r="F8" s="6">
        <f t="shared" si="11"/>
        <v>131</v>
      </c>
      <c r="G8" s="6"/>
      <c r="H8" s="6">
        <f>'DRE Banco'!H8</f>
        <v>-49</v>
      </c>
      <c r="I8" s="6">
        <f>'DRE Banco'!I8</f>
        <v>329</v>
      </c>
      <c r="J8" s="6">
        <f>'DRE Banco'!J8</f>
        <v>0</v>
      </c>
      <c r="K8" s="6">
        <f>'DRE Banco'!K8</f>
        <v>0</v>
      </c>
      <c r="L8" s="6">
        <f t="shared" si="12"/>
        <v>280</v>
      </c>
      <c r="M8" s="7"/>
      <c r="N8" s="6">
        <v>0</v>
      </c>
      <c r="O8" s="6">
        <v>-33</v>
      </c>
      <c r="R8" s="6">
        <f t="shared" si="13"/>
        <v>-33</v>
      </c>
    </row>
    <row r="9" spans="1:18" x14ac:dyDescent="0.3">
      <c r="A9" s="4" t="s">
        <v>41</v>
      </c>
      <c r="B9" s="6">
        <f>'DRE Banco'!B9</f>
        <v>0</v>
      </c>
      <c r="C9" s="6">
        <f>'DRE Banco'!C9</f>
        <v>0</v>
      </c>
      <c r="D9" s="6">
        <f>'DRE Banco'!D9</f>
        <v>0</v>
      </c>
      <c r="E9" s="6">
        <f>'DRE Banco'!E9</f>
        <v>0</v>
      </c>
      <c r="F9" s="6">
        <f t="shared" si="11"/>
        <v>0</v>
      </c>
      <c r="G9" s="6"/>
      <c r="H9" s="6">
        <f>'DRE Banco'!H9</f>
        <v>-116</v>
      </c>
      <c r="I9" s="6">
        <f>'DRE Banco'!I9</f>
        <v>142</v>
      </c>
      <c r="J9" s="6">
        <f>'DRE Banco'!J9</f>
        <v>-13</v>
      </c>
      <c r="K9" s="6">
        <f>'DRE Banco'!K9</f>
        <v>15</v>
      </c>
      <c r="L9" s="6">
        <f t="shared" si="12"/>
        <v>28</v>
      </c>
      <c r="M9" s="7"/>
      <c r="N9" s="6">
        <v>64</v>
      </c>
      <c r="O9" s="6">
        <v>177</v>
      </c>
      <c r="R9" s="6">
        <f t="shared" si="13"/>
        <v>241</v>
      </c>
    </row>
    <row r="10" spans="1:18" x14ac:dyDescent="0.3">
      <c r="A10" s="4" t="s">
        <v>6</v>
      </c>
      <c r="B10" s="6">
        <f>'DRE Banco'!B10</f>
        <v>0</v>
      </c>
      <c r="C10" s="6">
        <f>'DRE Banco'!C10</f>
        <v>0</v>
      </c>
      <c r="D10" s="6">
        <f>'DRE Banco'!D10</f>
        <v>0</v>
      </c>
      <c r="E10" s="6">
        <f>'DRE Banco'!E10</f>
        <v>0</v>
      </c>
      <c r="F10" s="6">
        <f t="shared" si="11"/>
        <v>0</v>
      </c>
      <c r="G10" s="6"/>
      <c r="H10" s="6">
        <f>'DRE Banco'!H10</f>
        <v>0</v>
      </c>
      <c r="I10" s="6">
        <f>'DRE Banco'!I10</f>
        <v>0</v>
      </c>
      <c r="J10" s="6">
        <f>'DRE Banco'!J10</f>
        <v>0</v>
      </c>
      <c r="K10" s="6">
        <f>'DRE Banco'!K10</f>
        <v>0</v>
      </c>
      <c r="L10" s="6">
        <f t="shared" si="12"/>
        <v>0</v>
      </c>
      <c r="M10" s="7"/>
      <c r="N10" s="6">
        <v>0</v>
      </c>
      <c r="O10" s="6">
        <v>0</v>
      </c>
      <c r="R10" s="6">
        <f t="shared" si="13"/>
        <v>0</v>
      </c>
    </row>
    <row r="11" spans="1:18" x14ac:dyDescent="0.3">
      <c r="A11" s="4"/>
      <c r="B11" s="6"/>
      <c r="C11" s="6"/>
      <c r="D11" s="6"/>
      <c r="E11" s="6"/>
      <c r="F11" s="6"/>
      <c r="G11" s="6"/>
      <c r="H11" s="6"/>
      <c r="I11" s="6"/>
      <c r="J11" s="6"/>
      <c r="K11" s="6"/>
      <c r="L11" s="6"/>
      <c r="M11" s="7"/>
      <c r="N11" s="6"/>
      <c r="O11" s="6"/>
      <c r="R11" s="6"/>
    </row>
    <row r="12" spans="1:18" x14ac:dyDescent="0.3">
      <c r="A12" s="3" t="s">
        <v>7</v>
      </c>
      <c r="B12" s="19">
        <f>SUM(B13:B19)</f>
        <v>0</v>
      </c>
      <c r="C12" s="19">
        <f t="shared" ref="C12:F12" si="14">SUM(C13:C19)</f>
        <v>0</v>
      </c>
      <c r="D12" s="19">
        <f t="shared" si="14"/>
        <v>-1793</v>
      </c>
      <c r="E12" s="19">
        <f t="shared" si="14"/>
        <v>-7129</v>
      </c>
      <c r="F12" s="19">
        <f t="shared" si="14"/>
        <v>-8922</v>
      </c>
      <c r="H12" s="19">
        <f t="shared" ref="H12" si="15">SUM(H13:H19)</f>
        <v>-64787</v>
      </c>
      <c r="I12" s="19">
        <f t="shared" ref="I12" si="16">SUM(I13:I19)</f>
        <v>-69020</v>
      </c>
      <c r="J12" s="19">
        <f t="shared" ref="J12" si="17">SUM(J13:J19)</f>
        <v>-73238</v>
      </c>
      <c r="K12" s="19">
        <f t="shared" ref="K12" si="18">SUM(K13:K19)</f>
        <v>-91396</v>
      </c>
      <c r="L12" s="19">
        <f t="shared" ref="L12" si="19">SUM(L13:L19)</f>
        <v>-298441</v>
      </c>
      <c r="N12" s="19">
        <f t="shared" ref="N12" si="20">SUM(N13:N19)</f>
        <v>-125050</v>
      </c>
      <c r="O12" s="19">
        <f t="shared" ref="O12" si="21">SUM(O13:O19)</f>
        <v>-153394</v>
      </c>
      <c r="P12" s="19">
        <f t="shared" ref="P12" si="22">SUM(P13:P19)</f>
        <v>0</v>
      </c>
      <c r="Q12" s="19">
        <f t="shared" ref="Q12" si="23">SUM(Q13:Q19)</f>
        <v>0</v>
      </c>
      <c r="R12" s="19">
        <f t="shared" ref="R12" si="24">SUM(R13:R19)</f>
        <v>-278444</v>
      </c>
    </row>
    <row r="13" spans="1:18" x14ac:dyDescent="0.3">
      <c r="A13" s="4" t="s">
        <v>8</v>
      </c>
      <c r="B13" s="6">
        <f>'DRE Banco'!B13</f>
        <v>0</v>
      </c>
      <c r="C13" s="6">
        <f>'DRE Banco'!C13</f>
        <v>0</v>
      </c>
      <c r="D13" s="6">
        <f>'DRE Banco'!D13</f>
        <v>-1681</v>
      </c>
      <c r="E13" s="6">
        <f>'DRE Banco'!E13</f>
        <v>-5522</v>
      </c>
      <c r="F13" s="6">
        <f t="shared" si="11"/>
        <v>-7203</v>
      </c>
      <c r="G13" s="6"/>
      <c r="H13" s="6">
        <f>'DRE Banco'!H13</f>
        <v>-19120</v>
      </c>
      <c r="I13" s="6">
        <f>'DRE Banco'!I13</f>
        <v>-15954</v>
      </c>
      <c r="J13" s="6">
        <f>'DRE Banco'!J13</f>
        <v>-14671</v>
      </c>
      <c r="K13" s="6">
        <f>'DRE Banco'!K13</f>
        <v>-15464</v>
      </c>
      <c r="L13" s="6">
        <f t="shared" si="12"/>
        <v>-65209</v>
      </c>
      <c r="M13" s="7"/>
      <c r="N13" s="6">
        <v>-18726</v>
      </c>
      <c r="O13" s="6">
        <v>-21129</v>
      </c>
      <c r="R13" s="6">
        <f t="shared" si="13"/>
        <v>-39855</v>
      </c>
    </row>
    <row r="14" spans="1:18" x14ac:dyDescent="0.3">
      <c r="A14" s="4" t="s">
        <v>9</v>
      </c>
      <c r="B14" s="6">
        <f>'DRE Banco'!B14</f>
        <v>0</v>
      </c>
      <c r="C14" s="6">
        <f>'DRE Banco'!C14</f>
        <v>0</v>
      </c>
      <c r="D14" s="6">
        <f>'DRE Banco'!D14</f>
        <v>0</v>
      </c>
      <c r="E14" s="6">
        <f>'DRE Banco'!E14</f>
        <v>0</v>
      </c>
      <c r="F14" s="6">
        <f t="shared" si="11"/>
        <v>0</v>
      </c>
      <c r="G14" s="6"/>
      <c r="H14" s="6">
        <f>'DRE Banco'!H14</f>
        <v>0</v>
      </c>
      <c r="I14" s="6">
        <f>'DRE Banco'!I14</f>
        <v>0</v>
      </c>
      <c r="J14" s="6">
        <f>'DRE Banco'!J14</f>
        <v>0</v>
      </c>
      <c r="K14" s="6">
        <f>'DRE Banco'!K14</f>
        <v>0</v>
      </c>
      <c r="L14" s="6">
        <f t="shared" si="12"/>
        <v>0</v>
      </c>
      <c r="M14" s="7"/>
      <c r="N14" s="6">
        <v>0</v>
      </c>
      <c r="O14" s="6">
        <v>0</v>
      </c>
      <c r="R14" s="6">
        <f t="shared" si="13"/>
        <v>0</v>
      </c>
    </row>
    <row r="15" spans="1:18" x14ac:dyDescent="0.3">
      <c r="A15" s="4" t="s">
        <v>10</v>
      </c>
      <c r="B15" s="6">
        <f>'DRE Banco'!B15</f>
        <v>0</v>
      </c>
      <c r="C15" s="6">
        <f>'DRE Banco'!C15</f>
        <v>0</v>
      </c>
      <c r="D15" s="6">
        <f>'DRE Banco'!D15</f>
        <v>-75</v>
      </c>
      <c r="E15" s="6">
        <f>'DRE Banco'!E15</f>
        <v>-192</v>
      </c>
      <c r="F15" s="6">
        <f t="shared" si="11"/>
        <v>-267</v>
      </c>
      <c r="G15" s="6"/>
      <c r="H15" s="6">
        <f>'DRE Banco'!H15</f>
        <v>-100</v>
      </c>
      <c r="I15" s="6">
        <f>'DRE Banco'!I15</f>
        <v>-164</v>
      </c>
      <c r="J15" s="6">
        <f>'DRE Banco'!J15</f>
        <v>0</v>
      </c>
      <c r="K15" s="6">
        <f>'DRE Banco'!K15</f>
        <v>0</v>
      </c>
      <c r="L15" s="6">
        <f t="shared" si="12"/>
        <v>-264</v>
      </c>
      <c r="M15" s="7"/>
      <c r="N15" s="6">
        <v>-38</v>
      </c>
      <c r="O15" s="6">
        <v>-82</v>
      </c>
      <c r="R15" s="6">
        <f t="shared" si="13"/>
        <v>-120</v>
      </c>
    </row>
    <row r="16" spans="1:18" x14ac:dyDescent="0.3">
      <c r="A16" s="4" t="s">
        <v>11</v>
      </c>
      <c r="B16" s="6">
        <f>'DRE Banco'!B16</f>
        <v>0</v>
      </c>
      <c r="C16" s="6">
        <f>'DRE Banco'!C16</f>
        <v>0</v>
      </c>
      <c r="D16" s="6">
        <f>'DRE Banco'!D16</f>
        <v>0</v>
      </c>
      <c r="E16" s="6">
        <f>'DRE Banco'!E16</f>
        <v>0</v>
      </c>
      <c r="F16" s="6">
        <f t="shared" si="11"/>
        <v>0</v>
      </c>
      <c r="G16" s="6"/>
      <c r="H16" s="6">
        <f>'DRE Banco'!H16</f>
        <v>0</v>
      </c>
      <c r="I16" s="6">
        <f>'DRE Banco'!I16</f>
        <v>0</v>
      </c>
      <c r="J16" s="6">
        <f>'DRE Banco'!J16</f>
        <v>0</v>
      </c>
      <c r="K16" s="6">
        <f>'DRE Banco'!K16</f>
        <v>0</v>
      </c>
      <c r="L16" s="6">
        <f t="shared" si="12"/>
        <v>0</v>
      </c>
      <c r="M16" s="7"/>
      <c r="N16" s="6">
        <v>0</v>
      </c>
      <c r="O16" s="6">
        <v>0</v>
      </c>
      <c r="R16" s="6">
        <f t="shared" si="13"/>
        <v>0</v>
      </c>
    </row>
    <row r="17" spans="1:18" x14ac:dyDescent="0.3">
      <c r="A17" s="4" t="s">
        <v>12</v>
      </c>
      <c r="B17" s="6">
        <f>'DRE Banco'!B17</f>
        <v>0</v>
      </c>
      <c r="C17" s="6">
        <f>'DRE Banco'!C17</f>
        <v>0</v>
      </c>
      <c r="D17" s="6">
        <f>'DRE Banco'!D17</f>
        <v>0</v>
      </c>
      <c r="E17" s="6">
        <f>'DRE Banco'!E17</f>
        <v>0</v>
      </c>
      <c r="F17" s="6">
        <f t="shared" si="11"/>
        <v>0</v>
      </c>
      <c r="G17" s="6"/>
      <c r="H17" s="6">
        <f>'DRE Banco'!H17</f>
        <v>0</v>
      </c>
      <c r="I17" s="6">
        <f>'DRE Banco'!I17</f>
        <v>0</v>
      </c>
      <c r="J17" s="6">
        <f>'DRE Banco'!J17</f>
        <v>0</v>
      </c>
      <c r="K17" s="6">
        <f>'DRE Banco'!K17</f>
        <v>0</v>
      </c>
      <c r="L17" s="6">
        <f t="shared" si="12"/>
        <v>0</v>
      </c>
      <c r="M17" s="7"/>
      <c r="N17" s="6">
        <v>0</v>
      </c>
      <c r="O17" s="6">
        <v>0</v>
      </c>
      <c r="R17" s="6">
        <f t="shared" si="13"/>
        <v>0</v>
      </c>
    </row>
    <row r="18" spans="1:18" x14ac:dyDescent="0.3">
      <c r="A18" s="4" t="s">
        <v>14</v>
      </c>
      <c r="B18" s="6">
        <f>'DRE Banco'!B18</f>
        <v>0</v>
      </c>
      <c r="C18" s="6">
        <f>'DRE Banco'!C18</f>
        <v>0</v>
      </c>
      <c r="D18" s="6">
        <f>'DRE Banco'!D18</f>
        <v>0</v>
      </c>
      <c r="E18" s="6">
        <f>'DRE Banco'!E18</f>
        <v>0</v>
      </c>
      <c r="F18" s="6">
        <f t="shared" si="11"/>
        <v>0</v>
      </c>
      <c r="G18" s="6"/>
      <c r="H18" s="6">
        <f>'DRE Banco'!H18</f>
        <v>0</v>
      </c>
      <c r="I18" s="6">
        <f>'DRE Banco'!I18</f>
        <v>-103</v>
      </c>
      <c r="J18" s="6">
        <f>'DRE Banco'!J18</f>
        <v>-77</v>
      </c>
      <c r="K18" s="6">
        <f>'DRE Banco'!K18</f>
        <v>-39</v>
      </c>
      <c r="L18" s="6">
        <f t="shared" si="12"/>
        <v>-219</v>
      </c>
      <c r="M18" s="7"/>
      <c r="N18" s="6">
        <v>-106304</v>
      </c>
      <c r="O18" s="6">
        <v>-132302</v>
      </c>
      <c r="R18" s="6">
        <f t="shared" si="13"/>
        <v>-238606</v>
      </c>
    </row>
    <row r="19" spans="1:18" x14ac:dyDescent="0.3">
      <c r="A19" s="4" t="s">
        <v>13</v>
      </c>
      <c r="B19" s="6">
        <f>'DRE Banco'!B19</f>
        <v>0</v>
      </c>
      <c r="C19" s="6">
        <f>'DRE Banco'!C19</f>
        <v>0</v>
      </c>
      <c r="D19" s="6">
        <f>'DRE Banco'!D19</f>
        <v>-37</v>
      </c>
      <c r="E19" s="6">
        <f>'DRE Banco'!E19</f>
        <v>-1415</v>
      </c>
      <c r="F19" s="6">
        <f>SUM(B19:E19)</f>
        <v>-1452</v>
      </c>
      <c r="G19" s="6"/>
      <c r="H19" s="6">
        <f>'DRE Banco'!H19</f>
        <v>-45567</v>
      </c>
      <c r="I19" s="6">
        <f>'DRE Banco'!I19</f>
        <v>-52799</v>
      </c>
      <c r="J19" s="6">
        <f>'DRE Banco'!J19</f>
        <v>-58490</v>
      </c>
      <c r="K19" s="6">
        <f>'DRE Banco'!K19</f>
        <v>-75893</v>
      </c>
      <c r="L19" s="6">
        <f>SUM(H19:K19)</f>
        <v>-232749</v>
      </c>
      <c r="M19" s="7"/>
      <c r="N19" s="6">
        <v>18</v>
      </c>
      <c r="O19" s="6">
        <v>119</v>
      </c>
      <c r="R19" s="6">
        <f>SUM(N19:Q19)</f>
        <v>137</v>
      </c>
    </row>
    <row r="20" spans="1:18" x14ac:dyDescent="0.3">
      <c r="A20" s="4"/>
      <c r="B20" s="6"/>
      <c r="C20" s="6"/>
      <c r="D20" s="6"/>
      <c r="E20" s="6"/>
      <c r="F20" s="6"/>
      <c r="G20" s="6"/>
      <c r="H20" s="6"/>
      <c r="I20" s="6"/>
      <c r="J20" s="6"/>
      <c r="K20" s="6"/>
      <c r="L20" s="6"/>
      <c r="M20" s="7"/>
      <c r="N20" s="6"/>
      <c r="O20" s="6"/>
      <c r="R20" s="6"/>
    </row>
    <row r="21" spans="1:18" x14ac:dyDescent="0.3">
      <c r="A21" s="3" t="s">
        <v>15</v>
      </c>
      <c r="B21" s="9">
        <f>B4+B12</f>
        <v>0</v>
      </c>
      <c r="C21" s="9">
        <f t="shared" ref="C21:F21" si="25">C4+C12</f>
        <v>0</v>
      </c>
      <c r="D21" s="9">
        <f t="shared" si="25"/>
        <v>86</v>
      </c>
      <c r="E21" s="9">
        <f t="shared" si="25"/>
        <v>36196</v>
      </c>
      <c r="F21" s="9">
        <f t="shared" si="25"/>
        <v>36282</v>
      </c>
      <c r="G21" s="6"/>
      <c r="H21" s="9">
        <f>H4+H12</f>
        <v>108688</v>
      </c>
      <c r="I21" s="9">
        <f t="shared" ref="I21:R21" si="26">I4+I12</f>
        <v>138346</v>
      </c>
      <c r="J21" s="9">
        <f t="shared" si="26"/>
        <v>180603</v>
      </c>
      <c r="K21" s="9">
        <f t="shared" si="26"/>
        <v>228227</v>
      </c>
      <c r="L21" s="9">
        <f t="shared" si="26"/>
        <v>655864</v>
      </c>
      <c r="M21" s="7"/>
      <c r="N21" s="9">
        <f t="shared" si="26"/>
        <v>240705</v>
      </c>
      <c r="O21" s="9">
        <f t="shared" si="26"/>
        <v>259240</v>
      </c>
      <c r="P21" s="9">
        <f t="shared" si="26"/>
        <v>0</v>
      </c>
      <c r="Q21" s="9">
        <f t="shared" si="26"/>
        <v>0</v>
      </c>
      <c r="R21" s="9">
        <f t="shared" si="26"/>
        <v>499945</v>
      </c>
    </row>
    <row r="22" spans="1:18" x14ac:dyDescent="0.3">
      <c r="A22" s="3"/>
      <c r="B22" s="6"/>
      <c r="C22" s="6"/>
      <c r="D22" s="6"/>
      <c r="E22" s="6"/>
      <c r="F22" s="6"/>
      <c r="G22" s="6"/>
      <c r="H22" s="6"/>
      <c r="I22" s="6"/>
      <c r="J22" s="6"/>
      <c r="K22" s="6"/>
      <c r="L22" s="6"/>
      <c r="M22" s="7"/>
      <c r="N22" s="6"/>
      <c r="O22" s="6"/>
      <c r="R22" s="6"/>
    </row>
    <row r="23" spans="1:18" x14ac:dyDescent="0.3">
      <c r="A23" s="3" t="s">
        <v>16</v>
      </c>
      <c r="B23" s="9">
        <f>SUM(B24:B29)</f>
        <v>0</v>
      </c>
      <c r="C23" s="9">
        <f t="shared" ref="C23:F23" si="27">SUM(C24:C29)</f>
        <v>0</v>
      </c>
      <c r="D23" s="9">
        <f t="shared" si="27"/>
        <v>-856</v>
      </c>
      <c r="E23" s="9">
        <f t="shared" si="27"/>
        <v>-13438</v>
      </c>
      <c r="F23" s="9">
        <f t="shared" si="27"/>
        <v>-14294</v>
      </c>
      <c r="G23" s="6"/>
      <c r="H23" s="9">
        <f t="shared" ref="H23" si="28">SUM(H24:H29)</f>
        <v>-89747</v>
      </c>
      <c r="I23" s="9">
        <f t="shared" ref="I23" si="29">SUM(I24:I29)</f>
        <v>-103356</v>
      </c>
      <c r="J23" s="9">
        <f t="shared" ref="J23" si="30">SUM(J24:J29)</f>
        <v>-119135</v>
      </c>
      <c r="K23" s="9">
        <f t="shared" ref="K23" si="31">SUM(K24:K29)</f>
        <v>-159827</v>
      </c>
      <c r="L23" s="9">
        <f t="shared" ref="L23" si="32">SUM(L24:L29)</f>
        <v>-472065</v>
      </c>
      <c r="M23" s="7"/>
      <c r="N23" s="9">
        <f t="shared" ref="N23" si="33">SUM(N24:N29)</f>
        <v>-149767</v>
      </c>
      <c r="O23" s="9">
        <f t="shared" ref="O23" si="34">SUM(O24:O29)</f>
        <v>-176672</v>
      </c>
      <c r="P23" s="9">
        <f t="shared" ref="P23" si="35">SUM(P24:P29)</f>
        <v>0</v>
      </c>
      <c r="Q23" s="9">
        <f t="shared" ref="Q23" si="36">SUM(Q24:Q29)</f>
        <v>0</v>
      </c>
      <c r="R23" s="9">
        <f t="shared" ref="R23" si="37">SUM(R24:R29)</f>
        <v>-326439</v>
      </c>
    </row>
    <row r="24" spans="1:18" x14ac:dyDescent="0.3">
      <c r="A24" s="4" t="s">
        <v>17</v>
      </c>
      <c r="B24" s="6">
        <f>'DRE Banco'!B24</f>
        <v>0</v>
      </c>
      <c r="C24" s="6">
        <f>'DRE Banco'!C24</f>
        <v>0</v>
      </c>
      <c r="D24" s="6">
        <f>'DRE Banco'!D24</f>
        <v>0</v>
      </c>
      <c r="E24" s="6">
        <f>'DRE Banco'!E24</f>
        <v>0</v>
      </c>
      <c r="F24" s="6">
        <f t="shared" si="11"/>
        <v>0</v>
      </c>
      <c r="G24" s="6"/>
      <c r="H24" s="6">
        <f>'DRE Banco'!H24</f>
        <v>410</v>
      </c>
      <c r="I24" s="6">
        <f>'DRE Banco'!I24</f>
        <v>483</v>
      </c>
      <c r="J24" s="6">
        <f>'DRE Banco'!J24</f>
        <v>857</v>
      </c>
      <c r="K24" s="6">
        <f>'DRE Banco'!K24</f>
        <v>1515</v>
      </c>
      <c r="L24" s="6">
        <f t="shared" si="12"/>
        <v>3265</v>
      </c>
      <c r="M24" s="7"/>
      <c r="N24" s="6">
        <v>3976</v>
      </c>
      <c r="O24" s="6">
        <v>13020</v>
      </c>
      <c r="R24" s="6">
        <f t="shared" si="13"/>
        <v>16996</v>
      </c>
    </row>
    <row r="25" spans="1:18" x14ac:dyDescent="0.3">
      <c r="A25" s="4" t="s">
        <v>18</v>
      </c>
      <c r="B25" s="6">
        <f>'DRE Banco'!B25</f>
        <v>0</v>
      </c>
      <c r="C25" s="6">
        <f>'DRE Banco'!C25</f>
        <v>0</v>
      </c>
      <c r="D25" s="6">
        <f>'DRE Banco'!D25</f>
        <v>79</v>
      </c>
      <c r="E25" s="6">
        <f>'DRE Banco'!E25</f>
        <v>1771</v>
      </c>
      <c r="F25" s="6">
        <f t="shared" si="11"/>
        <v>1850</v>
      </c>
      <c r="G25" s="6"/>
      <c r="H25" s="6">
        <f>'DRE Banco'!H25</f>
        <v>4538</v>
      </c>
      <c r="I25" s="6">
        <f>'DRE Banco'!I25</f>
        <v>6601</v>
      </c>
      <c r="J25" s="6">
        <f>'DRE Banco'!J25</f>
        <v>8301</v>
      </c>
      <c r="K25" s="6">
        <f>'DRE Banco'!K25</f>
        <v>9603</v>
      </c>
      <c r="L25" s="6">
        <f t="shared" si="12"/>
        <v>29043</v>
      </c>
      <c r="M25" s="7"/>
      <c r="N25" s="6">
        <v>9773</v>
      </c>
      <c r="O25" s="6">
        <v>9492</v>
      </c>
      <c r="R25" s="6">
        <f t="shared" si="13"/>
        <v>19265</v>
      </c>
    </row>
    <row r="26" spans="1:18" x14ac:dyDescent="0.3">
      <c r="A26" s="4" t="s">
        <v>19</v>
      </c>
      <c r="B26" s="6">
        <f>'DRE Banco'!B26</f>
        <v>0</v>
      </c>
      <c r="C26" s="6">
        <f>'DRE Banco'!C26</f>
        <v>0</v>
      </c>
      <c r="D26" s="6">
        <f>'DRE Banco'!D26</f>
        <v>-42</v>
      </c>
      <c r="E26" s="6">
        <f>'DRE Banco'!E26</f>
        <v>-380</v>
      </c>
      <c r="F26" s="6">
        <f t="shared" si="11"/>
        <v>-422</v>
      </c>
      <c r="G26" s="6"/>
      <c r="H26" s="6">
        <f>'DRE Banco'!H26</f>
        <v>-7332</v>
      </c>
      <c r="I26" s="6">
        <f>'DRE Banco'!I26</f>
        <v>-9173</v>
      </c>
      <c r="J26" s="6">
        <f>'DRE Banco'!J26</f>
        <v>-9466</v>
      </c>
      <c r="K26" s="6">
        <f>'DRE Banco'!K26</f>
        <v>-14359</v>
      </c>
      <c r="L26" s="6">
        <f t="shared" si="12"/>
        <v>-40330</v>
      </c>
      <c r="M26" s="7"/>
      <c r="N26" s="6">
        <v>-28824</v>
      </c>
      <c r="O26" s="6">
        <v>-70927</v>
      </c>
      <c r="R26" s="6">
        <f t="shared" si="13"/>
        <v>-99751</v>
      </c>
    </row>
    <row r="27" spans="1:18" x14ac:dyDescent="0.3">
      <c r="A27" s="4" t="s">
        <v>20</v>
      </c>
      <c r="B27" s="6">
        <f>'DRE Banco'!B27</f>
        <v>0</v>
      </c>
      <c r="C27" s="6">
        <f>'DRE Banco'!C27</f>
        <v>0</v>
      </c>
      <c r="D27" s="6">
        <f>'DRE Banco'!D27</f>
        <v>-958</v>
      </c>
      <c r="E27" s="6">
        <f>'DRE Banco'!E27</f>
        <v>-13164</v>
      </c>
      <c r="F27" s="6">
        <f t="shared" si="11"/>
        <v>-14122</v>
      </c>
      <c r="G27" s="6"/>
      <c r="H27" s="6">
        <f>'DRE Banco'!H27</f>
        <v>-79906</v>
      </c>
      <c r="I27" s="6">
        <f>'DRE Banco'!I27</f>
        <v>-91453</v>
      </c>
      <c r="J27" s="6">
        <f>'DRE Banco'!J27</f>
        <v>-106641</v>
      </c>
      <c r="K27" s="6">
        <f>'DRE Banco'!K27</f>
        <v>-128916</v>
      </c>
      <c r="L27" s="6">
        <f t="shared" si="12"/>
        <v>-406916</v>
      </c>
      <c r="M27" s="7"/>
      <c r="N27" s="6">
        <v>-113611</v>
      </c>
      <c r="O27" s="6">
        <v>-91318</v>
      </c>
      <c r="R27" s="6">
        <f t="shared" si="13"/>
        <v>-204929</v>
      </c>
    </row>
    <row r="28" spans="1:18" x14ac:dyDescent="0.3">
      <c r="A28" s="4" t="s">
        <v>21</v>
      </c>
      <c r="B28" s="6">
        <f>'DRE Banco'!B28</f>
        <v>0</v>
      </c>
      <c r="C28" s="6">
        <f>'DRE Banco'!C28</f>
        <v>0</v>
      </c>
      <c r="D28" s="6">
        <f>'DRE Banco'!D28</f>
        <v>-36</v>
      </c>
      <c r="E28" s="6">
        <f>'DRE Banco'!E28</f>
        <v>-1920</v>
      </c>
      <c r="F28" s="6">
        <f t="shared" si="11"/>
        <v>-1956</v>
      </c>
      <c r="G28" s="6"/>
      <c r="H28" s="6">
        <f>'DRE Banco'!H28</f>
        <v>-7470</v>
      </c>
      <c r="I28" s="6">
        <f>'DRE Banco'!I28</f>
        <v>-9348</v>
      </c>
      <c r="J28" s="6">
        <f>'DRE Banco'!J28</f>
        <v>-11762</v>
      </c>
      <c r="K28" s="6">
        <f>'DRE Banco'!K28</f>
        <v>-14890</v>
      </c>
      <c r="L28" s="6">
        <f t="shared" si="12"/>
        <v>-43470</v>
      </c>
      <c r="M28" s="7"/>
      <c r="N28" s="6">
        <v>-20730</v>
      </c>
      <c r="O28" s="6">
        <v>-31534</v>
      </c>
      <c r="R28" s="6">
        <f t="shared" si="13"/>
        <v>-52264</v>
      </c>
    </row>
    <row r="29" spans="1:18" x14ac:dyDescent="0.3">
      <c r="A29" s="4" t="s">
        <v>22</v>
      </c>
      <c r="B29" s="6">
        <f>'DRE Banco'!B29</f>
        <v>0</v>
      </c>
      <c r="C29" s="6">
        <f>'DRE Banco'!C29</f>
        <v>0</v>
      </c>
      <c r="D29" s="6">
        <f>'DRE Banco'!D29</f>
        <v>101</v>
      </c>
      <c r="E29" s="6">
        <f>'DRE Banco'!E29</f>
        <v>255</v>
      </c>
      <c r="F29" s="6">
        <f t="shared" si="11"/>
        <v>356</v>
      </c>
      <c r="G29" s="6"/>
      <c r="H29" s="6">
        <f>'DRE Banco'!H29</f>
        <v>13</v>
      </c>
      <c r="I29" s="6">
        <f>'DRE Banco'!I29</f>
        <v>-466</v>
      </c>
      <c r="J29" s="6">
        <f>'DRE Banco'!J29</f>
        <v>-424</v>
      </c>
      <c r="K29" s="6">
        <f>'DRE Banco'!K29</f>
        <v>-12780</v>
      </c>
      <c r="L29" s="6">
        <f t="shared" si="12"/>
        <v>-13657</v>
      </c>
      <c r="M29" s="7"/>
      <c r="N29" s="6">
        <v>-351</v>
      </c>
      <c r="O29" s="6">
        <v>-5405</v>
      </c>
      <c r="R29" s="6">
        <f t="shared" si="13"/>
        <v>-5756</v>
      </c>
    </row>
    <row r="30" spans="1:18" x14ac:dyDescent="0.3">
      <c r="A30" s="4"/>
      <c r="B30" s="6"/>
      <c r="C30" s="6"/>
      <c r="D30" s="6"/>
      <c r="E30" s="6"/>
      <c r="F30" s="6"/>
      <c r="G30" s="6"/>
      <c r="H30" s="6"/>
      <c r="I30" s="6"/>
      <c r="J30" s="6"/>
      <c r="K30" s="6"/>
      <c r="L30" s="6"/>
      <c r="M30" s="7"/>
      <c r="N30" s="6"/>
      <c r="O30" s="6"/>
      <c r="R30" s="6"/>
    </row>
    <row r="31" spans="1:18" x14ac:dyDescent="0.3">
      <c r="A31" s="4" t="s">
        <v>23</v>
      </c>
      <c r="B31" s="6">
        <f>'DRE Banco'!B31</f>
        <v>0</v>
      </c>
      <c r="C31" s="6">
        <f>'DRE Banco'!C31</f>
        <v>0</v>
      </c>
      <c r="D31" s="6">
        <f>'DRE Banco'!D31</f>
        <v>0</v>
      </c>
      <c r="E31" s="6">
        <f>'DRE Banco'!E31</f>
        <v>3</v>
      </c>
      <c r="F31" s="6">
        <f t="shared" si="11"/>
        <v>3</v>
      </c>
      <c r="G31" s="6"/>
      <c r="H31" s="6">
        <f>'DRE Banco'!H31</f>
        <v>0</v>
      </c>
      <c r="I31" s="6">
        <f>'DRE Banco'!I31</f>
        <v>0</v>
      </c>
      <c r="J31" s="6">
        <f>'DRE Banco'!J31</f>
        <v>0</v>
      </c>
      <c r="K31" s="6">
        <f>'DRE Banco'!K31</f>
        <v>-356</v>
      </c>
      <c r="L31" s="6">
        <f t="shared" si="12"/>
        <v>-356</v>
      </c>
      <c r="M31" s="7"/>
      <c r="N31" s="6">
        <v>-16</v>
      </c>
      <c r="O31" s="6">
        <v>974</v>
      </c>
      <c r="R31" s="6">
        <f t="shared" si="13"/>
        <v>958</v>
      </c>
    </row>
    <row r="32" spans="1:18" x14ac:dyDescent="0.3">
      <c r="A32" s="4"/>
      <c r="B32" s="6"/>
      <c r="C32" s="6"/>
      <c r="D32" s="6"/>
      <c r="E32" s="6"/>
      <c r="F32" s="6"/>
      <c r="G32" s="6"/>
      <c r="H32" s="6"/>
      <c r="I32" s="6"/>
      <c r="J32" s="6"/>
      <c r="K32" s="6"/>
      <c r="L32" s="6"/>
      <c r="M32" s="7"/>
      <c r="N32" s="6"/>
      <c r="O32" s="6"/>
      <c r="R32" s="6"/>
    </row>
    <row r="33" spans="1:18" x14ac:dyDescent="0.3">
      <c r="A33" s="3" t="s">
        <v>24</v>
      </c>
      <c r="B33" s="6">
        <f>B21+B23+B31</f>
        <v>0</v>
      </c>
      <c r="C33" s="6">
        <f t="shared" ref="C33:R33" si="38">C21+C23+C31</f>
        <v>0</v>
      </c>
      <c r="D33" s="6">
        <f t="shared" si="38"/>
        <v>-770</v>
      </c>
      <c r="E33" s="6">
        <f t="shared" si="38"/>
        <v>22761</v>
      </c>
      <c r="F33" s="6">
        <f t="shared" si="38"/>
        <v>21991</v>
      </c>
      <c r="G33" s="6"/>
      <c r="H33" s="6">
        <f t="shared" si="38"/>
        <v>18941</v>
      </c>
      <c r="I33" s="6">
        <f t="shared" si="38"/>
        <v>34990</v>
      </c>
      <c r="J33" s="6">
        <f t="shared" si="38"/>
        <v>61468</v>
      </c>
      <c r="K33" s="6">
        <f t="shared" si="38"/>
        <v>68044</v>
      </c>
      <c r="L33" s="6">
        <f t="shared" si="38"/>
        <v>183443</v>
      </c>
      <c r="M33" s="7"/>
      <c r="N33" s="6">
        <f t="shared" si="38"/>
        <v>90922</v>
      </c>
      <c r="O33" s="6">
        <f t="shared" si="38"/>
        <v>83542</v>
      </c>
      <c r="P33" s="6">
        <f t="shared" si="38"/>
        <v>0</v>
      </c>
      <c r="Q33" s="6">
        <f t="shared" si="38"/>
        <v>0</v>
      </c>
      <c r="R33" s="6">
        <f t="shared" si="38"/>
        <v>174464</v>
      </c>
    </row>
    <row r="34" spans="1:18" x14ac:dyDescent="0.3">
      <c r="A34" s="3"/>
      <c r="B34" s="6"/>
      <c r="C34" s="6"/>
      <c r="D34" s="6"/>
      <c r="E34" s="6"/>
      <c r="F34" s="6"/>
      <c r="G34" s="6"/>
      <c r="H34" s="6"/>
      <c r="I34" s="6"/>
      <c r="J34" s="6"/>
      <c r="K34" s="6"/>
      <c r="L34" s="6"/>
      <c r="M34" s="7"/>
      <c r="N34" s="6"/>
      <c r="O34" s="6"/>
      <c r="R34" s="6"/>
    </row>
    <row r="35" spans="1:18" x14ac:dyDescent="0.3">
      <c r="A35" s="4" t="s">
        <v>25</v>
      </c>
      <c r="B35" s="6">
        <f>'DRE Banco'!B35</f>
        <v>0</v>
      </c>
      <c r="C35" s="6">
        <f>'DRE Banco'!C35</f>
        <v>0</v>
      </c>
      <c r="D35" s="6">
        <f>'DRE Banco'!D35</f>
        <v>0</v>
      </c>
      <c r="E35" s="6">
        <f>'DRE Banco'!E35</f>
        <v>0</v>
      </c>
      <c r="F35" s="6">
        <f t="shared" si="11"/>
        <v>0</v>
      </c>
      <c r="G35" s="6"/>
      <c r="H35" s="6">
        <f>'DRE Banco'!H35</f>
        <v>-5284</v>
      </c>
      <c r="I35" s="6">
        <f>'DRE Banco'!I35</f>
        <v>-13685</v>
      </c>
      <c r="J35" s="6">
        <f>'DRE Banco'!J35</f>
        <v>-20345</v>
      </c>
      <c r="K35" s="6">
        <f>'DRE Banco'!K35</f>
        <v>-24757</v>
      </c>
      <c r="L35" s="6">
        <f t="shared" si="12"/>
        <v>-64071</v>
      </c>
      <c r="M35" s="7"/>
      <c r="N35" s="6">
        <v>-35069</v>
      </c>
      <c r="O35" s="6">
        <v>-33886</v>
      </c>
      <c r="R35" s="6">
        <f t="shared" si="13"/>
        <v>-68955</v>
      </c>
    </row>
    <row r="36" spans="1:18" x14ac:dyDescent="0.3">
      <c r="A36" s="4" t="s">
        <v>26</v>
      </c>
      <c r="B36" s="6">
        <f>'DRE Banco'!B36</f>
        <v>0</v>
      </c>
      <c r="C36" s="6">
        <f>'DRE Banco'!C36</f>
        <v>0</v>
      </c>
      <c r="D36" s="6">
        <f>'DRE Banco'!D36</f>
        <v>390</v>
      </c>
      <c r="E36" s="6">
        <f>'DRE Banco'!E36</f>
        <v>-2477</v>
      </c>
      <c r="F36" s="6">
        <f t="shared" si="11"/>
        <v>-2087</v>
      </c>
      <c r="G36" s="6"/>
      <c r="H36" s="6">
        <f>'DRE Banco'!H36</f>
        <v>-2928</v>
      </c>
      <c r="I36" s="6">
        <f>'DRE Banco'!I36</f>
        <v>-2047</v>
      </c>
      <c r="J36" s="6">
        <f>'DRE Banco'!J36</f>
        <v>-7096</v>
      </c>
      <c r="K36" s="6">
        <f>'DRE Banco'!K36</f>
        <v>2467</v>
      </c>
      <c r="L36" s="6">
        <f t="shared" si="12"/>
        <v>-9604</v>
      </c>
      <c r="M36" s="7"/>
      <c r="N36" s="6">
        <v>-4253</v>
      </c>
      <c r="O36" s="6">
        <v>-1132</v>
      </c>
      <c r="R36" s="6">
        <f t="shared" si="13"/>
        <v>-5385</v>
      </c>
    </row>
    <row r="37" spans="1:18" x14ac:dyDescent="0.3">
      <c r="A37" s="5" t="s">
        <v>27</v>
      </c>
      <c r="B37" s="9">
        <f>SUM(B33:B36)</f>
        <v>0</v>
      </c>
      <c r="C37" s="9">
        <f t="shared" ref="C37:F37" si="39">SUM(C33:C36)</f>
        <v>0</v>
      </c>
      <c r="D37" s="9">
        <f t="shared" si="39"/>
        <v>-380</v>
      </c>
      <c r="E37" s="9">
        <f t="shared" si="39"/>
        <v>20284</v>
      </c>
      <c r="F37" s="9">
        <f t="shared" si="39"/>
        <v>19904</v>
      </c>
      <c r="G37" s="6"/>
      <c r="H37" s="9">
        <f t="shared" ref="H37" si="40">SUM(H33:H36)</f>
        <v>10729</v>
      </c>
      <c r="I37" s="9">
        <f t="shared" ref="I37" si="41">SUM(I33:I36)</f>
        <v>19258</v>
      </c>
      <c r="J37" s="9">
        <f t="shared" ref="J37" si="42">SUM(J33:J36)</f>
        <v>34027</v>
      </c>
      <c r="K37" s="9">
        <f t="shared" ref="K37" si="43">SUM(K33:K36)</f>
        <v>45754</v>
      </c>
      <c r="L37" s="9">
        <f t="shared" ref="L37" si="44">SUM(L33:L36)</f>
        <v>109768</v>
      </c>
      <c r="M37" s="7"/>
      <c r="N37" s="9">
        <f t="shared" ref="N37" si="45">SUM(N33:N36)</f>
        <v>51600</v>
      </c>
      <c r="O37" s="9">
        <f t="shared" ref="O37" si="46">SUM(O33:O36)</f>
        <v>48524</v>
      </c>
      <c r="P37" s="9">
        <f t="shared" ref="P37" si="47">SUM(P33:P36)</f>
        <v>0</v>
      </c>
      <c r="Q37" s="9">
        <f t="shared" ref="Q37" si="48">SUM(Q33:Q36)</f>
        <v>0</v>
      </c>
      <c r="R37" s="9">
        <f t="shared" ref="R37" si="49">SUM(R33:R36)</f>
        <v>100124</v>
      </c>
    </row>
  </sheetData>
  <mergeCells count="3">
    <mergeCell ref="B2:F2"/>
    <mergeCell ref="H2:L2"/>
    <mergeCell ref="N2:R2"/>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69"/>
  <sheetViews>
    <sheetView showGridLines="0" zoomScale="90" zoomScaleNormal="90" workbookViewId="0">
      <pane xSplit="1" ySplit="4" topLeftCell="B45" activePane="bottomRight" state="frozen"/>
      <selection activeCell="D64" sqref="D64"/>
      <selection pane="topRight" activeCell="D64" sqref="D64"/>
      <selection pane="bottomLeft" activeCell="D64" sqref="D64"/>
      <selection pane="bottomRight" activeCell="D64" sqref="D64"/>
    </sheetView>
  </sheetViews>
  <sheetFormatPr defaultColWidth="9.109375" defaultRowHeight="14.4" x14ac:dyDescent="0.3"/>
  <cols>
    <col min="1" max="1" width="66" style="2" bestFit="1" customWidth="1"/>
    <col min="2" max="5" width="13.109375" style="2" bestFit="1" customWidth="1"/>
    <col min="6" max="6" width="2.109375" style="2" customWidth="1"/>
    <col min="7" max="8" width="9.5546875" style="2" bestFit="1" customWidth="1"/>
    <col min="9" max="10" width="11.109375" style="2" bestFit="1" customWidth="1"/>
    <col min="11" max="11" width="2.109375" style="2" customWidth="1"/>
    <col min="12" max="13" width="15" style="2" bestFit="1" customWidth="1"/>
    <col min="14" max="14" width="10.5546875" style="2" customWidth="1"/>
    <col min="15" max="15" width="12.44140625" style="2" bestFit="1" customWidth="1"/>
    <col min="16" max="16384" width="9.109375" style="2"/>
  </cols>
  <sheetData>
    <row r="1" spans="1:15" x14ac:dyDescent="0.3">
      <c r="A1" s="1" t="s">
        <v>0</v>
      </c>
    </row>
    <row r="2" spans="1:15" x14ac:dyDescent="0.3">
      <c r="A2" s="1" t="s">
        <v>40</v>
      </c>
    </row>
    <row r="3" spans="1:15" x14ac:dyDescent="0.3">
      <c r="A3" s="1"/>
    </row>
    <row r="4" spans="1:15" s="1" customFormat="1" x14ac:dyDescent="0.3">
      <c r="A4" s="1" t="s">
        <v>100</v>
      </c>
      <c r="B4" s="8" t="s">
        <v>28</v>
      </c>
      <c r="C4" s="8" t="s">
        <v>29</v>
      </c>
      <c r="D4" s="8" t="s">
        <v>30</v>
      </c>
      <c r="E4" s="8" t="s">
        <v>31</v>
      </c>
      <c r="F4" s="8"/>
      <c r="G4" s="8" t="s">
        <v>32</v>
      </c>
      <c r="H4" s="8" t="s">
        <v>33</v>
      </c>
      <c r="I4" s="8" t="s">
        <v>34</v>
      </c>
      <c r="J4" s="8" t="s">
        <v>35</v>
      </c>
      <c r="K4" s="8"/>
      <c r="L4" s="8" t="s">
        <v>36</v>
      </c>
      <c r="M4" s="8" t="s">
        <v>37</v>
      </c>
      <c r="N4" s="8" t="s">
        <v>38</v>
      </c>
      <c r="O4" s="8" t="s">
        <v>39</v>
      </c>
    </row>
    <row r="5" spans="1:15" x14ac:dyDescent="0.3">
      <c r="A5" s="10" t="s">
        <v>42</v>
      </c>
    </row>
    <row r="6" spans="1:15" x14ac:dyDescent="0.3">
      <c r="A6" s="11" t="s">
        <v>43</v>
      </c>
      <c r="B6" s="6">
        <v>0</v>
      </c>
      <c r="C6" s="6">
        <v>0</v>
      </c>
      <c r="D6" s="6">
        <v>4878</v>
      </c>
      <c r="E6" s="6">
        <v>4985</v>
      </c>
      <c r="F6" s="6"/>
      <c r="G6" s="7">
        <v>106</v>
      </c>
      <c r="H6" s="7">
        <v>9</v>
      </c>
      <c r="I6" s="7">
        <v>389</v>
      </c>
      <c r="J6" s="7">
        <v>390</v>
      </c>
      <c r="K6" s="7"/>
      <c r="L6" s="6">
        <v>399</v>
      </c>
      <c r="M6" s="6">
        <v>0</v>
      </c>
    </row>
    <row r="7" spans="1:15" x14ac:dyDescent="0.3">
      <c r="A7" s="11" t="s">
        <v>44</v>
      </c>
      <c r="B7" s="6">
        <v>0</v>
      </c>
      <c r="C7" s="6">
        <v>0</v>
      </c>
      <c r="D7" s="6">
        <v>8301</v>
      </c>
      <c r="E7" s="6">
        <v>211765</v>
      </c>
      <c r="F7" s="6"/>
      <c r="G7" s="7">
        <v>74318</v>
      </c>
      <c r="H7" s="7">
        <v>60747</v>
      </c>
      <c r="I7" s="7">
        <v>92870</v>
      </c>
      <c r="J7" s="7">
        <v>421287</v>
      </c>
      <c r="K7" s="7"/>
      <c r="L7" s="6">
        <v>277370</v>
      </c>
      <c r="M7" s="6">
        <v>0</v>
      </c>
    </row>
    <row r="8" spans="1:15" x14ac:dyDescent="0.3">
      <c r="A8" s="12" t="s">
        <v>45</v>
      </c>
      <c r="B8" s="6">
        <v>0</v>
      </c>
      <c r="C8" s="6">
        <v>0</v>
      </c>
      <c r="D8" s="6">
        <v>78506</v>
      </c>
      <c r="E8" s="6">
        <v>55777</v>
      </c>
      <c r="F8" s="6"/>
      <c r="G8" s="7">
        <v>149095</v>
      </c>
      <c r="H8" s="7">
        <v>93317</v>
      </c>
      <c r="I8" s="7">
        <v>64303</v>
      </c>
      <c r="J8" s="7">
        <v>70633</v>
      </c>
      <c r="K8" s="7"/>
      <c r="L8" s="6">
        <v>112800</v>
      </c>
      <c r="M8" s="6">
        <v>0</v>
      </c>
    </row>
    <row r="9" spans="1:15" x14ac:dyDescent="0.3">
      <c r="A9" s="12" t="s">
        <v>46</v>
      </c>
      <c r="B9" s="6">
        <v>0</v>
      </c>
      <c r="C9" s="6">
        <v>0</v>
      </c>
      <c r="D9" s="6">
        <v>193</v>
      </c>
      <c r="E9" s="6">
        <v>121</v>
      </c>
      <c r="F9" s="6"/>
      <c r="G9" s="7">
        <v>669</v>
      </c>
      <c r="H9" s="7">
        <v>465</v>
      </c>
      <c r="I9" s="7">
        <v>388</v>
      </c>
      <c r="J9" s="7">
        <v>112</v>
      </c>
      <c r="K9" s="7"/>
      <c r="L9" s="6">
        <v>988</v>
      </c>
      <c r="M9" s="6">
        <v>0</v>
      </c>
    </row>
    <row r="10" spans="1:15" x14ac:dyDescent="0.3">
      <c r="A10" s="11" t="s">
        <v>47</v>
      </c>
      <c r="B10" s="6">
        <v>0</v>
      </c>
      <c r="C10" s="6">
        <v>0</v>
      </c>
      <c r="D10" s="6">
        <v>9606</v>
      </c>
      <c r="E10" s="6">
        <v>547913</v>
      </c>
      <c r="F10" s="6"/>
      <c r="G10" s="7">
        <v>639559</v>
      </c>
      <c r="H10" s="7">
        <v>750951</v>
      </c>
      <c r="I10" s="7">
        <v>855528</v>
      </c>
      <c r="J10" s="7">
        <v>1016876</v>
      </c>
      <c r="K10" s="7"/>
      <c r="L10" s="6">
        <v>1282034</v>
      </c>
      <c r="M10" s="6">
        <v>0</v>
      </c>
    </row>
    <row r="11" spans="1:15" x14ac:dyDescent="0.3">
      <c r="A11" s="12" t="s">
        <v>48</v>
      </c>
      <c r="B11" s="6">
        <v>0</v>
      </c>
      <c r="C11" s="6">
        <v>0</v>
      </c>
      <c r="D11" s="6">
        <v>-113</v>
      </c>
      <c r="E11" s="6">
        <v>-106707</v>
      </c>
      <c r="F11" s="6"/>
      <c r="G11" s="7">
        <v>-128226</v>
      </c>
      <c r="H11" s="7">
        <v>-144706</v>
      </c>
      <c r="I11" s="7">
        <v>-155214</v>
      </c>
      <c r="J11" s="7">
        <v>-185886</v>
      </c>
      <c r="K11" s="7"/>
      <c r="L11" s="6">
        <v>-239532</v>
      </c>
      <c r="M11" s="6">
        <v>0</v>
      </c>
    </row>
    <row r="12" spans="1:15" x14ac:dyDescent="0.3">
      <c r="A12" s="12" t="s">
        <v>98</v>
      </c>
      <c r="B12" s="6">
        <v>0</v>
      </c>
      <c r="C12" s="6">
        <v>0</v>
      </c>
      <c r="D12" s="6">
        <v>15</v>
      </c>
      <c r="E12" s="6">
        <v>53</v>
      </c>
      <c r="F12" s="6"/>
      <c r="G12" s="7">
        <v>18</v>
      </c>
      <c r="H12" s="7">
        <v>0</v>
      </c>
      <c r="I12" s="7">
        <v>0</v>
      </c>
      <c r="J12" s="7">
        <v>0</v>
      </c>
      <c r="K12" s="7"/>
      <c r="L12" s="6">
        <v>4</v>
      </c>
      <c r="M12" s="6">
        <v>0</v>
      </c>
    </row>
    <row r="13" spans="1:15" x14ac:dyDescent="0.3">
      <c r="A13" s="12" t="s">
        <v>49</v>
      </c>
      <c r="B13" s="6">
        <v>0</v>
      </c>
      <c r="C13" s="6">
        <v>0</v>
      </c>
      <c r="D13" s="6">
        <v>2207</v>
      </c>
      <c r="E13" s="6">
        <v>2221</v>
      </c>
      <c r="F13" s="6"/>
      <c r="G13" s="7">
        <v>5920</v>
      </c>
      <c r="H13" s="7">
        <v>16383</v>
      </c>
      <c r="I13" s="7">
        <v>31811</v>
      </c>
      <c r="J13" s="7">
        <v>2160</v>
      </c>
      <c r="K13" s="7"/>
      <c r="L13" s="6">
        <v>2436</v>
      </c>
      <c r="M13" s="6">
        <v>0</v>
      </c>
    </row>
    <row r="14" spans="1:15" x14ac:dyDescent="0.3">
      <c r="A14" s="12" t="s">
        <v>50</v>
      </c>
      <c r="B14" s="17"/>
      <c r="C14" s="17"/>
      <c r="D14" s="17"/>
      <c r="E14" s="17"/>
      <c r="F14" s="17"/>
      <c r="G14" s="18"/>
      <c r="H14" s="18"/>
      <c r="I14" s="18"/>
      <c r="J14" s="18"/>
      <c r="K14" s="7"/>
      <c r="L14" s="6">
        <v>0</v>
      </c>
      <c r="M14" s="6">
        <v>0</v>
      </c>
    </row>
    <row r="15" spans="1:15" x14ac:dyDescent="0.3">
      <c r="A15" s="12" t="s">
        <v>51</v>
      </c>
      <c r="B15" s="6">
        <v>0</v>
      </c>
      <c r="C15" s="6">
        <v>0</v>
      </c>
      <c r="D15" s="6">
        <v>62867</v>
      </c>
      <c r="E15" s="6">
        <v>80965</v>
      </c>
      <c r="F15" s="6"/>
      <c r="G15" s="7">
        <v>78037</v>
      </c>
      <c r="H15" s="7">
        <v>75990</v>
      </c>
      <c r="I15" s="7">
        <v>69018</v>
      </c>
      <c r="J15" s="7">
        <v>71361</v>
      </c>
      <c r="K15" s="7"/>
      <c r="L15" s="6">
        <v>66127</v>
      </c>
      <c r="M15" s="6">
        <v>0</v>
      </c>
    </row>
    <row r="16" spans="1:15" x14ac:dyDescent="0.3">
      <c r="A16" s="11" t="s">
        <v>52</v>
      </c>
      <c r="B16" s="6">
        <v>0</v>
      </c>
      <c r="C16" s="6">
        <v>0</v>
      </c>
      <c r="D16" s="6">
        <v>315</v>
      </c>
      <c r="E16" s="6">
        <v>264</v>
      </c>
      <c r="F16" s="6"/>
      <c r="G16" s="7">
        <v>224</v>
      </c>
      <c r="H16" s="7">
        <v>208</v>
      </c>
      <c r="I16" s="7">
        <v>175</v>
      </c>
      <c r="J16" s="7">
        <v>4527</v>
      </c>
      <c r="K16" s="7"/>
      <c r="L16" s="6">
        <v>15837</v>
      </c>
      <c r="M16" s="6">
        <v>0</v>
      </c>
    </row>
    <row r="17" spans="1:13" x14ac:dyDescent="0.3">
      <c r="A17" s="11" t="s">
        <v>53</v>
      </c>
      <c r="B17" s="6">
        <v>0</v>
      </c>
      <c r="C17" s="6">
        <v>0</v>
      </c>
      <c r="D17" s="6">
        <v>452</v>
      </c>
      <c r="E17" s="6">
        <v>25638</v>
      </c>
      <c r="F17" s="6"/>
      <c r="G17" s="7">
        <v>26030</v>
      </c>
      <c r="H17" s="7">
        <v>23690</v>
      </c>
      <c r="I17" s="7">
        <v>40330</v>
      </c>
      <c r="J17" s="7">
        <v>60180</v>
      </c>
      <c r="K17" s="7"/>
      <c r="L17" s="6">
        <v>37705</v>
      </c>
      <c r="M17" s="6">
        <v>0</v>
      </c>
    </row>
    <row r="18" spans="1:13" x14ac:dyDescent="0.3">
      <c r="A18" s="12" t="s">
        <v>99</v>
      </c>
      <c r="B18" s="6">
        <v>0</v>
      </c>
      <c r="C18" s="6">
        <v>0</v>
      </c>
      <c r="D18" s="6">
        <v>-3</v>
      </c>
      <c r="E18" s="6">
        <v>-339</v>
      </c>
      <c r="F18" s="6"/>
      <c r="G18" s="7">
        <v>-421</v>
      </c>
      <c r="H18" s="7">
        <v>-342</v>
      </c>
      <c r="I18" s="7">
        <v>-591</v>
      </c>
      <c r="J18" s="7">
        <v>-927</v>
      </c>
      <c r="K18" s="7"/>
      <c r="L18" s="6">
        <v>-909</v>
      </c>
      <c r="M18" s="6">
        <v>0</v>
      </c>
    </row>
    <row r="19" spans="1:13" x14ac:dyDescent="0.3">
      <c r="A19" s="12" t="s">
        <v>54</v>
      </c>
      <c r="B19" s="6">
        <v>0</v>
      </c>
      <c r="C19" s="6">
        <v>0</v>
      </c>
      <c r="D19" s="6">
        <v>1664</v>
      </c>
      <c r="E19" s="6">
        <v>12410</v>
      </c>
      <c r="F19" s="6"/>
      <c r="G19" s="7">
        <v>9735</v>
      </c>
      <c r="H19" s="7">
        <v>12030</v>
      </c>
      <c r="I19" s="7">
        <v>14558</v>
      </c>
      <c r="J19" s="7">
        <v>14164</v>
      </c>
      <c r="K19" s="7"/>
      <c r="L19" s="6">
        <v>5570</v>
      </c>
      <c r="M19" s="6">
        <v>0</v>
      </c>
    </row>
    <row r="20" spans="1:13" x14ac:dyDescent="0.3">
      <c r="A20" s="10" t="s">
        <v>55</v>
      </c>
      <c r="B20" s="6">
        <v>0</v>
      </c>
      <c r="C20" s="6">
        <v>0</v>
      </c>
      <c r="D20" s="6">
        <v>0</v>
      </c>
      <c r="E20" s="6">
        <v>0</v>
      </c>
      <c r="F20" s="6"/>
      <c r="G20" s="7">
        <v>0</v>
      </c>
      <c r="H20" s="7">
        <v>0</v>
      </c>
      <c r="I20" s="7">
        <v>0</v>
      </c>
      <c r="J20" s="7">
        <v>0</v>
      </c>
      <c r="K20" s="7"/>
      <c r="L20" s="6">
        <v>0</v>
      </c>
      <c r="M20" s="6">
        <v>0</v>
      </c>
    </row>
    <row r="21" spans="1:13" x14ac:dyDescent="0.3">
      <c r="A21" s="11" t="s">
        <v>56</v>
      </c>
      <c r="B21" s="6">
        <v>0</v>
      </c>
      <c r="C21" s="6">
        <v>0</v>
      </c>
      <c r="D21" s="6">
        <v>0</v>
      </c>
      <c r="E21" s="6">
        <v>0</v>
      </c>
      <c r="F21" s="6"/>
      <c r="G21" s="7">
        <v>0</v>
      </c>
      <c r="H21" s="7">
        <v>0</v>
      </c>
      <c r="I21" s="7">
        <v>0</v>
      </c>
      <c r="J21" s="7">
        <v>0</v>
      </c>
      <c r="K21" s="7"/>
      <c r="L21" s="6">
        <v>0</v>
      </c>
      <c r="M21" s="6">
        <v>0</v>
      </c>
    </row>
    <row r="22" spans="1:13" x14ac:dyDescent="0.3">
      <c r="A22" s="12" t="s">
        <v>45</v>
      </c>
      <c r="B22" s="6">
        <v>0</v>
      </c>
      <c r="C22" s="6">
        <v>0</v>
      </c>
      <c r="D22" s="6">
        <v>0</v>
      </c>
      <c r="E22" s="6">
        <v>0</v>
      </c>
      <c r="F22" s="6"/>
      <c r="G22" s="7">
        <v>0</v>
      </c>
      <c r="H22" s="7">
        <v>0</v>
      </c>
      <c r="I22" s="7">
        <v>0</v>
      </c>
      <c r="J22" s="7">
        <v>0</v>
      </c>
      <c r="K22" s="7"/>
      <c r="L22" s="6">
        <v>0</v>
      </c>
      <c r="M22" s="6">
        <v>0</v>
      </c>
    </row>
    <row r="23" spans="1:13" x14ac:dyDescent="0.3">
      <c r="A23" s="11" t="s">
        <v>47</v>
      </c>
      <c r="B23" s="6">
        <v>0</v>
      </c>
      <c r="C23" s="6">
        <v>0</v>
      </c>
      <c r="D23" s="6">
        <v>0</v>
      </c>
      <c r="E23" s="6">
        <v>0</v>
      </c>
      <c r="F23" s="6"/>
      <c r="G23" s="7">
        <v>0</v>
      </c>
      <c r="H23" s="7">
        <v>0</v>
      </c>
      <c r="I23" s="7">
        <v>0</v>
      </c>
      <c r="J23" s="7">
        <v>0</v>
      </c>
      <c r="K23" s="7"/>
      <c r="L23" s="6">
        <v>0</v>
      </c>
      <c r="M23" s="6">
        <v>0</v>
      </c>
    </row>
    <row r="24" spans="1:13" x14ac:dyDescent="0.3">
      <c r="A24" s="12" t="s">
        <v>57</v>
      </c>
      <c r="B24" s="6">
        <v>0</v>
      </c>
      <c r="C24" s="6">
        <v>0</v>
      </c>
      <c r="D24" s="6">
        <v>0</v>
      </c>
      <c r="E24" s="6">
        <v>0</v>
      </c>
      <c r="F24" s="6"/>
      <c r="G24" s="7">
        <v>0</v>
      </c>
      <c r="H24" s="7">
        <v>0</v>
      </c>
      <c r="I24" s="7">
        <v>0</v>
      </c>
      <c r="J24" s="7">
        <v>0</v>
      </c>
      <c r="K24" s="7"/>
      <c r="L24" s="6">
        <v>0</v>
      </c>
      <c r="M24" s="6">
        <v>0</v>
      </c>
    </row>
    <row r="25" spans="1:13" x14ac:dyDescent="0.3">
      <c r="A25" s="11" t="s">
        <v>58</v>
      </c>
      <c r="B25" s="6">
        <v>0</v>
      </c>
      <c r="C25" s="6">
        <v>0</v>
      </c>
      <c r="D25" s="6">
        <v>756</v>
      </c>
      <c r="E25" s="6">
        <v>700</v>
      </c>
      <c r="F25" s="6"/>
      <c r="G25" s="7">
        <v>360</v>
      </c>
      <c r="H25" s="7">
        <v>358</v>
      </c>
      <c r="I25" s="7">
        <v>358</v>
      </c>
      <c r="J25" s="7">
        <v>0</v>
      </c>
      <c r="K25" s="7"/>
      <c r="L25" s="6">
        <v>0</v>
      </c>
      <c r="M25" s="6">
        <v>0</v>
      </c>
    </row>
    <row r="26" spans="1:13" x14ac:dyDescent="0.3">
      <c r="A26" s="12" t="s">
        <v>59</v>
      </c>
      <c r="B26" s="6">
        <v>0</v>
      </c>
      <c r="C26" s="6">
        <v>0</v>
      </c>
      <c r="D26" s="6">
        <v>0</v>
      </c>
      <c r="E26" s="6">
        <v>0</v>
      </c>
      <c r="F26" s="6"/>
      <c r="G26" s="7">
        <v>0</v>
      </c>
      <c r="H26" s="7">
        <v>0</v>
      </c>
      <c r="I26" s="7">
        <v>0</v>
      </c>
      <c r="J26" s="7">
        <v>0</v>
      </c>
      <c r="K26" s="7"/>
      <c r="L26" s="6">
        <v>0</v>
      </c>
      <c r="M26" s="6">
        <v>0</v>
      </c>
    </row>
    <row r="27" spans="1:13" x14ac:dyDescent="0.3">
      <c r="A27" s="11" t="s">
        <v>60</v>
      </c>
      <c r="B27" s="6">
        <v>0</v>
      </c>
      <c r="C27" s="6">
        <v>0</v>
      </c>
      <c r="D27" s="6">
        <v>0</v>
      </c>
      <c r="E27" s="6">
        <v>0</v>
      </c>
      <c r="F27" s="6"/>
      <c r="G27" s="7">
        <v>0</v>
      </c>
      <c r="H27" s="7">
        <v>0</v>
      </c>
      <c r="I27" s="7">
        <v>0</v>
      </c>
      <c r="J27" s="7">
        <v>0</v>
      </c>
      <c r="K27" s="7"/>
      <c r="L27" s="6">
        <v>3</v>
      </c>
      <c r="M27" s="6">
        <v>0</v>
      </c>
    </row>
    <row r="28" spans="1:13" x14ac:dyDescent="0.3">
      <c r="A28" s="12" t="s">
        <v>61</v>
      </c>
      <c r="B28" s="6">
        <v>0</v>
      </c>
      <c r="C28" s="6">
        <v>0</v>
      </c>
      <c r="D28" s="6">
        <v>0</v>
      </c>
      <c r="E28" s="6">
        <v>0</v>
      </c>
      <c r="F28" s="6"/>
      <c r="G28" s="7">
        <v>0</v>
      </c>
      <c r="H28" s="7">
        <v>0</v>
      </c>
      <c r="I28" s="7">
        <v>0</v>
      </c>
      <c r="J28" s="7">
        <v>0</v>
      </c>
      <c r="K28" s="7"/>
      <c r="L28" s="6">
        <v>0</v>
      </c>
      <c r="M28" s="6">
        <v>0</v>
      </c>
    </row>
    <row r="29" spans="1:13" x14ac:dyDescent="0.3">
      <c r="A29" s="12" t="s">
        <v>62</v>
      </c>
      <c r="B29" s="6">
        <v>0</v>
      </c>
      <c r="C29" s="6">
        <v>0</v>
      </c>
      <c r="D29" s="6">
        <v>0</v>
      </c>
      <c r="E29" s="6">
        <v>0</v>
      </c>
      <c r="F29" s="6"/>
      <c r="G29" s="7">
        <v>0</v>
      </c>
      <c r="H29" s="7">
        <v>0</v>
      </c>
      <c r="I29" s="7">
        <v>0</v>
      </c>
      <c r="J29" s="7">
        <v>0</v>
      </c>
      <c r="K29" s="7"/>
      <c r="L29" s="6">
        <v>0</v>
      </c>
      <c r="M29" s="6">
        <v>0</v>
      </c>
    </row>
    <row r="30" spans="1:13" x14ac:dyDescent="0.3">
      <c r="A30" s="13" t="s">
        <v>63</v>
      </c>
      <c r="B30" s="6">
        <v>0</v>
      </c>
      <c r="C30" s="6">
        <v>0</v>
      </c>
      <c r="D30" s="6">
        <v>0</v>
      </c>
      <c r="E30" s="6">
        <v>0</v>
      </c>
      <c r="F30" s="6"/>
      <c r="G30" s="7">
        <v>0</v>
      </c>
      <c r="H30" s="7">
        <v>0</v>
      </c>
      <c r="I30" s="7">
        <v>0</v>
      </c>
      <c r="J30" s="7">
        <v>0</v>
      </c>
      <c r="K30" s="7"/>
      <c r="L30" s="6">
        <v>0</v>
      </c>
      <c r="M30" s="6">
        <v>0</v>
      </c>
    </row>
    <row r="31" spans="1:13" x14ac:dyDescent="0.3">
      <c r="A31" s="11" t="s">
        <v>64</v>
      </c>
      <c r="B31" s="6">
        <v>0</v>
      </c>
      <c r="C31" s="6">
        <v>0</v>
      </c>
      <c r="D31" s="6">
        <v>0</v>
      </c>
      <c r="E31" s="6">
        <v>0</v>
      </c>
      <c r="F31" s="6"/>
      <c r="G31" s="7">
        <v>0</v>
      </c>
      <c r="H31" s="7">
        <v>0</v>
      </c>
      <c r="I31" s="7">
        <v>0</v>
      </c>
      <c r="J31" s="7">
        <v>0</v>
      </c>
      <c r="K31" s="7"/>
      <c r="L31" s="6">
        <v>42519</v>
      </c>
      <c r="M31" s="6">
        <v>0</v>
      </c>
    </row>
    <row r="32" spans="1:13" x14ac:dyDescent="0.3">
      <c r="A32" s="11" t="s">
        <v>65</v>
      </c>
      <c r="B32" s="6">
        <v>0</v>
      </c>
      <c r="C32" s="6">
        <v>0</v>
      </c>
      <c r="D32" s="6">
        <v>0</v>
      </c>
      <c r="E32" s="6">
        <v>4535</v>
      </c>
      <c r="F32" s="6"/>
      <c r="G32" s="7">
        <v>0</v>
      </c>
      <c r="H32" s="7">
        <v>0</v>
      </c>
      <c r="I32" s="7">
        <v>0</v>
      </c>
      <c r="J32" s="7">
        <v>0</v>
      </c>
      <c r="K32" s="7"/>
      <c r="L32" s="6">
        <v>8745</v>
      </c>
      <c r="M32" s="6">
        <v>0</v>
      </c>
    </row>
    <row r="33" spans="1:13" x14ac:dyDescent="0.3">
      <c r="A33" s="11" t="s">
        <v>66</v>
      </c>
      <c r="B33" s="6">
        <v>0</v>
      </c>
      <c r="C33" s="6">
        <v>0</v>
      </c>
      <c r="D33" s="6">
        <v>193</v>
      </c>
      <c r="E33" s="6">
        <v>2894</v>
      </c>
      <c r="F33" s="6"/>
      <c r="G33" s="7">
        <v>6437</v>
      </c>
      <c r="H33" s="7">
        <v>7651</v>
      </c>
      <c r="I33" s="7">
        <v>7905</v>
      </c>
      <c r="J33" s="7">
        <v>8085</v>
      </c>
      <c r="K33" s="7"/>
      <c r="L33" s="6">
        <v>19484</v>
      </c>
      <c r="M33" s="6">
        <v>0</v>
      </c>
    </row>
    <row r="34" spans="1:13" x14ac:dyDescent="0.3">
      <c r="A34" s="14"/>
      <c r="B34" s="6"/>
      <c r="C34" s="6"/>
      <c r="D34" s="6"/>
      <c r="E34" s="6"/>
      <c r="F34" s="6"/>
      <c r="G34" s="7"/>
      <c r="H34" s="7"/>
      <c r="I34" s="7"/>
      <c r="J34" s="7"/>
      <c r="K34" s="7"/>
      <c r="L34" s="6"/>
      <c r="M34" s="6"/>
    </row>
    <row r="35" spans="1:13" x14ac:dyDescent="0.3">
      <c r="A35" s="13" t="s">
        <v>67</v>
      </c>
      <c r="B35" s="9">
        <f>SUM(B5:B34)</f>
        <v>0</v>
      </c>
      <c r="C35" s="9">
        <f t="shared" ref="C35:E35" si="0">SUM(C5:C34)</f>
        <v>0</v>
      </c>
      <c r="D35" s="9">
        <f t="shared" si="0"/>
        <v>169837</v>
      </c>
      <c r="E35" s="9">
        <f t="shared" si="0"/>
        <v>843195</v>
      </c>
      <c r="F35" s="6"/>
      <c r="G35" s="9">
        <f t="shared" ref="G35:J35" si="1">SUM(G5:G34)</f>
        <v>861861</v>
      </c>
      <c r="H35" s="9">
        <f t="shared" si="1"/>
        <v>896751</v>
      </c>
      <c r="I35" s="9">
        <f t="shared" si="1"/>
        <v>1021828</v>
      </c>
      <c r="J35" s="9">
        <f t="shared" si="1"/>
        <v>1482962</v>
      </c>
      <c r="K35" s="7"/>
      <c r="L35" s="9">
        <f t="shared" ref="L35:M35" si="2">SUM(L5:L34)</f>
        <v>1631580</v>
      </c>
      <c r="M35" s="9">
        <f t="shared" si="2"/>
        <v>0</v>
      </c>
    </row>
    <row r="36" spans="1:13" x14ac:dyDescent="0.3">
      <c r="A36" s="15"/>
    </row>
    <row r="37" spans="1:13" x14ac:dyDescent="0.3">
      <c r="A37" s="10" t="s">
        <v>68</v>
      </c>
    </row>
    <row r="38" spans="1:13" x14ac:dyDescent="0.3">
      <c r="A38" s="10" t="s">
        <v>42</v>
      </c>
    </row>
    <row r="39" spans="1:13" x14ac:dyDescent="0.3">
      <c r="A39" s="11" t="s">
        <v>69</v>
      </c>
      <c r="B39" s="6">
        <v>0</v>
      </c>
      <c r="C39" s="6">
        <v>0</v>
      </c>
      <c r="D39" s="6">
        <v>489</v>
      </c>
      <c r="E39" s="6">
        <v>2032</v>
      </c>
      <c r="F39" s="6"/>
      <c r="G39" s="7">
        <v>1776</v>
      </c>
      <c r="H39" s="7">
        <v>2783</v>
      </c>
      <c r="I39" s="7">
        <v>6159</v>
      </c>
      <c r="J39" s="7">
        <v>10188</v>
      </c>
      <c r="L39" s="6">
        <v>14644</v>
      </c>
      <c r="M39" s="6">
        <v>0</v>
      </c>
    </row>
    <row r="40" spans="1:13" x14ac:dyDescent="0.3">
      <c r="A40" s="11" t="s">
        <v>70</v>
      </c>
      <c r="B40" s="6">
        <v>0</v>
      </c>
      <c r="C40" s="6">
        <v>0</v>
      </c>
      <c r="D40" s="6">
        <v>155</v>
      </c>
      <c r="E40" s="6">
        <v>0</v>
      </c>
      <c r="F40" s="6"/>
      <c r="G40" s="7">
        <v>0</v>
      </c>
      <c r="H40" s="7">
        <v>0</v>
      </c>
      <c r="I40" s="7">
        <v>0</v>
      </c>
      <c r="J40" s="7">
        <v>0</v>
      </c>
      <c r="L40" s="6">
        <v>0</v>
      </c>
      <c r="M40" s="6">
        <v>0</v>
      </c>
    </row>
    <row r="41" spans="1:13" x14ac:dyDescent="0.3">
      <c r="A41" s="11" t="s">
        <v>71</v>
      </c>
      <c r="B41" s="6">
        <v>0</v>
      </c>
      <c r="C41" s="6">
        <v>0</v>
      </c>
      <c r="D41" s="6">
        <v>2337</v>
      </c>
      <c r="E41" s="6">
        <v>2301</v>
      </c>
      <c r="F41" s="6"/>
      <c r="G41" s="7">
        <v>324406</v>
      </c>
      <c r="H41" s="7">
        <v>343482</v>
      </c>
      <c r="I41" s="7">
        <v>466594</v>
      </c>
      <c r="J41" s="7">
        <v>900737</v>
      </c>
      <c r="L41" s="6">
        <v>1019199</v>
      </c>
      <c r="M41" s="6">
        <v>0</v>
      </c>
    </row>
    <row r="42" spans="1:13" x14ac:dyDescent="0.3">
      <c r="A42" s="12" t="s">
        <v>72</v>
      </c>
      <c r="B42" s="6">
        <v>0</v>
      </c>
      <c r="C42" s="6">
        <v>0</v>
      </c>
      <c r="D42" s="6">
        <v>82926</v>
      </c>
      <c r="E42" s="6">
        <v>262960</v>
      </c>
      <c r="F42" s="6"/>
      <c r="G42" s="7">
        <v>240717</v>
      </c>
      <c r="H42" s="7">
        <v>209173</v>
      </c>
      <c r="I42" s="7">
        <v>131144</v>
      </c>
      <c r="J42" s="7">
        <v>104388</v>
      </c>
      <c r="L42" s="6">
        <v>77112</v>
      </c>
      <c r="M42" s="6">
        <v>0</v>
      </c>
    </row>
    <row r="43" spans="1:13" x14ac:dyDescent="0.3">
      <c r="A43" s="12" t="s">
        <v>73</v>
      </c>
      <c r="B43" s="6">
        <v>0</v>
      </c>
      <c r="C43" s="6">
        <v>0</v>
      </c>
      <c r="D43" s="6">
        <v>0</v>
      </c>
      <c r="E43" s="6">
        <v>300854</v>
      </c>
      <c r="F43" s="6"/>
      <c r="G43" s="7">
        <v>563</v>
      </c>
      <c r="H43" s="7">
        <v>619</v>
      </c>
      <c r="I43" s="7">
        <v>722</v>
      </c>
      <c r="J43" s="7">
        <v>543</v>
      </c>
      <c r="L43" s="6">
        <v>913</v>
      </c>
      <c r="M43" s="6">
        <v>0</v>
      </c>
    </row>
    <row r="44" spans="1:13" x14ac:dyDescent="0.3">
      <c r="A44" s="11" t="s">
        <v>74</v>
      </c>
      <c r="B44" s="6">
        <v>0</v>
      </c>
      <c r="C44" s="6">
        <v>0</v>
      </c>
      <c r="D44" s="6">
        <v>71</v>
      </c>
      <c r="E44" s="6">
        <v>328</v>
      </c>
      <c r="F44" s="6"/>
      <c r="G44" s="7">
        <v>0</v>
      </c>
      <c r="H44" s="7">
        <v>134</v>
      </c>
      <c r="I44" s="7">
        <v>655</v>
      </c>
      <c r="J44" s="7">
        <v>46</v>
      </c>
      <c r="L44" s="6">
        <v>1009</v>
      </c>
      <c r="M44" s="6">
        <v>0</v>
      </c>
    </row>
    <row r="45" spans="1:13" x14ac:dyDescent="0.3">
      <c r="A45" s="11" t="s">
        <v>75</v>
      </c>
      <c r="B45" s="6">
        <v>0</v>
      </c>
      <c r="C45" s="6">
        <v>0</v>
      </c>
      <c r="D45" s="6">
        <v>18</v>
      </c>
      <c r="E45" s="6">
        <v>0</v>
      </c>
      <c r="F45" s="6"/>
      <c r="G45" s="7">
        <v>5</v>
      </c>
      <c r="H45" s="7">
        <v>20</v>
      </c>
      <c r="I45" s="7">
        <v>12</v>
      </c>
      <c r="J45" s="7">
        <v>0</v>
      </c>
      <c r="L45" s="6">
        <v>0</v>
      </c>
      <c r="M45" s="6">
        <v>0</v>
      </c>
    </row>
    <row r="46" spans="1:13" x14ac:dyDescent="0.3">
      <c r="A46" s="11" t="s">
        <v>76</v>
      </c>
      <c r="B46" s="6">
        <v>0</v>
      </c>
      <c r="C46" s="6">
        <v>0</v>
      </c>
      <c r="D46" s="6">
        <v>0</v>
      </c>
      <c r="E46" s="6">
        <v>16703</v>
      </c>
      <c r="F46" s="6"/>
      <c r="G46" s="7">
        <v>10388</v>
      </c>
      <c r="H46" s="7">
        <v>24569</v>
      </c>
      <c r="I46" s="7">
        <v>46235</v>
      </c>
      <c r="J46" s="7">
        <v>27540</v>
      </c>
      <c r="L46" s="6">
        <v>0</v>
      </c>
      <c r="M46" s="6">
        <v>0</v>
      </c>
    </row>
    <row r="47" spans="1:13" x14ac:dyDescent="0.3">
      <c r="A47" s="11" t="s">
        <v>77</v>
      </c>
      <c r="B47" s="6">
        <v>0</v>
      </c>
      <c r="C47" s="6">
        <v>0</v>
      </c>
      <c r="D47" s="6">
        <v>128</v>
      </c>
      <c r="E47" s="6">
        <v>1456</v>
      </c>
      <c r="F47" s="6"/>
      <c r="G47" s="7">
        <v>0</v>
      </c>
      <c r="H47" s="7">
        <v>0</v>
      </c>
      <c r="I47" s="7">
        <v>0</v>
      </c>
      <c r="J47" s="7">
        <v>0</v>
      </c>
      <c r="L47" s="6">
        <v>4505</v>
      </c>
      <c r="M47" s="6">
        <v>0</v>
      </c>
    </row>
    <row r="48" spans="1:13" x14ac:dyDescent="0.3">
      <c r="A48" s="11" t="s">
        <v>78</v>
      </c>
      <c r="B48" s="6">
        <v>0</v>
      </c>
      <c r="C48" s="6">
        <v>0</v>
      </c>
      <c r="D48" s="6">
        <v>0</v>
      </c>
      <c r="E48" s="6">
        <v>0</v>
      </c>
      <c r="F48" s="6"/>
      <c r="G48" s="7">
        <v>0</v>
      </c>
      <c r="H48" s="7">
        <v>0</v>
      </c>
      <c r="I48" s="7">
        <v>0</v>
      </c>
      <c r="J48" s="7">
        <v>0</v>
      </c>
      <c r="L48" s="6">
        <v>23153</v>
      </c>
      <c r="M48" s="6">
        <v>0</v>
      </c>
    </row>
    <row r="49" spans="1:13" x14ac:dyDescent="0.3">
      <c r="A49" s="11" t="s">
        <v>79</v>
      </c>
      <c r="B49" s="6">
        <v>0</v>
      </c>
      <c r="C49" s="6">
        <v>0</v>
      </c>
      <c r="D49" s="6">
        <v>33</v>
      </c>
      <c r="E49" s="6">
        <v>0</v>
      </c>
      <c r="F49" s="6"/>
      <c r="G49" s="7">
        <v>18</v>
      </c>
      <c r="H49" s="7">
        <v>0</v>
      </c>
      <c r="I49" s="7">
        <v>0</v>
      </c>
      <c r="J49" s="7">
        <v>16730</v>
      </c>
      <c r="L49" s="6">
        <v>0</v>
      </c>
      <c r="M49" s="6">
        <v>0</v>
      </c>
    </row>
    <row r="50" spans="1:13" x14ac:dyDescent="0.3">
      <c r="A50" s="11" t="s">
        <v>80</v>
      </c>
      <c r="B50" s="6">
        <v>0</v>
      </c>
      <c r="C50" s="6">
        <v>0</v>
      </c>
      <c r="D50" s="6">
        <v>0</v>
      </c>
      <c r="E50" s="6">
        <v>0</v>
      </c>
      <c r="F50" s="6"/>
      <c r="G50" s="7">
        <v>2265</v>
      </c>
      <c r="H50" s="7">
        <v>0</v>
      </c>
      <c r="I50" s="7">
        <v>0</v>
      </c>
      <c r="J50" s="7">
        <v>0</v>
      </c>
      <c r="L50" s="6">
        <v>0</v>
      </c>
      <c r="M50" s="6">
        <v>0</v>
      </c>
    </row>
    <row r="51" spans="1:13" x14ac:dyDescent="0.3">
      <c r="A51" s="12" t="s">
        <v>81</v>
      </c>
      <c r="B51" s="6">
        <v>0</v>
      </c>
      <c r="C51" s="6">
        <v>0</v>
      </c>
      <c r="D51" s="6">
        <v>0</v>
      </c>
      <c r="E51" s="6">
        <v>34</v>
      </c>
      <c r="F51" s="6"/>
      <c r="G51" s="7">
        <v>45062</v>
      </c>
      <c r="H51" s="7">
        <v>59631</v>
      </c>
      <c r="I51" s="7">
        <v>80567</v>
      </c>
      <c r="J51" s="7">
        <v>103442</v>
      </c>
      <c r="L51" s="6">
        <v>97539</v>
      </c>
      <c r="M51" s="6">
        <v>0</v>
      </c>
    </row>
    <row r="52" spans="1:13" x14ac:dyDescent="0.3">
      <c r="A52" s="16" t="s">
        <v>82</v>
      </c>
      <c r="B52" s="6">
        <v>0</v>
      </c>
      <c r="C52" s="6">
        <v>0</v>
      </c>
      <c r="D52" s="6">
        <v>0</v>
      </c>
      <c r="E52" s="6">
        <v>0</v>
      </c>
      <c r="F52" s="6"/>
      <c r="G52" s="7">
        <v>0</v>
      </c>
      <c r="H52" s="7">
        <v>0</v>
      </c>
      <c r="I52" s="7">
        <v>0</v>
      </c>
      <c r="J52" s="7">
        <v>0</v>
      </c>
      <c r="L52" s="6">
        <v>0</v>
      </c>
      <c r="M52" s="6">
        <v>0</v>
      </c>
    </row>
    <row r="53" spans="1:13" x14ac:dyDescent="0.3">
      <c r="A53" s="12" t="s">
        <v>83</v>
      </c>
      <c r="B53" s="6">
        <v>0</v>
      </c>
      <c r="C53" s="6">
        <v>0</v>
      </c>
      <c r="D53" s="6">
        <v>5124</v>
      </c>
      <c r="E53" s="6">
        <v>25831</v>
      </c>
      <c r="F53" s="6"/>
      <c r="G53" s="7">
        <v>0</v>
      </c>
      <c r="H53" s="7">
        <v>0</v>
      </c>
      <c r="I53" s="7">
        <v>0</v>
      </c>
      <c r="J53" s="7">
        <v>0</v>
      </c>
      <c r="L53" s="6">
        <v>0</v>
      </c>
      <c r="M53" s="6">
        <v>0</v>
      </c>
    </row>
    <row r="54" spans="1:13" x14ac:dyDescent="0.3">
      <c r="A54" s="11" t="s">
        <v>84</v>
      </c>
      <c r="B54" s="6">
        <v>0</v>
      </c>
      <c r="C54" s="6">
        <v>0</v>
      </c>
      <c r="D54" s="6">
        <v>0</v>
      </c>
      <c r="E54" s="6">
        <v>0</v>
      </c>
      <c r="F54" s="6"/>
      <c r="G54" s="7">
        <v>0</v>
      </c>
      <c r="H54" s="7">
        <v>0</v>
      </c>
      <c r="I54" s="7">
        <v>0</v>
      </c>
      <c r="J54" s="7">
        <v>0</v>
      </c>
      <c r="L54" s="6">
        <v>0</v>
      </c>
      <c r="M54" s="6">
        <v>0</v>
      </c>
    </row>
    <row r="55" spans="1:13" x14ac:dyDescent="0.3">
      <c r="A55" s="11" t="s">
        <v>85</v>
      </c>
      <c r="B55" s="6">
        <v>0</v>
      </c>
      <c r="C55" s="6">
        <v>0</v>
      </c>
      <c r="D55" s="6">
        <v>0</v>
      </c>
      <c r="E55" s="6">
        <v>0</v>
      </c>
      <c r="F55" s="6"/>
      <c r="G55" s="7">
        <v>0</v>
      </c>
      <c r="H55" s="7">
        <v>0</v>
      </c>
      <c r="I55" s="7">
        <v>0</v>
      </c>
      <c r="J55" s="7">
        <v>0</v>
      </c>
      <c r="L55" s="6">
        <v>0</v>
      </c>
      <c r="M55" s="6">
        <v>0</v>
      </c>
    </row>
    <row r="56" spans="1:13" x14ac:dyDescent="0.3">
      <c r="A56" s="11" t="s">
        <v>86</v>
      </c>
      <c r="B56" s="6">
        <v>0</v>
      </c>
      <c r="C56" s="6">
        <v>0</v>
      </c>
      <c r="D56" s="6">
        <v>0</v>
      </c>
      <c r="E56" s="6">
        <v>0</v>
      </c>
      <c r="F56" s="6"/>
      <c r="G56" s="7">
        <v>0</v>
      </c>
      <c r="H56" s="7">
        <v>0</v>
      </c>
      <c r="I56" s="7">
        <v>0</v>
      </c>
      <c r="J56" s="7">
        <v>0</v>
      </c>
      <c r="L56" s="6">
        <v>0</v>
      </c>
      <c r="M56" s="6">
        <v>0</v>
      </c>
    </row>
    <row r="57" spans="1:13" x14ac:dyDescent="0.3">
      <c r="A57" s="11" t="s">
        <v>87</v>
      </c>
      <c r="B57" s="6">
        <v>0</v>
      </c>
      <c r="C57" s="6">
        <v>0</v>
      </c>
      <c r="D57" s="6">
        <v>0</v>
      </c>
      <c r="E57" s="6">
        <v>0</v>
      </c>
      <c r="F57" s="6"/>
      <c r="G57" s="7">
        <v>1705</v>
      </c>
      <c r="H57" s="7">
        <v>1673</v>
      </c>
      <c r="I57" s="7">
        <v>2288</v>
      </c>
      <c r="J57" s="7">
        <v>3182</v>
      </c>
      <c r="L57" s="6">
        <v>0</v>
      </c>
      <c r="M57" s="6">
        <v>0</v>
      </c>
    </row>
    <row r="58" spans="1:13" x14ac:dyDescent="0.3">
      <c r="A58" s="11" t="s">
        <v>88</v>
      </c>
      <c r="B58" s="6">
        <v>0</v>
      </c>
      <c r="C58" s="6">
        <v>0</v>
      </c>
      <c r="D58" s="6">
        <v>0</v>
      </c>
      <c r="E58" s="6">
        <v>0</v>
      </c>
      <c r="F58" s="6"/>
      <c r="G58" s="7">
        <v>0</v>
      </c>
      <c r="H58" s="7">
        <v>0</v>
      </c>
      <c r="I58" s="7">
        <v>0</v>
      </c>
      <c r="J58" s="7">
        <v>0</v>
      </c>
      <c r="L58" s="6">
        <v>0</v>
      </c>
      <c r="M58" s="6">
        <v>0</v>
      </c>
    </row>
    <row r="59" spans="1:13" x14ac:dyDescent="0.3">
      <c r="A59" s="11" t="s">
        <v>89</v>
      </c>
      <c r="B59" s="6">
        <v>0</v>
      </c>
      <c r="C59" s="6">
        <v>0</v>
      </c>
      <c r="D59" s="6">
        <v>768</v>
      </c>
      <c r="E59" s="6">
        <v>1473</v>
      </c>
      <c r="F59" s="6"/>
      <c r="G59" s="7">
        <v>0</v>
      </c>
      <c r="H59" s="7">
        <v>0</v>
      </c>
      <c r="I59" s="7">
        <v>0</v>
      </c>
      <c r="J59" s="7">
        <v>0</v>
      </c>
      <c r="L59" s="6">
        <v>4240</v>
      </c>
      <c r="M59" s="6">
        <v>0</v>
      </c>
    </row>
    <row r="60" spans="1:13" x14ac:dyDescent="0.3">
      <c r="A60" s="11" t="s">
        <v>90</v>
      </c>
      <c r="B60" s="6">
        <v>0</v>
      </c>
      <c r="C60" s="6">
        <v>0</v>
      </c>
      <c r="D60" s="6">
        <v>0</v>
      </c>
      <c r="E60" s="6">
        <v>0</v>
      </c>
      <c r="F60" s="6"/>
      <c r="G60" s="7">
        <v>0</v>
      </c>
      <c r="H60" s="7">
        <v>0</v>
      </c>
      <c r="I60" s="7">
        <v>0</v>
      </c>
      <c r="J60" s="7">
        <v>0</v>
      </c>
      <c r="L60" s="6">
        <v>0</v>
      </c>
      <c r="M60" s="6">
        <v>0</v>
      </c>
    </row>
    <row r="61" spans="1:13" x14ac:dyDescent="0.3">
      <c r="A61" s="16" t="s">
        <v>91</v>
      </c>
      <c r="B61" s="6">
        <v>0</v>
      </c>
      <c r="C61" s="6">
        <v>0</v>
      </c>
      <c r="D61" s="6">
        <v>0</v>
      </c>
      <c r="E61" s="6">
        <v>0</v>
      </c>
      <c r="F61" s="6"/>
      <c r="G61" s="7">
        <v>178469</v>
      </c>
      <c r="H61" s="7">
        <v>178469</v>
      </c>
      <c r="I61" s="7">
        <v>198469</v>
      </c>
      <c r="J61" s="7">
        <v>198469</v>
      </c>
      <c r="L61" s="6">
        <v>0</v>
      </c>
      <c r="M61" s="6">
        <v>0</v>
      </c>
    </row>
    <row r="62" spans="1:13" x14ac:dyDescent="0.3">
      <c r="A62" s="12" t="s">
        <v>92</v>
      </c>
      <c r="B62" s="6">
        <v>0</v>
      </c>
      <c r="C62" s="6">
        <v>0</v>
      </c>
      <c r="D62" s="6">
        <v>0</v>
      </c>
      <c r="E62" s="6">
        <v>0</v>
      </c>
      <c r="F62" s="6"/>
      <c r="G62" s="7">
        <v>-61</v>
      </c>
      <c r="H62" s="7">
        <v>12</v>
      </c>
      <c r="I62" s="7">
        <v>18</v>
      </c>
      <c r="J62" s="7">
        <v>21</v>
      </c>
      <c r="L62" s="6">
        <v>313384</v>
      </c>
      <c r="M62" s="6">
        <v>0</v>
      </c>
    </row>
    <row r="63" spans="1:13" x14ac:dyDescent="0.3">
      <c r="A63" s="12" t="s">
        <v>93</v>
      </c>
      <c r="B63" s="6">
        <v>0</v>
      </c>
      <c r="C63" s="6">
        <v>0</v>
      </c>
      <c r="D63" s="6">
        <v>160469</v>
      </c>
      <c r="E63" s="6">
        <v>178469</v>
      </c>
      <c r="F63" s="6"/>
      <c r="G63" s="7">
        <v>50819</v>
      </c>
      <c r="H63" s="7">
        <v>50819</v>
      </c>
      <c r="I63" s="7">
        <v>59809</v>
      </c>
      <c r="J63" s="7">
        <v>62956</v>
      </c>
      <c r="L63" s="6">
        <v>18</v>
      </c>
      <c r="M63" s="6">
        <v>0</v>
      </c>
    </row>
    <row r="64" spans="1:13" x14ac:dyDescent="0.3">
      <c r="A64" s="12" t="s">
        <v>94</v>
      </c>
      <c r="B64" s="6">
        <v>0</v>
      </c>
      <c r="C64" s="6">
        <v>0</v>
      </c>
      <c r="D64" s="6">
        <v>-69</v>
      </c>
      <c r="E64" s="6">
        <v>-66</v>
      </c>
      <c r="F64" s="6"/>
      <c r="G64" s="7">
        <v>0</v>
      </c>
      <c r="H64" s="7">
        <v>0</v>
      </c>
      <c r="I64" s="7">
        <v>-29990</v>
      </c>
      <c r="J64" s="7">
        <v>-49986</v>
      </c>
      <c r="L64" s="6">
        <v>23998</v>
      </c>
      <c r="M64" s="6">
        <v>0</v>
      </c>
    </row>
    <row r="65" spans="1:13" x14ac:dyDescent="0.3">
      <c r="A65" s="12" t="s">
        <v>95</v>
      </c>
      <c r="B65" s="6">
        <v>0</v>
      </c>
      <c r="C65" s="6">
        <v>0</v>
      </c>
      <c r="D65" s="6">
        <v>0</v>
      </c>
      <c r="E65" s="6">
        <v>50819</v>
      </c>
      <c r="F65" s="6"/>
      <c r="G65" s="7">
        <v>0</v>
      </c>
      <c r="H65" s="7">
        <v>0</v>
      </c>
      <c r="I65" s="7">
        <v>0</v>
      </c>
      <c r="J65" s="7">
        <v>0</v>
      </c>
      <c r="L65" s="6">
        <v>275</v>
      </c>
      <c r="M65" s="6">
        <v>0</v>
      </c>
    </row>
    <row r="66" spans="1:13" x14ac:dyDescent="0.3">
      <c r="A66" s="12" t="s">
        <v>96</v>
      </c>
      <c r="B66" s="6">
        <v>0</v>
      </c>
      <c r="C66" s="6">
        <v>0</v>
      </c>
      <c r="D66" s="6">
        <v>-82229</v>
      </c>
      <c r="E66" s="6">
        <v>-19903</v>
      </c>
      <c r="F66" s="6"/>
      <c r="G66" s="7">
        <v>10730</v>
      </c>
      <c r="H66" s="7">
        <v>29990</v>
      </c>
      <c r="I66" s="7">
        <v>64016</v>
      </c>
      <c r="J66" s="7">
        <v>109771</v>
      </c>
      <c r="L66" s="6">
        <v>51588</v>
      </c>
      <c r="M66" s="6">
        <v>0</v>
      </c>
    </row>
    <row r="67" spans="1:13" x14ac:dyDescent="0.3">
      <c r="A67" s="15"/>
      <c r="B67" s="6"/>
      <c r="C67" s="6"/>
      <c r="D67" s="6"/>
      <c r="E67" s="6"/>
    </row>
    <row r="68" spans="1:13" x14ac:dyDescent="0.3">
      <c r="A68" s="16" t="s">
        <v>97</v>
      </c>
      <c r="B68" s="9">
        <f t="shared" ref="B68:E68" si="3">SUM(B38:B67)</f>
        <v>0</v>
      </c>
      <c r="C68" s="9">
        <f t="shared" si="3"/>
        <v>0</v>
      </c>
      <c r="D68" s="9">
        <f t="shared" si="3"/>
        <v>170220</v>
      </c>
      <c r="E68" s="9">
        <f t="shared" si="3"/>
        <v>823291</v>
      </c>
      <c r="G68" s="9">
        <f t="shared" ref="G68" si="4">SUM(G38:G67)</f>
        <v>866862</v>
      </c>
      <c r="H68" s="9">
        <f t="shared" ref="H68" si="5">SUM(H38:H67)</f>
        <v>901374</v>
      </c>
      <c r="I68" s="9">
        <f t="shared" ref="I68" si="6">SUM(I38:I67)</f>
        <v>1026698</v>
      </c>
      <c r="J68" s="9">
        <f t="shared" ref="J68" si="7">SUM(J38:J67)</f>
        <v>1488027</v>
      </c>
      <c r="L68" s="9">
        <f>SUM(L38:L67)</f>
        <v>1631577</v>
      </c>
      <c r="M68" s="9">
        <f t="shared" ref="M68" si="8">SUM(M38:M67)</f>
        <v>0</v>
      </c>
    </row>
    <row r="69" spans="1:13" x14ac:dyDescent="0.3">
      <c r="B69" s="7">
        <f t="shared" ref="B69:E69" si="9">B68-B35</f>
        <v>0</v>
      </c>
      <c r="C69" s="7">
        <f t="shared" si="9"/>
        <v>0</v>
      </c>
      <c r="D69" s="7">
        <f t="shared" si="9"/>
        <v>383</v>
      </c>
      <c r="E69" s="7">
        <f t="shared" si="9"/>
        <v>-19904</v>
      </c>
      <c r="G69" s="7">
        <f t="shared" ref="G69:J69" si="10">G68-G35</f>
        <v>5001</v>
      </c>
      <c r="H69" s="7">
        <f t="shared" si="10"/>
        <v>4623</v>
      </c>
      <c r="I69" s="7">
        <f t="shared" si="10"/>
        <v>4870</v>
      </c>
      <c r="J69" s="7">
        <f t="shared" si="10"/>
        <v>5065</v>
      </c>
      <c r="L69" s="7">
        <f>L68-L35</f>
        <v>-3</v>
      </c>
      <c r="M69" s="7">
        <f>M68-M35</f>
        <v>0</v>
      </c>
    </row>
  </sheetData>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40"/>
  <sheetViews>
    <sheetView showGridLines="0" zoomScale="90" zoomScaleNormal="90" workbookViewId="0">
      <pane xSplit="1" ySplit="3" topLeftCell="D23" activePane="bottomRight" state="frozen"/>
      <selection activeCell="D64" sqref="D64"/>
      <selection pane="topRight" activeCell="D64" sqref="D64"/>
      <selection pane="bottomLeft" activeCell="D64" sqref="D64"/>
      <selection pane="bottomRight" activeCell="D64" sqref="D64"/>
    </sheetView>
  </sheetViews>
  <sheetFormatPr defaultColWidth="9.109375" defaultRowHeight="14.4" x14ac:dyDescent="0.3"/>
  <cols>
    <col min="1" max="1" width="49.5546875" style="2" customWidth="1"/>
    <col min="2" max="6" width="10.5546875" style="2" customWidth="1"/>
    <col min="7" max="7" width="2.109375" style="2" customWidth="1"/>
    <col min="8" max="14" width="10.5546875" style="2" customWidth="1"/>
    <col min="15" max="15" width="2.109375" style="2" customWidth="1"/>
    <col min="16" max="20" width="10.5546875" style="2" customWidth="1"/>
    <col min="21" max="16384" width="9.109375" style="2"/>
  </cols>
  <sheetData>
    <row r="1" spans="1:20" x14ac:dyDescent="0.3">
      <c r="A1" s="1" t="s">
        <v>0</v>
      </c>
    </row>
    <row r="2" spans="1:20" x14ac:dyDescent="0.3">
      <c r="A2" s="1" t="s">
        <v>40</v>
      </c>
      <c r="B2" s="151">
        <v>2016</v>
      </c>
      <c r="C2" s="151"/>
      <c r="D2" s="151"/>
      <c r="E2" s="151"/>
      <c r="F2" s="151"/>
      <c r="H2" s="151">
        <v>2017</v>
      </c>
      <c r="I2" s="151"/>
      <c r="J2" s="151"/>
      <c r="K2" s="151"/>
      <c r="L2" s="151"/>
      <c r="M2" s="151"/>
      <c r="N2" s="151"/>
      <c r="P2" s="151">
        <v>2018</v>
      </c>
      <c r="Q2" s="151"/>
      <c r="R2" s="151"/>
      <c r="S2" s="151"/>
      <c r="T2" s="151"/>
    </row>
    <row r="3" spans="1:20" s="1" customFormat="1" x14ac:dyDescent="0.3">
      <c r="B3" s="8" t="s">
        <v>105</v>
      </c>
      <c r="C3" s="8" t="s">
        <v>106</v>
      </c>
      <c r="D3" s="8" t="s">
        <v>107</v>
      </c>
      <c r="E3" s="8" t="s">
        <v>108</v>
      </c>
      <c r="F3" s="8" t="s">
        <v>109</v>
      </c>
      <c r="G3" s="8"/>
      <c r="H3" s="8" t="s">
        <v>105</v>
      </c>
      <c r="I3" s="8" t="s">
        <v>106</v>
      </c>
      <c r="J3" s="8" t="s">
        <v>107</v>
      </c>
      <c r="K3" s="8" t="s">
        <v>108</v>
      </c>
      <c r="L3" s="8" t="s">
        <v>109</v>
      </c>
      <c r="M3" s="20" t="s">
        <v>103</v>
      </c>
      <c r="N3" s="8" t="s">
        <v>104</v>
      </c>
      <c r="O3" s="8"/>
      <c r="P3" s="8" t="s">
        <v>105</v>
      </c>
      <c r="Q3" s="8" t="s">
        <v>106</v>
      </c>
      <c r="R3" s="8" t="s">
        <v>107</v>
      </c>
      <c r="S3" s="8" t="s">
        <v>108</v>
      </c>
      <c r="T3" s="8" t="s">
        <v>109</v>
      </c>
    </row>
    <row r="4" spans="1:20" x14ac:dyDescent="0.3">
      <c r="A4" s="3" t="s">
        <v>1</v>
      </c>
      <c r="B4" s="19">
        <f>SUM(B5:B10)</f>
        <v>0</v>
      </c>
      <c r="C4" s="19">
        <f t="shared" ref="C4:F4" si="0">SUM(C5:C10)</f>
        <v>0</v>
      </c>
      <c r="D4" s="19">
        <f t="shared" si="0"/>
        <v>1879</v>
      </c>
      <c r="E4" s="19">
        <f t="shared" si="0"/>
        <v>43325</v>
      </c>
      <c r="F4" s="19">
        <f t="shared" si="0"/>
        <v>45204</v>
      </c>
      <c r="H4" s="19">
        <f t="shared" ref="H4" si="1">SUM(H5:H10)</f>
        <v>173475</v>
      </c>
      <c r="I4" s="19">
        <f t="shared" ref="I4" si="2">SUM(I5:I10)</f>
        <v>207366</v>
      </c>
      <c r="J4" s="19">
        <f t="shared" ref="J4" si="3">SUM(J5:J10)</f>
        <v>253841</v>
      </c>
      <c r="K4" s="19">
        <f t="shared" ref="K4" si="4">SUM(K5:K10)</f>
        <v>319623</v>
      </c>
      <c r="L4" s="19">
        <f t="shared" ref="L4:M4" si="5">SUM(L5:L10)</f>
        <v>954305</v>
      </c>
      <c r="M4" s="21">
        <f t="shared" si="5"/>
        <v>954306</v>
      </c>
      <c r="N4" s="19">
        <f t="shared" ref="N4" si="6">M4-L4</f>
        <v>1</v>
      </c>
      <c r="P4" s="19">
        <f t="shared" ref="P4" si="7">SUM(P5:P10)</f>
        <v>367451</v>
      </c>
      <c r="Q4" s="19">
        <f t="shared" ref="Q4" si="8">SUM(Q5:Q10)</f>
        <v>277150</v>
      </c>
      <c r="R4" s="19">
        <f t="shared" ref="R4" si="9">SUM(R5:R10)</f>
        <v>0</v>
      </c>
      <c r="S4" s="19">
        <f t="shared" ref="S4:T4" si="10">SUM(S5:S10)</f>
        <v>0</v>
      </c>
      <c r="T4" s="19">
        <f t="shared" si="10"/>
        <v>644601</v>
      </c>
    </row>
    <row r="5" spans="1:20" x14ac:dyDescent="0.3">
      <c r="A5" s="4" t="s">
        <v>2</v>
      </c>
      <c r="B5" s="6">
        <v>0</v>
      </c>
      <c r="C5" s="6">
        <v>0</v>
      </c>
      <c r="D5" s="6">
        <v>411</v>
      </c>
      <c r="E5" s="6">
        <v>40305</v>
      </c>
      <c r="F5" s="6">
        <f>SUM(B5:E5)</f>
        <v>40716</v>
      </c>
      <c r="G5" s="6"/>
      <c r="H5" s="7">
        <v>165707</v>
      </c>
      <c r="I5" s="7">
        <v>201767</v>
      </c>
      <c r="J5" s="7">
        <v>249794</v>
      </c>
      <c r="K5" s="7">
        <v>314927</v>
      </c>
      <c r="L5" s="6">
        <f>SUM(H5:K5)</f>
        <v>932195</v>
      </c>
      <c r="M5" s="22">
        <v>932195</v>
      </c>
      <c r="N5" s="6">
        <f>M5-L5</f>
        <v>0</v>
      </c>
      <c r="O5" s="7"/>
      <c r="P5" s="6">
        <v>359104</v>
      </c>
      <c r="Q5" s="6">
        <v>268099</v>
      </c>
      <c r="T5" s="6">
        <f>SUM(P5:S5)</f>
        <v>627203</v>
      </c>
    </row>
    <row r="6" spans="1:20" x14ac:dyDescent="0.3">
      <c r="A6" s="4" t="s">
        <v>4</v>
      </c>
      <c r="B6" s="6">
        <v>0</v>
      </c>
      <c r="C6" s="6">
        <v>0</v>
      </c>
      <c r="D6" s="6">
        <v>156</v>
      </c>
      <c r="E6" s="6">
        <v>1095</v>
      </c>
      <c r="F6" s="6">
        <f t="shared" ref="F6:F10" si="11">SUM(B6:E6)</f>
        <v>1251</v>
      </c>
      <c r="G6" s="6"/>
      <c r="H6" s="7">
        <v>3145</v>
      </c>
      <c r="I6" s="7">
        <v>1867</v>
      </c>
      <c r="J6" s="7">
        <v>2000</v>
      </c>
      <c r="K6" s="7">
        <v>3432</v>
      </c>
      <c r="L6" s="6">
        <f t="shared" ref="L6:L36" si="12">SUM(H6:K6)</f>
        <v>10444</v>
      </c>
      <c r="M6" s="22">
        <v>10445</v>
      </c>
      <c r="N6" s="6">
        <f t="shared" ref="N6:N37" si="13">M6-L6</f>
        <v>1</v>
      </c>
      <c r="O6" s="7"/>
      <c r="P6" s="6">
        <v>1497</v>
      </c>
      <c r="Q6" s="6">
        <v>1141</v>
      </c>
      <c r="T6" s="6">
        <f t="shared" ref="T6:T36" si="14">SUM(P6:S6)</f>
        <v>2638</v>
      </c>
    </row>
    <row r="7" spans="1:20" x14ac:dyDescent="0.3">
      <c r="A7" s="4" t="s">
        <v>3</v>
      </c>
      <c r="B7" s="6">
        <v>0</v>
      </c>
      <c r="C7" s="6">
        <v>0</v>
      </c>
      <c r="D7" s="6">
        <v>1292</v>
      </c>
      <c r="E7" s="6">
        <v>1814</v>
      </c>
      <c r="F7" s="6">
        <f t="shared" si="11"/>
        <v>3106</v>
      </c>
      <c r="G7" s="6"/>
      <c r="H7" s="7">
        <v>4788</v>
      </c>
      <c r="I7" s="7">
        <v>3261</v>
      </c>
      <c r="J7" s="7">
        <v>2060</v>
      </c>
      <c r="K7" s="7">
        <v>1249</v>
      </c>
      <c r="L7" s="6">
        <f t="shared" si="12"/>
        <v>11358</v>
      </c>
      <c r="M7" s="22">
        <v>11357</v>
      </c>
      <c r="N7" s="6">
        <f t="shared" si="13"/>
        <v>-1</v>
      </c>
      <c r="O7" s="7"/>
      <c r="P7" s="6">
        <v>4918</v>
      </c>
      <c r="Q7" s="6">
        <v>3216</v>
      </c>
      <c r="T7" s="6">
        <f t="shared" si="14"/>
        <v>8134</v>
      </c>
    </row>
    <row r="8" spans="1:20" x14ac:dyDescent="0.3">
      <c r="A8" s="4" t="s">
        <v>5</v>
      </c>
      <c r="B8" s="6">
        <v>0</v>
      </c>
      <c r="C8" s="6">
        <v>0</v>
      </c>
      <c r="D8" s="6">
        <v>20</v>
      </c>
      <c r="E8" s="6">
        <v>111</v>
      </c>
      <c r="F8" s="6">
        <f t="shared" si="11"/>
        <v>131</v>
      </c>
      <c r="G8" s="6"/>
      <c r="H8" s="7">
        <v>-49</v>
      </c>
      <c r="I8" s="7">
        <v>329</v>
      </c>
      <c r="J8" s="7">
        <v>0</v>
      </c>
      <c r="K8" s="7">
        <v>0</v>
      </c>
      <c r="L8" s="6">
        <f t="shared" si="12"/>
        <v>280</v>
      </c>
      <c r="M8" s="22">
        <v>280</v>
      </c>
      <c r="N8" s="6">
        <f t="shared" si="13"/>
        <v>0</v>
      </c>
      <c r="O8" s="7"/>
      <c r="P8" s="6">
        <v>0</v>
      </c>
      <c r="Q8" s="6">
        <v>0</v>
      </c>
      <c r="T8" s="6">
        <f t="shared" si="14"/>
        <v>0</v>
      </c>
    </row>
    <row r="9" spans="1:20" x14ac:dyDescent="0.3">
      <c r="A9" s="4" t="s">
        <v>41</v>
      </c>
      <c r="B9" s="6">
        <v>0</v>
      </c>
      <c r="C9" s="6">
        <v>0</v>
      </c>
      <c r="D9" s="6">
        <v>0</v>
      </c>
      <c r="E9" s="6">
        <v>0</v>
      </c>
      <c r="F9" s="6">
        <f t="shared" si="11"/>
        <v>0</v>
      </c>
      <c r="G9" s="6"/>
      <c r="H9" s="7">
        <v>-116</v>
      </c>
      <c r="I9" s="7">
        <v>142</v>
      </c>
      <c r="J9" s="7">
        <v>-13</v>
      </c>
      <c r="K9" s="7">
        <v>15</v>
      </c>
      <c r="L9" s="6">
        <f t="shared" si="12"/>
        <v>28</v>
      </c>
      <c r="M9" s="22">
        <v>29</v>
      </c>
      <c r="N9" s="6">
        <f t="shared" si="13"/>
        <v>1</v>
      </c>
      <c r="O9" s="7"/>
      <c r="P9" s="6">
        <v>3</v>
      </c>
      <c r="Q9" s="6">
        <v>43</v>
      </c>
      <c r="T9" s="6">
        <f t="shared" si="14"/>
        <v>46</v>
      </c>
    </row>
    <row r="10" spans="1:20" x14ac:dyDescent="0.3">
      <c r="A10" s="4" t="s">
        <v>6</v>
      </c>
      <c r="B10" s="6">
        <v>0</v>
      </c>
      <c r="C10" s="6">
        <v>0</v>
      </c>
      <c r="D10" s="6">
        <v>0</v>
      </c>
      <c r="E10" s="6">
        <v>0</v>
      </c>
      <c r="F10" s="6">
        <f t="shared" si="11"/>
        <v>0</v>
      </c>
      <c r="G10" s="6"/>
      <c r="H10" s="7">
        <v>0</v>
      </c>
      <c r="I10" s="7">
        <v>0</v>
      </c>
      <c r="J10" s="7">
        <v>0</v>
      </c>
      <c r="K10" s="7">
        <v>0</v>
      </c>
      <c r="L10" s="6">
        <f t="shared" si="12"/>
        <v>0</v>
      </c>
      <c r="M10" s="22">
        <f t="shared" ref="M10:M17" si="15">SUM(I10:L10)</f>
        <v>0</v>
      </c>
      <c r="N10" s="6">
        <f t="shared" si="13"/>
        <v>0</v>
      </c>
      <c r="O10" s="7"/>
      <c r="P10" s="6">
        <v>1929</v>
      </c>
      <c r="Q10" s="6">
        <v>4651</v>
      </c>
      <c r="T10" s="6">
        <f t="shared" si="14"/>
        <v>6580</v>
      </c>
    </row>
    <row r="11" spans="1:20" x14ac:dyDescent="0.3">
      <c r="A11" s="4"/>
      <c r="B11" s="6"/>
      <c r="C11" s="6"/>
      <c r="D11" s="6"/>
      <c r="E11" s="6"/>
      <c r="F11" s="6"/>
      <c r="G11" s="6"/>
      <c r="H11" s="7"/>
      <c r="I11" s="7"/>
      <c r="J11" s="7"/>
      <c r="K11" s="7"/>
      <c r="L11" s="6"/>
      <c r="M11" s="22"/>
      <c r="N11" s="6"/>
      <c r="O11" s="7"/>
      <c r="P11" s="6"/>
      <c r="Q11" s="6"/>
      <c r="T11" s="6"/>
    </row>
    <row r="12" spans="1:20" x14ac:dyDescent="0.3">
      <c r="A12" s="3" t="s">
        <v>7</v>
      </c>
      <c r="B12" s="9">
        <f>SUM(B13:B19)</f>
        <v>0</v>
      </c>
      <c r="C12" s="9">
        <f t="shared" ref="C12:F12" si="16">SUM(C13:C19)</f>
        <v>0</v>
      </c>
      <c r="D12" s="9">
        <f t="shared" si="16"/>
        <v>-1793</v>
      </c>
      <c r="E12" s="9">
        <f t="shared" si="16"/>
        <v>-7129</v>
      </c>
      <c r="F12" s="9">
        <f t="shared" si="16"/>
        <v>-8922</v>
      </c>
      <c r="G12" s="6"/>
      <c r="H12" s="9">
        <f t="shared" ref="H12" si="17">SUM(H13:H19)</f>
        <v>-64787</v>
      </c>
      <c r="I12" s="9">
        <f t="shared" ref="I12" si="18">SUM(I13:I19)</f>
        <v>-69020</v>
      </c>
      <c r="J12" s="9">
        <f t="shared" ref="J12" si="19">SUM(J13:J19)</f>
        <v>-73238</v>
      </c>
      <c r="K12" s="9">
        <f t="shared" ref="K12" si="20">SUM(K13:K19)</f>
        <v>-91396</v>
      </c>
      <c r="L12" s="9">
        <f t="shared" ref="L12" si="21">SUM(L13:L19)</f>
        <v>-298441</v>
      </c>
      <c r="M12" s="21">
        <f t="shared" ref="M12" si="22">SUM(M13:M19)</f>
        <v>-298443</v>
      </c>
      <c r="N12" s="19">
        <f t="shared" si="13"/>
        <v>-2</v>
      </c>
      <c r="O12" s="7"/>
      <c r="P12" s="9">
        <f t="shared" ref="P12" si="23">SUM(P13:P19)</f>
        <v>-125153</v>
      </c>
      <c r="Q12" s="9">
        <f t="shared" ref="Q12" si="24">SUM(Q13:Q19)</f>
        <v>-101036</v>
      </c>
      <c r="R12" s="9">
        <f t="shared" ref="R12" si="25">SUM(R13:R19)</f>
        <v>0</v>
      </c>
      <c r="S12" s="9">
        <f t="shared" ref="S12" si="26">SUM(S13:S19)</f>
        <v>0</v>
      </c>
      <c r="T12" s="9">
        <f t="shared" ref="T12" si="27">SUM(T13:T19)</f>
        <v>-226189</v>
      </c>
    </row>
    <row r="13" spans="1:20" x14ac:dyDescent="0.3">
      <c r="A13" s="4" t="s">
        <v>8</v>
      </c>
      <c r="B13" s="6">
        <v>0</v>
      </c>
      <c r="C13" s="6">
        <v>0</v>
      </c>
      <c r="D13" s="6">
        <v>-1681</v>
      </c>
      <c r="E13" s="6">
        <v>-5522</v>
      </c>
      <c r="F13" s="6">
        <f t="shared" ref="F13:F19" si="28">SUM(B13:E13)</f>
        <v>-7203</v>
      </c>
      <c r="G13" s="6"/>
      <c r="H13" s="7">
        <v>-19120</v>
      </c>
      <c r="I13" s="7">
        <v>-15954</v>
      </c>
      <c r="J13" s="7">
        <v>-14671</v>
      </c>
      <c r="K13" s="7">
        <v>-15464</v>
      </c>
      <c r="L13" s="6">
        <f t="shared" si="12"/>
        <v>-65209</v>
      </c>
      <c r="M13" s="22">
        <v>-65207</v>
      </c>
      <c r="N13" s="6">
        <f t="shared" si="13"/>
        <v>2</v>
      </c>
      <c r="O13" s="7"/>
      <c r="P13" s="6">
        <v>-18818</v>
      </c>
      <c r="Q13" s="6">
        <v>-14146</v>
      </c>
      <c r="T13" s="6">
        <f t="shared" si="14"/>
        <v>-32964</v>
      </c>
    </row>
    <row r="14" spans="1:20" x14ac:dyDescent="0.3">
      <c r="A14" s="4" t="s">
        <v>9</v>
      </c>
      <c r="B14" s="6">
        <v>0</v>
      </c>
      <c r="C14" s="6">
        <v>0</v>
      </c>
      <c r="D14" s="6">
        <v>0</v>
      </c>
      <c r="E14" s="6">
        <v>0</v>
      </c>
      <c r="F14" s="6">
        <f t="shared" si="28"/>
        <v>0</v>
      </c>
      <c r="G14" s="6"/>
      <c r="H14" s="7">
        <v>0</v>
      </c>
      <c r="I14" s="7">
        <v>0</v>
      </c>
      <c r="J14" s="7">
        <v>0</v>
      </c>
      <c r="K14" s="7">
        <v>0</v>
      </c>
      <c r="L14" s="6">
        <f t="shared" si="12"/>
        <v>0</v>
      </c>
      <c r="M14" s="22">
        <f t="shared" si="15"/>
        <v>0</v>
      </c>
      <c r="N14" s="6">
        <f t="shared" si="13"/>
        <v>0</v>
      </c>
      <c r="O14" s="7"/>
      <c r="P14" s="6">
        <v>0</v>
      </c>
      <c r="Q14" s="6">
        <v>0</v>
      </c>
      <c r="T14" s="6">
        <f t="shared" si="14"/>
        <v>0</v>
      </c>
    </row>
    <row r="15" spans="1:20" x14ac:dyDescent="0.3">
      <c r="A15" s="4" t="s">
        <v>10</v>
      </c>
      <c r="B15" s="6">
        <v>0</v>
      </c>
      <c r="C15" s="6">
        <v>0</v>
      </c>
      <c r="D15" s="6">
        <v>-75</v>
      </c>
      <c r="E15" s="6">
        <v>-192</v>
      </c>
      <c r="F15" s="6">
        <f t="shared" si="28"/>
        <v>-267</v>
      </c>
      <c r="G15" s="6"/>
      <c r="H15" s="7">
        <v>-100</v>
      </c>
      <c r="I15" s="7">
        <v>-164</v>
      </c>
      <c r="J15" s="7">
        <v>0</v>
      </c>
      <c r="K15" s="7">
        <v>0</v>
      </c>
      <c r="L15" s="6">
        <f t="shared" si="12"/>
        <v>-264</v>
      </c>
      <c r="M15" s="22">
        <v>-264</v>
      </c>
      <c r="N15" s="6">
        <f t="shared" si="13"/>
        <v>0</v>
      </c>
      <c r="O15" s="7"/>
      <c r="P15" s="6">
        <v>0</v>
      </c>
      <c r="Q15" s="6">
        <v>0</v>
      </c>
      <c r="T15" s="6">
        <f t="shared" si="14"/>
        <v>0</v>
      </c>
    </row>
    <row r="16" spans="1:20" x14ac:dyDescent="0.3">
      <c r="A16" s="4" t="s">
        <v>11</v>
      </c>
      <c r="B16" s="6">
        <v>0</v>
      </c>
      <c r="C16" s="6">
        <v>0</v>
      </c>
      <c r="D16" s="6">
        <v>0</v>
      </c>
      <c r="E16" s="6">
        <v>0</v>
      </c>
      <c r="F16" s="6">
        <f t="shared" si="28"/>
        <v>0</v>
      </c>
      <c r="G16" s="6"/>
      <c r="H16" s="7">
        <v>0</v>
      </c>
      <c r="I16" s="7">
        <v>0</v>
      </c>
      <c r="J16" s="7">
        <v>0</v>
      </c>
      <c r="K16" s="7">
        <v>0</v>
      </c>
      <c r="L16" s="6">
        <f t="shared" si="12"/>
        <v>0</v>
      </c>
      <c r="M16" s="22">
        <f t="shared" si="15"/>
        <v>0</v>
      </c>
      <c r="N16" s="6">
        <f t="shared" si="13"/>
        <v>0</v>
      </c>
      <c r="O16" s="7"/>
      <c r="P16" s="6">
        <v>0</v>
      </c>
      <c r="Q16" s="6">
        <v>0</v>
      </c>
      <c r="T16" s="6">
        <f t="shared" si="14"/>
        <v>0</v>
      </c>
    </row>
    <row r="17" spans="1:20" x14ac:dyDescent="0.3">
      <c r="A17" s="4" t="s">
        <v>12</v>
      </c>
      <c r="B17" s="6">
        <v>0</v>
      </c>
      <c r="C17" s="6">
        <v>0</v>
      </c>
      <c r="D17" s="6">
        <v>0</v>
      </c>
      <c r="E17" s="6">
        <v>0</v>
      </c>
      <c r="F17" s="6">
        <f t="shared" si="28"/>
        <v>0</v>
      </c>
      <c r="G17" s="6"/>
      <c r="H17" s="7">
        <v>0</v>
      </c>
      <c r="I17" s="7">
        <v>0</v>
      </c>
      <c r="J17" s="7">
        <v>0</v>
      </c>
      <c r="K17" s="7">
        <v>0</v>
      </c>
      <c r="L17" s="6">
        <f t="shared" si="12"/>
        <v>0</v>
      </c>
      <c r="M17" s="22">
        <f t="shared" si="15"/>
        <v>0</v>
      </c>
      <c r="N17" s="6">
        <f t="shared" si="13"/>
        <v>0</v>
      </c>
      <c r="O17" s="7"/>
      <c r="P17" s="6">
        <v>0</v>
      </c>
      <c r="Q17" s="6">
        <v>0</v>
      </c>
      <c r="T17" s="6">
        <f t="shared" si="14"/>
        <v>0</v>
      </c>
    </row>
    <row r="18" spans="1:20" x14ac:dyDescent="0.3">
      <c r="A18" s="4" t="s">
        <v>14</v>
      </c>
      <c r="B18" s="6">
        <v>0</v>
      </c>
      <c r="C18" s="6">
        <v>0</v>
      </c>
      <c r="D18" s="6">
        <v>0</v>
      </c>
      <c r="E18" s="6">
        <v>0</v>
      </c>
      <c r="F18" s="6">
        <f t="shared" si="28"/>
        <v>0</v>
      </c>
      <c r="G18" s="6"/>
      <c r="H18" s="7">
        <v>0</v>
      </c>
      <c r="I18" s="7">
        <v>-103</v>
      </c>
      <c r="J18" s="7">
        <v>-77</v>
      </c>
      <c r="K18" s="7">
        <v>-39</v>
      </c>
      <c r="L18" s="6">
        <f t="shared" si="12"/>
        <v>-219</v>
      </c>
      <c r="M18" s="22">
        <v>-219</v>
      </c>
      <c r="N18" s="6">
        <f>M18-L18</f>
        <v>0</v>
      </c>
      <c r="O18" s="7"/>
      <c r="P18" s="6">
        <v>-106353</v>
      </c>
      <c r="Q18" s="6">
        <v>-86872</v>
      </c>
      <c r="T18" s="6">
        <f t="shared" si="14"/>
        <v>-193225</v>
      </c>
    </row>
    <row r="19" spans="1:20" x14ac:dyDescent="0.3">
      <c r="A19" s="4" t="s">
        <v>13</v>
      </c>
      <c r="B19" s="6">
        <v>0</v>
      </c>
      <c r="C19" s="6">
        <v>0</v>
      </c>
      <c r="D19" s="6">
        <v>-37</v>
      </c>
      <c r="E19" s="6">
        <v>-1415</v>
      </c>
      <c r="F19" s="6">
        <f t="shared" si="28"/>
        <v>-1452</v>
      </c>
      <c r="G19" s="6"/>
      <c r="H19" s="7">
        <v>-45567</v>
      </c>
      <c r="I19" s="7">
        <v>-52799</v>
      </c>
      <c r="J19" s="7">
        <v>-58490</v>
      </c>
      <c r="K19" s="7">
        <v>-75893</v>
      </c>
      <c r="L19" s="6">
        <f t="shared" si="12"/>
        <v>-232749</v>
      </c>
      <c r="M19" s="22">
        <v>-232753</v>
      </c>
      <c r="N19" s="6">
        <f t="shared" si="13"/>
        <v>-4</v>
      </c>
      <c r="O19" s="7"/>
      <c r="P19" s="6">
        <v>18</v>
      </c>
      <c r="Q19" s="6">
        <v>-18</v>
      </c>
      <c r="T19" s="6">
        <f t="shared" si="14"/>
        <v>0</v>
      </c>
    </row>
    <row r="20" spans="1:20" x14ac:dyDescent="0.3">
      <c r="A20" s="4"/>
      <c r="B20" s="6"/>
      <c r="C20" s="6"/>
      <c r="D20" s="6"/>
      <c r="E20" s="6"/>
      <c r="F20" s="6"/>
      <c r="G20" s="6"/>
      <c r="H20" s="7"/>
      <c r="I20" s="7"/>
      <c r="J20" s="7"/>
      <c r="K20" s="7"/>
      <c r="L20" s="6"/>
      <c r="M20" s="22"/>
      <c r="N20" s="6"/>
      <c r="O20" s="7"/>
      <c r="P20" s="6"/>
      <c r="Q20" s="6"/>
      <c r="T20" s="6"/>
    </row>
    <row r="21" spans="1:20" x14ac:dyDescent="0.3">
      <c r="A21" s="3" t="s">
        <v>15</v>
      </c>
      <c r="B21" s="9">
        <f>B4+B12</f>
        <v>0</v>
      </c>
      <c r="C21" s="9">
        <f t="shared" ref="C21:T21" si="29">C4+C12</f>
        <v>0</v>
      </c>
      <c r="D21" s="9">
        <f t="shared" si="29"/>
        <v>86</v>
      </c>
      <c r="E21" s="9">
        <f t="shared" si="29"/>
        <v>36196</v>
      </c>
      <c r="F21" s="9">
        <f t="shared" si="29"/>
        <v>36282</v>
      </c>
      <c r="G21" s="6"/>
      <c r="H21" s="9">
        <f t="shared" si="29"/>
        <v>108688</v>
      </c>
      <c r="I21" s="9">
        <f t="shared" si="29"/>
        <v>138346</v>
      </c>
      <c r="J21" s="9">
        <f t="shared" si="29"/>
        <v>180603</v>
      </c>
      <c r="K21" s="9">
        <f t="shared" si="29"/>
        <v>228227</v>
      </c>
      <c r="L21" s="9">
        <f t="shared" si="29"/>
        <v>655864</v>
      </c>
      <c r="M21" s="23">
        <f t="shared" si="29"/>
        <v>655863</v>
      </c>
      <c r="N21" s="9">
        <f t="shared" si="13"/>
        <v>-1</v>
      </c>
      <c r="O21" s="7"/>
      <c r="P21" s="9">
        <f t="shared" si="29"/>
        <v>242298</v>
      </c>
      <c r="Q21" s="9">
        <f t="shared" si="29"/>
        <v>176114</v>
      </c>
      <c r="R21" s="9">
        <f t="shared" si="29"/>
        <v>0</v>
      </c>
      <c r="S21" s="9">
        <f t="shared" si="29"/>
        <v>0</v>
      </c>
      <c r="T21" s="9">
        <f t="shared" si="29"/>
        <v>418412</v>
      </c>
    </row>
    <row r="22" spans="1:20" x14ac:dyDescent="0.3">
      <c r="A22" s="3"/>
      <c r="B22" s="6"/>
      <c r="C22" s="6"/>
      <c r="D22" s="6"/>
      <c r="E22" s="6"/>
      <c r="F22" s="6"/>
      <c r="G22" s="6"/>
      <c r="H22" s="7"/>
      <c r="I22" s="7"/>
      <c r="J22" s="7"/>
      <c r="K22" s="7"/>
      <c r="L22" s="6"/>
      <c r="M22" s="22"/>
      <c r="N22" s="6"/>
      <c r="O22" s="7"/>
      <c r="P22" s="6"/>
      <c r="Q22" s="6"/>
      <c r="T22" s="6"/>
    </row>
    <row r="23" spans="1:20" x14ac:dyDescent="0.3">
      <c r="A23" s="3" t="s">
        <v>16</v>
      </c>
      <c r="B23" s="9">
        <f>SUM(B24:B29)</f>
        <v>0</v>
      </c>
      <c r="C23" s="9">
        <f t="shared" ref="C23:F23" si="30">SUM(C24:C29)</f>
        <v>0</v>
      </c>
      <c r="D23" s="9">
        <f t="shared" si="30"/>
        <v>-856</v>
      </c>
      <c r="E23" s="9">
        <f t="shared" si="30"/>
        <v>-13438</v>
      </c>
      <c r="F23" s="9">
        <f t="shared" si="30"/>
        <v>-14294</v>
      </c>
      <c r="G23" s="6"/>
      <c r="H23" s="9">
        <f t="shared" ref="H23" si="31">SUM(H24:H29)</f>
        <v>-89747</v>
      </c>
      <c r="I23" s="9">
        <f t="shared" ref="I23" si="32">SUM(I24:I29)</f>
        <v>-103356</v>
      </c>
      <c r="J23" s="9">
        <f t="shared" ref="J23" si="33">SUM(J24:J29)</f>
        <v>-119135</v>
      </c>
      <c r="K23" s="9">
        <f t="shared" ref="K23" si="34">SUM(K24:K29)</f>
        <v>-159827</v>
      </c>
      <c r="L23" s="9">
        <f t="shared" ref="L23" si="35">SUM(L24:L29)</f>
        <v>-472065</v>
      </c>
      <c r="M23" s="23">
        <f t="shared" ref="M23" si="36">SUM(M24:M29)</f>
        <v>-472060</v>
      </c>
      <c r="N23" s="9">
        <f t="shared" si="13"/>
        <v>5</v>
      </c>
      <c r="O23" s="7"/>
      <c r="P23" s="9">
        <f t="shared" ref="P23" si="37">SUM(P24:P29)</f>
        <v>-152628</v>
      </c>
      <c r="Q23" s="9">
        <f t="shared" ref="Q23" si="38">SUM(Q24:Q29)</f>
        <v>-114978</v>
      </c>
      <c r="R23" s="9">
        <f t="shared" ref="R23" si="39">SUM(R24:R29)</f>
        <v>0</v>
      </c>
      <c r="S23" s="9">
        <f t="shared" ref="S23" si="40">SUM(S24:S29)</f>
        <v>0</v>
      </c>
      <c r="T23" s="9">
        <f t="shared" ref="T23" si="41">SUM(T24:T29)</f>
        <v>-267606</v>
      </c>
    </row>
    <row r="24" spans="1:20" x14ac:dyDescent="0.3">
      <c r="A24" s="4" t="s">
        <v>17</v>
      </c>
      <c r="B24" s="6">
        <v>0</v>
      </c>
      <c r="C24" s="6">
        <v>0</v>
      </c>
      <c r="D24" s="6">
        <v>0</v>
      </c>
      <c r="E24" s="6">
        <v>0</v>
      </c>
      <c r="F24" s="6">
        <f t="shared" ref="F24:F29" si="42">SUM(B24:E24)</f>
        <v>0</v>
      </c>
      <c r="G24" s="6"/>
      <c r="H24" s="7">
        <v>410</v>
      </c>
      <c r="I24" s="7">
        <v>483</v>
      </c>
      <c r="J24" s="7">
        <v>857</v>
      </c>
      <c r="K24" s="7">
        <v>1515</v>
      </c>
      <c r="L24" s="6">
        <f t="shared" si="12"/>
        <v>3265</v>
      </c>
      <c r="M24" s="22">
        <v>32309</v>
      </c>
      <c r="N24" s="6">
        <f t="shared" si="13"/>
        <v>29044</v>
      </c>
      <c r="O24" s="7"/>
      <c r="P24" s="6">
        <v>1232</v>
      </c>
      <c r="Q24" s="6">
        <v>751</v>
      </c>
      <c r="T24" s="6">
        <f t="shared" si="14"/>
        <v>1983</v>
      </c>
    </row>
    <row r="25" spans="1:20" x14ac:dyDescent="0.3">
      <c r="A25" s="4" t="s">
        <v>18</v>
      </c>
      <c r="B25" s="6">
        <v>0</v>
      </c>
      <c r="C25" s="6">
        <v>0</v>
      </c>
      <c r="D25" s="6">
        <v>79</v>
      </c>
      <c r="E25" s="6">
        <v>1771</v>
      </c>
      <c r="F25" s="6">
        <f t="shared" si="42"/>
        <v>1850</v>
      </c>
      <c r="G25" s="6"/>
      <c r="H25" s="7">
        <v>4538</v>
      </c>
      <c r="I25" s="7">
        <v>6601</v>
      </c>
      <c r="J25" s="7">
        <v>8301</v>
      </c>
      <c r="K25" s="7">
        <v>9603</v>
      </c>
      <c r="L25" s="6">
        <f t="shared" si="12"/>
        <v>29043</v>
      </c>
      <c r="M25" s="22">
        <v>0</v>
      </c>
      <c r="N25" s="6">
        <f t="shared" si="13"/>
        <v>-29043</v>
      </c>
      <c r="O25" s="7"/>
      <c r="P25" s="6">
        <v>9773</v>
      </c>
      <c r="Q25" s="6">
        <v>6485</v>
      </c>
      <c r="T25" s="6">
        <f t="shared" si="14"/>
        <v>16258</v>
      </c>
    </row>
    <row r="26" spans="1:20" x14ac:dyDescent="0.3">
      <c r="A26" s="4" t="s">
        <v>19</v>
      </c>
      <c r="B26" s="6">
        <v>0</v>
      </c>
      <c r="C26" s="6">
        <v>0</v>
      </c>
      <c r="D26" s="6">
        <v>-42</v>
      </c>
      <c r="E26" s="6">
        <v>-380</v>
      </c>
      <c r="F26" s="6">
        <f t="shared" si="42"/>
        <v>-422</v>
      </c>
      <c r="G26" s="6"/>
      <c r="H26" s="7">
        <v>-7332</v>
      </c>
      <c r="I26" s="7">
        <v>-9173</v>
      </c>
      <c r="J26" s="7">
        <v>-9466</v>
      </c>
      <c r="K26" s="7">
        <v>-14359</v>
      </c>
      <c r="L26" s="6">
        <f t="shared" si="12"/>
        <v>-40330</v>
      </c>
      <c r="M26" s="22">
        <v>-40332</v>
      </c>
      <c r="N26" s="6">
        <f t="shared" si="13"/>
        <v>-2</v>
      </c>
      <c r="O26" s="7"/>
      <c r="P26" s="6">
        <v>-11221</v>
      </c>
      <c r="Q26" s="6">
        <v>-9308</v>
      </c>
      <c r="T26" s="6">
        <f t="shared" si="14"/>
        <v>-20529</v>
      </c>
    </row>
    <row r="27" spans="1:20" x14ac:dyDescent="0.3">
      <c r="A27" s="4" t="s">
        <v>20</v>
      </c>
      <c r="B27" s="6">
        <v>0</v>
      </c>
      <c r="C27" s="6">
        <v>0</v>
      </c>
      <c r="D27" s="6">
        <v>-958</v>
      </c>
      <c r="E27" s="6">
        <v>-13164</v>
      </c>
      <c r="F27" s="6">
        <f t="shared" si="42"/>
        <v>-14122</v>
      </c>
      <c r="G27" s="6"/>
      <c r="H27" s="7">
        <v>-79906</v>
      </c>
      <c r="I27" s="7">
        <v>-91453</v>
      </c>
      <c r="J27" s="7">
        <v>-106641</v>
      </c>
      <c r="K27" s="7">
        <v>-128916</v>
      </c>
      <c r="L27" s="6">
        <f t="shared" si="12"/>
        <v>-406916</v>
      </c>
      <c r="M27" s="22">
        <f>-282132-124781</f>
        <v>-406913</v>
      </c>
      <c r="N27" s="6">
        <f t="shared" si="13"/>
        <v>3</v>
      </c>
      <c r="O27" s="7"/>
      <c r="P27" s="6">
        <v>-134995</v>
      </c>
      <c r="Q27" s="6">
        <v>-99587</v>
      </c>
      <c r="T27" s="6">
        <f t="shared" si="14"/>
        <v>-234582</v>
      </c>
    </row>
    <row r="28" spans="1:20" x14ac:dyDescent="0.3">
      <c r="A28" s="4" t="s">
        <v>21</v>
      </c>
      <c r="B28" s="6">
        <v>0</v>
      </c>
      <c r="C28" s="6">
        <v>0</v>
      </c>
      <c r="D28" s="6">
        <v>-36</v>
      </c>
      <c r="E28" s="6">
        <v>-1920</v>
      </c>
      <c r="F28" s="6">
        <f t="shared" si="42"/>
        <v>-1956</v>
      </c>
      <c r="G28" s="6"/>
      <c r="H28" s="7">
        <v>-7470</v>
      </c>
      <c r="I28" s="7">
        <v>-9348</v>
      </c>
      <c r="J28" s="7">
        <v>-11762</v>
      </c>
      <c r="K28" s="7">
        <v>-14890</v>
      </c>
      <c r="L28" s="6">
        <f t="shared" si="12"/>
        <v>-43470</v>
      </c>
      <c r="M28" s="22">
        <v>-43469</v>
      </c>
      <c r="N28" s="6">
        <f t="shared" si="13"/>
        <v>1</v>
      </c>
      <c r="O28" s="7"/>
      <c r="P28" s="6">
        <v>-17034</v>
      </c>
      <c r="Q28" s="6">
        <v>-12697</v>
      </c>
      <c r="T28" s="6">
        <f t="shared" si="14"/>
        <v>-29731</v>
      </c>
    </row>
    <row r="29" spans="1:20" x14ac:dyDescent="0.3">
      <c r="A29" s="4" t="s">
        <v>22</v>
      </c>
      <c r="B29" s="6">
        <v>0</v>
      </c>
      <c r="C29" s="6">
        <v>0</v>
      </c>
      <c r="D29" s="6">
        <v>101</v>
      </c>
      <c r="E29" s="6">
        <v>255</v>
      </c>
      <c r="F29" s="6">
        <f t="shared" si="42"/>
        <v>356</v>
      </c>
      <c r="G29" s="6"/>
      <c r="H29" s="7">
        <v>13</v>
      </c>
      <c r="I29" s="7">
        <v>-466</v>
      </c>
      <c r="J29" s="7">
        <v>-424</v>
      </c>
      <c r="K29" s="7">
        <v>-12780</v>
      </c>
      <c r="L29" s="6">
        <f t="shared" si="12"/>
        <v>-13657</v>
      </c>
      <c r="M29" s="22">
        <v>-13655</v>
      </c>
      <c r="N29" s="6">
        <f t="shared" si="13"/>
        <v>2</v>
      </c>
      <c r="O29" s="7"/>
      <c r="P29" s="6">
        <v>-383</v>
      </c>
      <c r="Q29" s="6">
        <v>-622</v>
      </c>
      <c r="T29" s="6">
        <f t="shared" si="14"/>
        <v>-1005</v>
      </c>
    </row>
    <row r="30" spans="1:20" x14ac:dyDescent="0.3">
      <c r="A30" s="4"/>
      <c r="B30" s="6"/>
      <c r="C30" s="6"/>
      <c r="D30" s="6"/>
      <c r="E30" s="6"/>
      <c r="F30" s="6"/>
      <c r="G30" s="6"/>
      <c r="H30" s="7">
        <v>0</v>
      </c>
      <c r="I30" s="7">
        <v>0</v>
      </c>
      <c r="J30" s="7">
        <v>0</v>
      </c>
      <c r="K30" s="7">
        <v>0</v>
      </c>
      <c r="L30" s="6">
        <f t="shared" si="12"/>
        <v>0</v>
      </c>
      <c r="M30" s="22"/>
      <c r="N30" s="6"/>
      <c r="O30" s="7"/>
      <c r="P30" s="6">
        <v>0</v>
      </c>
      <c r="Q30" s="6">
        <v>0</v>
      </c>
      <c r="T30" s="6">
        <f t="shared" si="14"/>
        <v>0</v>
      </c>
    </row>
    <row r="31" spans="1:20" x14ac:dyDescent="0.3">
      <c r="A31" s="4" t="s">
        <v>23</v>
      </c>
      <c r="B31" s="6">
        <v>0</v>
      </c>
      <c r="C31" s="6">
        <v>0</v>
      </c>
      <c r="D31" s="6">
        <v>0</v>
      </c>
      <c r="E31" s="6">
        <v>3</v>
      </c>
      <c r="F31" s="6">
        <f t="shared" ref="F31" si="43">SUM(B31:E31)</f>
        <v>3</v>
      </c>
      <c r="G31" s="6"/>
      <c r="H31" s="7">
        <v>0</v>
      </c>
      <c r="I31" s="7">
        <v>0</v>
      </c>
      <c r="J31" s="7">
        <v>0</v>
      </c>
      <c r="K31" s="7">
        <v>-356</v>
      </c>
      <c r="L31" s="6">
        <f t="shared" si="12"/>
        <v>-356</v>
      </c>
      <c r="M31" s="22">
        <v>-358</v>
      </c>
      <c r="N31" s="6">
        <f t="shared" si="13"/>
        <v>-2</v>
      </c>
      <c r="O31" s="7"/>
      <c r="P31" s="6">
        <v>-16</v>
      </c>
      <c r="Q31" s="6">
        <v>712</v>
      </c>
      <c r="T31" s="6">
        <f t="shared" si="14"/>
        <v>696</v>
      </c>
    </row>
    <row r="32" spans="1:20" x14ac:dyDescent="0.3">
      <c r="A32" s="4"/>
      <c r="B32" s="6"/>
      <c r="C32" s="6"/>
      <c r="D32" s="6"/>
      <c r="E32" s="6"/>
      <c r="F32" s="6"/>
      <c r="G32" s="6"/>
      <c r="H32" s="7"/>
      <c r="I32" s="7"/>
      <c r="J32" s="7"/>
      <c r="K32" s="7"/>
      <c r="L32" s="6"/>
      <c r="M32" s="22"/>
      <c r="N32" s="6"/>
      <c r="O32" s="7"/>
      <c r="P32" s="6"/>
      <c r="Q32" s="6"/>
      <c r="T32" s="6"/>
    </row>
    <row r="33" spans="1:20" s="1" customFormat="1" x14ac:dyDescent="0.3">
      <c r="A33" s="3" t="s">
        <v>24</v>
      </c>
      <c r="B33" s="9">
        <f>B21+B23+B31</f>
        <v>0</v>
      </c>
      <c r="C33" s="9">
        <f t="shared" ref="C33:T33" si="44">C21+C23+C31</f>
        <v>0</v>
      </c>
      <c r="D33" s="9">
        <f t="shared" si="44"/>
        <v>-770</v>
      </c>
      <c r="E33" s="9">
        <f t="shared" si="44"/>
        <v>22761</v>
      </c>
      <c r="F33" s="9">
        <f t="shared" si="44"/>
        <v>21991</v>
      </c>
      <c r="G33" s="9"/>
      <c r="H33" s="9">
        <f t="shared" si="44"/>
        <v>18941</v>
      </c>
      <c r="I33" s="9">
        <f t="shared" si="44"/>
        <v>34990</v>
      </c>
      <c r="J33" s="9">
        <f t="shared" si="44"/>
        <v>61468</v>
      </c>
      <c r="K33" s="9">
        <f t="shared" si="44"/>
        <v>68044</v>
      </c>
      <c r="L33" s="9">
        <f t="shared" si="44"/>
        <v>183443</v>
      </c>
      <c r="M33" s="23">
        <f t="shared" si="44"/>
        <v>183445</v>
      </c>
      <c r="N33" s="9">
        <f t="shared" si="13"/>
        <v>2</v>
      </c>
      <c r="O33" s="19"/>
      <c r="P33" s="9">
        <f t="shared" si="44"/>
        <v>89654</v>
      </c>
      <c r="Q33" s="9">
        <f t="shared" si="44"/>
        <v>61848</v>
      </c>
      <c r="R33" s="9">
        <f t="shared" si="44"/>
        <v>0</v>
      </c>
      <c r="S33" s="9">
        <f t="shared" si="44"/>
        <v>0</v>
      </c>
      <c r="T33" s="9">
        <f t="shared" si="44"/>
        <v>151502</v>
      </c>
    </row>
    <row r="34" spans="1:20" x14ac:dyDescent="0.3">
      <c r="A34" s="3"/>
      <c r="B34" s="6"/>
      <c r="C34" s="6"/>
      <c r="D34" s="6"/>
      <c r="E34" s="6"/>
      <c r="F34" s="6"/>
      <c r="G34" s="6"/>
      <c r="H34" s="7"/>
      <c r="I34" s="7"/>
      <c r="J34" s="7"/>
      <c r="K34" s="7"/>
      <c r="L34" s="6"/>
      <c r="M34" s="22"/>
      <c r="N34" s="6"/>
      <c r="O34" s="7"/>
      <c r="P34" s="6"/>
      <c r="Q34" s="6"/>
      <c r="T34" s="6"/>
    </row>
    <row r="35" spans="1:20" x14ac:dyDescent="0.3">
      <c r="A35" s="4" t="s">
        <v>25</v>
      </c>
      <c r="B35" s="6">
        <v>0</v>
      </c>
      <c r="C35" s="6">
        <v>0</v>
      </c>
      <c r="D35" s="6">
        <v>0</v>
      </c>
      <c r="E35" s="6">
        <v>0</v>
      </c>
      <c r="F35" s="6">
        <f t="shared" ref="F35:F36" si="45">SUM(B35:E35)</f>
        <v>0</v>
      </c>
      <c r="G35" s="6"/>
      <c r="H35" s="7">
        <v>-5284</v>
      </c>
      <c r="I35" s="7">
        <v>-13685</v>
      </c>
      <c r="J35" s="7">
        <v>-20345</v>
      </c>
      <c r="K35" s="7">
        <v>-24757</v>
      </c>
      <c r="L35" s="6">
        <f t="shared" si="12"/>
        <v>-64071</v>
      </c>
      <c r="M35" s="22">
        <v>-73674</v>
      </c>
      <c r="N35" s="6">
        <f t="shared" si="13"/>
        <v>-9603</v>
      </c>
      <c r="O35" s="7"/>
      <c r="P35" s="6">
        <v>-33842</v>
      </c>
      <c r="Q35" s="6">
        <v>-24782</v>
      </c>
      <c r="T35" s="6">
        <f t="shared" si="14"/>
        <v>-58624</v>
      </c>
    </row>
    <row r="36" spans="1:20" x14ac:dyDescent="0.3">
      <c r="A36" s="4" t="s">
        <v>26</v>
      </c>
      <c r="B36" s="6">
        <v>0</v>
      </c>
      <c r="C36" s="6">
        <v>0</v>
      </c>
      <c r="D36" s="6">
        <v>390</v>
      </c>
      <c r="E36" s="6">
        <v>-2477</v>
      </c>
      <c r="F36" s="6">
        <f t="shared" si="45"/>
        <v>-2087</v>
      </c>
      <c r="G36" s="6"/>
      <c r="H36" s="7">
        <v>-2928</v>
      </c>
      <c r="I36" s="7">
        <v>-2047</v>
      </c>
      <c r="J36" s="7">
        <v>-7096</v>
      </c>
      <c r="K36" s="7">
        <v>2467</v>
      </c>
      <c r="L36" s="6">
        <f t="shared" si="12"/>
        <v>-9604</v>
      </c>
      <c r="M36" s="22">
        <v>0</v>
      </c>
      <c r="N36" s="6">
        <f t="shared" si="13"/>
        <v>9604</v>
      </c>
      <c r="O36" s="7"/>
      <c r="P36" s="6">
        <v>-4223</v>
      </c>
      <c r="Q36" s="6">
        <v>-2198</v>
      </c>
      <c r="T36" s="6">
        <f t="shared" si="14"/>
        <v>-6421</v>
      </c>
    </row>
    <row r="37" spans="1:20" x14ac:dyDescent="0.3">
      <c r="A37" s="5" t="s">
        <v>27</v>
      </c>
      <c r="B37" s="9">
        <f>SUM(B33:B36)</f>
        <v>0</v>
      </c>
      <c r="C37" s="9">
        <f t="shared" ref="C37:F37" si="46">SUM(C33:C36)</f>
        <v>0</v>
      </c>
      <c r="D37" s="9">
        <f t="shared" si="46"/>
        <v>-380</v>
      </c>
      <c r="E37" s="9">
        <f t="shared" si="46"/>
        <v>20284</v>
      </c>
      <c r="F37" s="9">
        <f t="shared" si="46"/>
        <v>19904</v>
      </c>
      <c r="G37" s="6"/>
      <c r="H37" s="9">
        <f t="shared" ref="H37" si="47">SUM(H33:H36)</f>
        <v>10729</v>
      </c>
      <c r="I37" s="9">
        <f t="shared" ref="I37" si="48">SUM(I33:I36)</f>
        <v>19258</v>
      </c>
      <c r="J37" s="9">
        <f t="shared" ref="J37" si="49">SUM(J33:J36)</f>
        <v>34027</v>
      </c>
      <c r="K37" s="9">
        <f t="shared" ref="K37" si="50">SUM(K33:K36)</f>
        <v>45754</v>
      </c>
      <c r="L37" s="9">
        <f t="shared" ref="L37" si="51">SUM(L33:L36)</f>
        <v>109768</v>
      </c>
      <c r="M37" s="23">
        <f t="shared" ref="M37" si="52">SUM(M33:M36)</f>
        <v>109771</v>
      </c>
      <c r="N37" s="9">
        <f t="shared" si="13"/>
        <v>3</v>
      </c>
      <c r="O37" s="7"/>
      <c r="P37" s="9">
        <f t="shared" ref="P37" si="53">SUM(P33:P36)</f>
        <v>51589</v>
      </c>
      <c r="Q37" s="9">
        <f t="shared" ref="Q37" si="54">SUM(Q33:Q36)</f>
        <v>34868</v>
      </c>
      <c r="R37" s="9">
        <f t="shared" ref="R37" si="55">SUM(R33:R36)</f>
        <v>0</v>
      </c>
      <c r="S37" s="9">
        <f t="shared" ref="S37" si="56">SUM(S33:S36)</f>
        <v>0</v>
      </c>
      <c r="T37" s="9">
        <f t="shared" ref="T37" si="57">SUM(T33:T36)</f>
        <v>86457</v>
      </c>
    </row>
    <row r="38" spans="1:20" x14ac:dyDescent="0.3">
      <c r="M38" s="9"/>
      <c r="N38" s="9"/>
    </row>
    <row r="39" spans="1:20" x14ac:dyDescent="0.3">
      <c r="M39" s="9"/>
      <c r="N39" s="9"/>
    </row>
    <row r="40" spans="1:20" x14ac:dyDescent="0.3">
      <c r="M40" s="7"/>
      <c r="N40" s="7"/>
    </row>
  </sheetData>
  <mergeCells count="3">
    <mergeCell ref="B2:F2"/>
    <mergeCell ref="P2:T2"/>
    <mergeCell ref="H2:N2"/>
  </mergeCell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Menu</vt:lpstr>
      <vt:lpstr>BP | Balance Sheet</vt:lpstr>
      <vt:lpstr>DRE | Income Statement</vt:lpstr>
      <vt:lpstr>Indicadores | Indicators</vt:lpstr>
      <vt:lpstr>Carteira | Portfolio</vt:lpstr>
      <vt:lpstr>BP Consolidado</vt:lpstr>
      <vt:lpstr>DRE Consolidado</vt:lpstr>
      <vt:lpstr>BP Banco</vt:lpstr>
      <vt:lpstr>DRE Banco</vt:lpstr>
      <vt:lpstr>Participação NC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karen.mincato</dc:creator>
  <cp:lastModifiedBy>Felipe Gaspar Oliveira</cp:lastModifiedBy>
  <dcterms:created xsi:type="dcterms:W3CDTF">2018-07-16T18:52:22Z</dcterms:created>
  <dcterms:modified xsi:type="dcterms:W3CDTF">2022-05-12T23:17:29Z</dcterms:modified>
</cp:coreProperties>
</file>