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24.RELACOES_INVESTIDORES\01.RI\ITRs e DFs\2024\2T24\Documentos finais para enviar\"/>
    </mc:Choice>
  </mc:AlternateContent>
  <xr:revisionPtr revIDLastSave="0" documentId="13_ncr:1_{7986C48E-9A2F-4555-B760-1ED2E1545CAC}" xr6:coauthVersionLast="47" xr6:coauthVersionMax="47" xr10:uidLastSave="{00000000-0000-0000-0000-000000000000}"/>
  <bookViews>
    <workbookView xWindow="28680" yWindow="-120" windowWidth="29040" windowHeight="15840" tabRatio="906" xr2:uid="{0ED5B645-9AF7-4247-9219-05309F38A5EC}"/>
  </bookViews>
  <sheets>
    <sheet name="Menu" sheetId="1" r:id="rId1"/>
    <sheet name="Balanço Patrimonial" sheetId="2" r:id="rId2"/>
    <sheet name="DRE" sheetId="3" r:id="rId3"/>
    <sheet name="Carteira de Crédito" sheetId="4" r:id="rId4"/>
    <sheet name="Funding" sheetId="6" r:id="rId5"/>
    <sheet name="Indicadores" sheetId="5" r:id="rId6"/>
  </sheets>
  <definedNames>
    <definedName name="\B">#REF!</definedName>
    <definedName name="\C">#REF!</definedName>
    <definedName name="\I">#REF!</definedName>
    <definedName name="\K">#REF!</definedName>
    <definedName name="\M">#REF!</definedName>
    <definedName name="\P">#REF!</definedName>
    <definedName name="\W">#REF!</definedName>
    <definedName name="\Z">#REF!</definedName>
    <definedName name="_">#REF!</definedName>
    <definedName name="__" hidden="1">#REF!</definedName>
    <definedName name="_________rv1" hidden="1">{#N/A,#N/A,TRUE,"Ano";#N/A,#N/A,TRUE,"Ene";#N/A,#N/A,TRUE,"Feb";#N/A,#N/A,TRUE,"Mar";#N/A,#N/A,TRUE,"Abr";#N/A,#N/A,TRUE,"May";#N/A,#N/A,TRUE,"Jun";#N/A,#N/A,TRUE,"Jul";#N/A,#N/A,TRUE,"Ago";#N/A,#N/A,TRUE,"Sep";#N/A,#N/A,TRUE,"Oct";#N/A,#N/A,TRUE,"Nov";#N/A,#N/A,TRUE,"Dic"}</definedName>
    <definedName name="______L" hidden="1">{"'OBT_6M_30_6'!$S$1:$AE$53"}</definedName>
    <definedName name="_____L" hidden="1">{"'OBT_6M_30_6'!$S$1:$AE$53"}</definedName>
    <definedName name="____KEY2" hidden="1">#REF!</definedName>
    <definedName name="____L" hidden="1">{"'OBT_6M_30_6'!$S$1:$AE$53"}</definedName>
    <definedName name="____rv1" hidden="1">{#N/A,#N/A,TRUE,"Ano";#N/A,#N/A,TRUE,"Ene";#N/A,#N/A,TRUE,"Feb";#N/A,#N/A,TRUE,"Mar";#N/A,#N/A,TRUE,"Abr";#N/A,#N/A,TRUE,"May";#N/A,#N/A,TRUE,"Jun";#N/A,#N/A,TRUE,"Jul";#N/A,#N/A,TRUE,"Ago";#N/A,#N/A,TRUE,"Sep";#N/A,#N/A,TRUE,"Oct";#N/A,#N/A,TRUE,"Nov";#N/A,#N/A,TRUE,"Dic"}</definedName>
    <definedName name="___KEY2" hidden="1">#REF!</definedName>
    <definedName name="___L" hidden="1">{"'OBT_6M_30_6'!$S$1:$AE$53"}</definedName>
    <definedName name="__1__123Graph_BGRAFICO_8" hidden="1">#REF!</definedName>
    <definedName name="__123Graph_A" hidden="1">#REF!</definedName>
    <definedName name="__123Graph_ABUDGET" hidden="1">#REF!</definedName>
    <definedName name="__123Graph_ACorrente" hidden="1">#REF!</definedName>
    <definedName name="__123Graph_ACURRENT" hidden="1">#REF!</definedName>
    <definedName name="__123Graph_AGERENCIA" hidden="1">#REF!</definedName>
    <definedName name="__123Graph_AMERITO" hidden="1">#REF!</definedName>
    <definedName name="__123Graph_APRIOR" hidden="1">#REF!</definedName>
    <definedName name="__123Graph_B" hidden="1">#REF!</definedName>
    <definedName name="__123Graph_BBUDGET" hidden="1">#REF!</definedName>
    <definedName name="__123Graph_BCorrente" hidden="1">#REF!</definedName>
    <definedName name="__123Graph_BCURRENT" hidden="1">#REF!</definedName>
    <definedName name="__123Graph_BPRIOR" hidden="1">#REF!</definedName>
    <definedName name="__123Graph_C" hidden="1">#REF!</definedName>
    <definedName name="__123Graph_CBUDGET" hidden="1">#REF!</definedName>
    <definedName name="__123Graph_CCorrente" hidden="1">#REF!</definedName>
    <definedName name="__123Graph_CCURRENT" hidden="1">#REF!</definedName>
    <definedName name="__123Graph_CPRIOR" hidden="1">#REF!</definedName>
    <definedName name="__123Graph_D" hidden="1">#REF!</definedName>
    <definedName name="__123Graph_DBUDGET" hidden="1">#REF!</definedName>
    <definedName name="__123Graph_DCorrente" hidden="1">#REF!</definedName>
    <definedName name="__123Graph_DCURRENT" hidden="1">#REF!</definedName>
    <definedName name="__123Graph_DPRIOR" hidden="1">#REF!</definedName>
    <definedName name="__123Graph_E" hidden="1">#REF!</definedName>
    <definedName name="__123Graph_ECorrente" hidden="1">#REF!</definedName>
    <definedName name="__123Graph_F" hidden="1">#REF!</definedName>
    <definedName name="__123Graph_FCorrente" hidden="1">#REF!</definedName>
    <definedName name="__123Graph_X" hidden="1">#REF!</definedName>
    <definedName name="__123Graph_XBUDGET" hidden="1">#REF!</definedName>
    <definedName name="__123Graph_XCURRENT" hidden="1">#REF!</definedName>
    <definedName name="__123Graph_XGERENCIA" hidden="1">#REF!</definedName>
    <definedName name="__123Graph_XMERITO" hidden="1">#REF!</definedName>
    <definedName name="__123Graph_XPRIOR" hidden="1">#REF!</definedName>
    <definedName name="__2__123Graph_LBL_AGRAFICO_8" hidden="1">#REF!</definedName>
    <definedName name="__3__123Graph_LBL_BGRAFICO_8" hidden="1">#REF!</definedName>
    <definedName name="__IntlFixup" hidden="1">TRUE</definedName>
    <definedName name="__Key2" hidden="1">#REF!</definedName>
    <definedName name="__kpi1" hidden="1">{"'OBT_6M_30_6'!$S$1:$AE$53"}</definedName>
    <definedName name="__L" hidden="1">{"'OBT_6M_30_6'!$S$1:$AE$53"}</definedName>
    <definedName name="__N2" hidden="1">{"'OBT_6M_30_6'!$S$1:$AE$53"}</definedName>
    <definedName name="__rv1" hidden="1">{#N/A,#N/A,TRUE,"Ano";#N/A,#N/A,TRUE,"Ene";#N/A,#N/A,TRUE,"Feb";#N/A,#N/A,TRUE,"Mar";#N/A,#N/A,TRUE,"Abr";#N/A,#N/A,TRUE,"May";#N/A,#N/A,TRUE,"Jun";#N/A,#N/A,TRUE,"Jul";#N/A,#N/A,TRUE,"Ago";#N/A,#N/A,TRUE,"Sep";#N/A,#N/A,TRUE,"Oct";#N/A,#N/A,TRUE,"Nov";#N/A,#N/A,TRUE,"Dic"}</definedName>
    <definedName name="__xlfn.RTD" hidden="1">#NAME?</definedName>
    <definedName name="_1__123Graph_BGRAFICO_8" hidden="1">#REF!</definedName>
    <definedName name="_10__123Graph_BGRAFICO_8" hidden="1">#REF!</definedName>
    <definedName name="_10__123Graph_CGRAFICO_1" hidden="1">#REF!</definedName>
    <definedName name="_10__123Graph_LBL_AGRAFICO_8" hidden="1">#REF!</definedName>
    <definedName name="_10__123Graph_LBL_BGRAFICO_8" hidden="1">#REF!</definedName>
    <definedName name="_10_0_0_F" hidden="1">#REF!</definedName>
    <definedName name="_11__123Graph_CGRAFICO_2" hidden="1">#REF!</definedName>
    <definedName name="_11__123Graph_LBL_AGRAFICO_8" hidden="1">#REF!</definedName>
    <definedName name="_11__123Graph_LBL_BGRAFICO_8" hidden="1">#REF!</definedName>
    <definedName name="_11_0_0_F" hidden="1">#REF!</definedName>
    <definedName name="_11F" hidden="1">#REF!</definedName>
    <definedName name="_12__123Graph_DGRAFICO_1" hidden="1">#REF!</definedName>
    <definedName name="_12_0_0_F" hidden="1">#REF!</definedName>
    <definedName name="_12F" hidden="1">#REF!</definedName>
    <definedName name="_13__123Graph_DGRAFICO_2" hidden="1">#REF!</definedName>
    <definedName name="_13__123Graph_LBL_AGRAFICO_8" hidden="1">#REF!</definedName>
    <definedName name="_14__123Graph_EGRAFICO_1" hidden="1">#REF!</definedName>
    <definedName name="_14__123Graph_LBL_BGRAFICO_8" hidden="1">#REF!</definedName>
    <definedName name="_14_0_0_F" hidden="1">#REF!</definedName>
    <definedName name="_15__123Graph_EGRAFICO_2" hidden="1">#REF!</definedName>
    <definedName name="_15__123Graph_LBL_BGRAFICO_8" hidden="1">#REF!</definedName>
    <definedName name="_15_0_0_F" hidden="1">#REF!</definedName>
    <definedName name="_15F" hidden="1">#REF!</definedName>
    <definedName name="_16__123Graph_FGRAFICO_2" hidden="1">#REF!</definedName>
    <definedName name="_16__123Graph_LBL_BGRAFICO_8" hidden="1">#REF!</definedName>
    <definedName name="_16_0_0_F" hidden="1">#REF!</definedName>
    <definedName name="_16F" hidden="1">#REF!</definedName>
    <definedName name="_17__123Graph_XGRAFICO_2" hidden="1">#REF!</definedName>
    <definedName name="_17_0_0_F" hidden="1">#REF!</definedName>
    <definedName name="_17F" hidden="1">#REF!</definedName>
    <definedName name="_18F" hidden="1">#REF!</definedName>
    <definedName name="_19F" hidden="1">#REF!</definedName>
    <definedName name="_1F" hidden="1">#REF!</definedName>
    <definedName name="_2__123Graph_LBL_AGRAFICO_8" hidden="1">#REF!</definedName>
    <definedName name="_2_0_0_F" hidden="1">#REF!</definedName>
    <definedName name="_20_0_0_F" hidden="1">#REF!</definedName>
    <definedName name="_21F" hidden="1">#REF!</definedName>
    <definedName name="_23_0_0_F" hidden="1">#REF!</definedName>
    <definedName name="_24_0_0_F" hidden="1">#REF!</definedName>
    <definedName name="_25_0_0_F" hidden="1">#REF!</definedName>
    <definedName name="_3__123Graph_BGRAFICO_8" hidden="1">#REF!</definedName>
    <definedName name="_3__123Graph_LBL_BGRAFICO_8" hidden="1">#REF!</definedName>
    <definedName name="_30_0_0_F" hidden="1">#REF!</definedName>
    <definedName name="_3F" hidden="1">#REF!</definedName>
    <definedName name="_4__123Graph_BGRAFICO_8" hidden="1">#REF!</definedName>
    <definedName name="_4__123Graph_LBL_AGRAFICO_8" hidden="1">#REF!</definedName>
    <definedName name="_4_0_0_F" hidden="1">#REF!</definedName>
    <definedName name="_4F" hidden="1">#REF!</definedName>
    <definedName name="_5______F" hidden="1">#REF!</definedName>
    <definedName name="_5__123Graph_BGRAFICO_8" hidden="1">#REF!</definedName>
    <definedName name="_5__123Graph_LBL_AGRAFICO_8" hidden="1">#REF!</definedName>
    <definedName name="_5__123Graph_LBL_BGRAFICO_8" hidden="1">#REF!</definedName>
    <definedName name="_5_0_0_F" hidden="1">#REF!</definedName>
    <definedName name="_6__123Graph_AGRAFICO_1" hidden="1">#REF!</definedName>
    <definedName name="_6__123Graph_BGRAFICO_8" hidden="1">#REF!</definedName>
    <definedName name="_6__123Graph_LBL_BGRAFICO_8" hidden="1">#REF!</definedName>
    <definedName name="_6_0_0_F" hidden="1">#REF!</definedName>
    <definedName name="_6F" hidden="1">#REF!</definedName>
    <definedName name="_7__0_0_F" hidden="1">#REF!</definedName>
    <definedName name="_7__123Graph_AGRAFICO_2" hidden="1">#REF!</definedName>
    <definedName name="_7F" hidden="1">#REF!</definedName>
    <definedName name="_8__123Graph_BGRAFICO_1" hidden="1">#REF!</definedName>
    <definedName name="_8__123Graph_BGRAFICO_8" hidden="1">#REF!</definedName>
    <definedName name="_8__123Graph_LBL_AGRAFICO_8" hidden="1">#REF!</definedName>
    <definedName name="_8_0_0_F" hidden="1">#REF!</definedName>
    <definedName name="_8F" hidden="1">#REF!</definedName>
    <definedName name="_9__123Graph_BGRAFICO_2" hidden="1">#REF!</definedName>
    <definedName name="_9__123Graph_BGRAFICO_8" hidden="1">#REF!</definedName>
    <definedName name="_9_0_0_F" hidden="1">#REF!</definedName>
    <definedName name="_9F" hidden="1">#REF!</definedName>
    <definedName name="_a5" hidden="1">#REF!</definedName>
    <definedName name="_a6" hidden="1">#REF!</definedName>
    <definedName name="_a7" hidden="1">#REF!</definedName>
    <definedName name="_a8" hidden="1">#REF!</definedName>
    <definedName name="_a9" hidden="1">#REF!</definedName>
    <definedName name="_all99">#REF!</definedName>
    <definedName name="_com" hidden="1">{"'OBT_6M_30_6'!$S$1:$AE$53"}</definedName>
    <definedName name="_COM1">#REF!</definedName>
    <definedName name="_COM2">#REF!</definedName>
    <definedName name="_COM3">#REF!</definedName>
    <definedName name="_Fill" hidden="1">#REF!</definedName>
    <definedName name="_xlnm._FilterDatabase" hidden="1">#REF!</definedName>
    <definedName name="_Key1" hidden="1">#REF!</definedName>
    <definedName name="_Key2" hidden="1">#REF!</definedName>
    <definedName name="_kpi1" hidden="1">{"'OBT_6M_30_6'!$S$1:$AE$53"}</definedName>
    <definedName name="_L" hidden="1">{"'OBT_6M_30_6'!$S$1:$AE$53"}</definedName>
    <definedName name="_N2" hidden="1">{"'OBT_6M_30_6'!$S$1:$AE$53"}</definedName>
    <definedName name="_oli" hidden="1">#REF!</definedName>
    <definedName name="_oooooooo_123ooooooo" hidden="1">#REF!</definedName>
    <definedName name="_Order1" hidden="1">255</definedName>
    <definedName name="_Order2" hidden="1">255</definedName>
    <definedName name="_r">#REF!</definedName>
    <definedName name="_Regression_Out" hidden="1">#REF!</definedName>
    <definedName name="_Regression_X" hidden="1">#REF!</definedName>
    <definedName name="_Regression_Y" hidden="1">#REF!</definedName>
    <definedName name="_rv1" hidden="1">{#N/A,#N/A,TRUE,"Ano";#N/A,#N/A,TRUE,"Ene";#N/A,#N/A,TRUE,"Feb";#N/A,#N/A,TRUE,"Mar";#N/A,#N/A,TRUE,"Abr";#N/A,#N/A,TRUE,"May";#N/A,#N/A,TRUE,"Jun";#N/A,#N/A,TRUE,"Jul";#N/A,#N/A,TRUE,"Ago";#N/A,#N/A,TRUE,"Sep";#N/A,#N/A,TRUE,"Oct";#N/A,#N/A,TRUE,"Nov";#N/A,#N/A,TRUE,"Dic"}</definedName>
    <definedName name="_sch12">#REF!</definedName>
    <definedName name="_Sort" hidden="1">#REF!</definedName>
    <definedName name="_test" hidden="1">{"'OBT_6M_30_6'!$S$1:$AE$53"}</definedName>
    <definedName name="_ws96">#REF!</definedName>
    <definedName name="a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aa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aaa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aaaa" hidden="1">{#N/A,#N/A,TRUE,"SCR-DCOS 2000";#N/A,#N/A,TRUE,"SCR-DCOS 2001";#N/A,#N/A,TRUE,"SCR-DCOS 2002";#N/A,#N/A,TRUE,"SCR-DCOS 2003"}</definedName>
    <definedName name="AAAAA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AAAAAAAA" hidden="1">{#N/A,#N/A,FALSE,"Profit Status";#N/A,#N/A,FALSE,"Invest";#N/A,#N/A,FALSE,"Revenue";#N/A,#N/A,FALSE,"Variable Cost";#N/A,#N/A,FALSE,"Options &amp; Series"}</definedName>
    <definedName name="AAAAAAAAA" hidden="1">#REF!</definedName>
    <definedName name="aaaaaaaaaaa" hidden="1">#REF!</definedName>
    <definedName name="AASSD" hidden="1">{"'BGT2001'!$A$1:$AE$112"}</definedName>
    <definedName name="Abril" hidden="1">{"'crono'!$U$12:$W$20"}</definedName>
    <definedName name="Access_Button" hidden="1">"GM0997_Inv_Medios_Motivos_Original__2__Lista"</definedName>
    <definedName name="AccessDatabase" hidden="1">"E:\Affari Legali\Testi\GF\Pareri\Litigation Survey Fiat Group.mdb"</definedName>
    <definedName name="ACCRUAL">#REF!</definedName>
    <definedName name="Actual">#REF!</definedName>
    <definedName name="adsfa" hidden="1">{#N/A,#N/A,TRUE,"SCR-LA 2000";#N/A,#N/A,TRUE,"SCR-LA 2001";#N/A,#N/A,TRUE,"SCR-LA 2002";#N/A,#N/A,TRUE,"SCR-LA 2003"}</definedName>
    <definedName name="AET" hidden="1">{"'BGT2001'!$A$1:$AE$112"}</definedName>
    <definedName name="af_adj_income">#REF!</definedName>
    <definedName name="af_book_equity">#REF!</definedName>
    <definedName name="af_cof">#REF!</definedName>
    <definedName name="af_econ_capital">#REF!</definedName>
    <definedName name="af_net_income">#REF!</definedName>
    <definedName name="af_tax_rate">#REF!</definedName>
    <definedName name="AFs" hidden="1">#REF!</definedName>
    <definedName name="AGXBXBCCC" hidden="1">{"'OBT_6M_30_6'!$S$1:$AE$53"}</definedName>
    <definedName name="AHCXBCVREAOLò" hidden="1">{"'BGT2001'!$A$1:$AE$112"}</definedName>
    <definedName name="AJXNXJDFJF" hidden="1">{"'OBT_6M_30_6'!$S$1:$AE$53"}</definedName>
    <definedName name="all">#REF!</definedName>
    <definedName name="ALV_Modul" hidden="1">{"9D",#N/A,FALSE,"9D"}</definedName>
    <definedName name="ANAGHAGAA" hidden="1">{"'BGT2001'!$A$1:$AE$112"}</definedName>
    <definedName name="ANALVARI" hidden="1">#REF!</definedName>
    <definedName name="anaprensa" hidden="1">#REF!</definedName>
    <definedName name="andam" hidden="1">{"'OBT_6M_30_6'!$S$1:$AE$53"}</definedName>
    <definedName name="anscount" hidden="1">1</definedName>
    <definedName name="as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AS2DocOpenMode" hidden="1">"AS2DocumentEdit"</definedName>
    <definedName name="asasd" hidden="1">{"'OBT_6M_30_6'!$S$1:$AE$53"}</definedName>
    <definedName name="ASD" hidden="1">{"'BGT2001'!$A$1:$AE$112"}</definedName>
    <definedName name="ASDASDASDAS" hidden="1">#REF!</definedName>
    <definedName name="ASDCWW" hidden="1">#REF!</definedName>
    <definedName name="asddwecvgtfybhf" hidden="1">#REF!</definedName>
    <definedName name="ASDF" hidden="1">{#N/A,#N/A,FALSE,"BALLANTINE´S ";#N/A,#N/A,FALSE,"FUNDADOR"}</definedName>
    <definedName name="ASDFVG" hidden="1">{"'BGT2001'!$A$1:$AE$112"}</definedName>
    <definedName name="asdvnj" hidden="1">{"'OBT_6M_30_6'!$S$1:$AE$53"}</definedName>
    <definedName name="asfas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asfasf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ASG" hidden="1">{"'BGT2001'!$A$1:$AE$112"}</definedName>
    <definedName name="ASIA_PACIFIC">#REF!</definedName>
    <definedName name="ASJMKVNVHFG" hidden="1">{"'BGT2001'!$A$1:$AE$112"}</definedName>
    <definedName name="ASKDIER" hidden="1">{"'OBT_6M_30_6'!$S$1:$AE$53"}</definedName>
    <definedName name="Asmp.Cons.AsstAnnlFact">#REF!</definedName>
    <definedName name="Asmp.Cons.RevAnnlFact">#REF!</definedName>
    <definedName name="ASRG" hidden="1">{"'BGT2001'!$A$1:$AE$112"}</definedName>
    <definedName name="ass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ASSSSSS" hidden="1">{"'OBT_6M_30_6'!$S$1:$AE$53"}</definedName>
    <definedName name="ASXASFSDDDDDD" hidden="1">#REF!</definedName>
    <definedName name="au" hidden="1">{"'BGT2001'!$A$1:$AE$112"}</definedName>
    <definedName name="b" hidden="1">{#N/A,#N/A,TRUE,"SCR-LA 2000";#N/A,#N/A,TRUE,"SCR-LA 2001";#N/A,#N/A,TRUE,"SCR-LA 2002";#N/A,#N/A,TRUE,"SCR-LA 2003"}</definedName>
    <definedName name="_xlnm.Database">#REF!</definedName>
    <definedName name="BB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bcd" hidden="1">{"'BGT2001'!$A$1:$AE$112"}</definedName>
    <definedName name="bcst">#REF!</definedName>
    <definedName name="BCVBCVBCVB" hidden="1">#REF!</definedName>
    <definedName name="bd" hidden="1">{"'BGT2001'!$A$1:$AE$112"}</definedName>
    <definedName name="bdfgvffa" hidden="1">#REF!</definedName>
    <definedName name="Benchmark">#REF!</definedName>
    <definedName name="Benchmark2">#REF!</definedName>
    <definedName name="bhjnhmgmg" hidden="1">#REF!</definedName>
    <definedName name="bla" hidden="1">{"'crono'!$U$12:$W$20"}</definedName>
    <definedName name="BNS_DATA">#REF!</definedName>
    <definedName name="brtsnhtyjh" hidden="1">{"'Janeiro'!$A$1:$I$153"}</definedName>
    <definedName name="BV" hidden="1">{"'crono'!$U$12:$W$20"}</definedName>
    <definedName name="bvfdgre" hidden="1">{"'Janeiro'!$A$1:$I$153"}</definedName>
    <definedName name="By_Line">#REF!</definedName>
    <definedName name="CAIXA" hidden="1">{"'Comercial'!$A$1:$K$258","'Comercial'!$A$1:$K$257"}</definedName>
    <definedName name="CAL">#REF!</definedName>
    <definedName name="calça" hidden="1">{"'Janeiro'!$A$1:$I$153"}</definedName>
    <definedName name="canada">#REF!</definedName>
    <definedName name="CANREC1">#REF!</definedName>
    <definedName name="CANREC2">#REF!</definedName>
    <definedName name="CANREC3">#REF!</definedName>
    <definedName name="CAPIZZI" hidden="1">{"'OBT_6M_30_6'!$S$1:$AE$53"}</definedName>
    <definedName name="CARLSON_DATA">#REF!</definedName>
    <definedName name="carteira">#REF!</definedName>
    <definedName name="cas" hidden="1">{"'Comercial'!$A$1:$K$258","'Comercial'!$A$1:$K$257"}</definedName>
    <definedName name="cazzo" hidden="1">{"'OBT_6M_30_6'!$S$1:$AE$53"}</definedName>
    <definedName name="CBDSGHDDDD" hidden="1">{"'BGT2001'!$A$1:$AE$112"}</definedName>
    <definedName name="CBWorkbookPriority" hidden="1">-836843295</definedName>
    <definedName name="cc" hidden="1">{#N/A,#N/A,TRUE,"Argentina";#N/A,#N/A,TRUE,"Brazil";#N/A,#N/A,TRUE,"Venezuela";#N/A,#N/A,TRUE,"Chile";#N/A,#N/A,TRUE,"Other LA";#N/A,#N/A,TRUE,"Puerto Rico";#N/A,#N/A,TRUE,"Group Office"}</definedName>
    <definedName name="CCCCCCCCC" hidden="1">{"'BGT2001'!$A$1:$AE$112"}</definedName>
    <definedName name="ce_lf_fore" hidden="1">{"'BGT2001'!$A$1:$AE$112"}</definedName>
    <definedName name="cent" hidden="1">{"'Comercial'!$A$1:$K$258","'Comercial'!$A$1:$K$257"}</definedName>
    <definedName name="Center_Number">#REF!</definedName>
    <definedName name="Center_Number_1">#REF!</definedName>
    <definedName name="Center_Number_2">#REF!</definedName>
    <definedName name="cfd" hidden="1">{#N/A,#N/A,FALSE,"Assumptions";#N/A,#N/A,FALSE,"Volumes";#N/A,#N/A,FALSE,"Pricing";#N/A,#N/A,FALSE,"Variable Cost";#N/A,#N/A,FALSE,"Investment";#N/A,#N/A,FALSE,"Profitability";#N/A,#N/A,FALSE,"Business Comparison"}</definedName>
    <definedName name="cfg_adj_income">#REF!</definedName>
    <definedName name="cfg_book_equity">#REF!</definedName>
    <definedName name="cfg_cof">#REF!</definedName>
    <definedName name="cfg_econ_capital">#REF!</definedName>
    <definedName name="cfg_net_income">#REF!</definedName>
    <definedName name="cfg_roe">#REF!</definedName>
    <definedName name="cfg_roec">#REF!</definedName>
    <definedName name="cfg_tax_rate">#REF!</definedName>
    <definedName name="chiu" hidden="1">#REF!</definedName>
    <definedName name="chius" hidden="1">#REF!</definedName>
    <definedName name="chiusura" hidden="1">#REF!</definedName>
    <definedName name="chjtyytj" hidden="1">{"'Janeiro'!$A$1:$I$153"}</definedName>
    <definedName name="CIAO" hidden="1">{"'OBT_6M_30_6'!$S$1:$AE$53"}</definedName>
    <definedName name="ciao2" hidden="1">{"'OBT_6M_30_6'!$S$1:$AE$53"}</definedName>
    <definedName name="CICCIO" hidden="1">{"'OBT_6M_30_6'!$S$1:$AE$53"}</definedName>
    <definedName name="cinema3" hidden="1">{"'Janeiro'!$A$1:$I$153"}</definedName>
    <definedName name="CLAUDINHO" hidden="1">#REF!</definedName>
    <definedName name="cliente">#REF!</definedName>
    <definedName name="clrfokfvbg" hidden="1">{"'OBT_6M_30_6'!$S$1:$AE$53"}</definedName>
    <definedName name="cmm_adj_income">#REF!</definedName>
    <definedName name="cmm_book_equity">#REF!</definedName>
    <definedName name="cmm_cof">#REF!</definedName>
    <definedName name="cmm_econ_capital">#REF!</definedName>
    <definedName name="cmm_net_income">#REF!</definedName>
    <definedName name="cmm_roe">#REF!</definedName>
    <definedName name="cmm_roec">#REF!</definedName>
    <definedName name="cmm_tax_rate">#REF!</definedName>
    <definedName name="cncncn" hidden="1">{"'BGT2001'!$A$1:$AE$112"}</definedName>
    <definedName name="Cnfg.Currency">#REF!</definedName>
    <definedName name="coltpg1997">#REF!</definedName>
    <definedName name="coltpg1998">#REF!</definedName>
    <definedName name="coltpg1999">#REF!</definedName>
    <definedName name="coltpg2000">#REF!</definedName>
    <definedName name="coltpg2001">#REF!</definedName>
    <definedName name="coltpg2002">#REF!</definedName>
    <definedName name="cons_data">#REF!</definedName>
    <definedName name="CONSUN_04" hidden="1">{"'OBT_6M_30_6'!$S$1:$AE$53"}</definedName>
    <definedName name="corp_adj_income">#REF!</definedName>
    <definedName name="corp_book_equity">#REF!</definedName>
    <definedName name="corp_cof">#REF!</definedName>
    <definedName name="corp_econ_capital">#REF!</definedName>
    <definedName name="corp_net_income">#REF!</definedName>
    <definedName name="corp_roe">#REF!</definedName>
    <definedName name="corp_roec">#REF!</definedName>
    <definedName name="corp_tax_rate">#REF!</definedName>
    <definedName name="CRIT1">#REF!</definedName>
    <definedName name="CRIT10">#REF!</definedName>
    <definedName name="CRIT11">#REF!</definedName>
    <definedName name="CRIT12">#REF!</definedName>
    <definedName name="CRIT13">#REF!</definedName>
    <definedName name="CRIT14">#REF!</definedName>
    <definedName name="CRIT15">#REF!</definedName>
    <definedName name="CRIT16">#REF!</definedName>
    <definedName name="CRIT17">#REF!</definedName>
    <definedName name="CRIT18">#REF!</definedName>
    <definedName name="CRIT19">#REF!</definedName>
    <definedName name="CRIT2">#REF!</definedName>
    <definedName name="CRIT20">#REF!</definedName>
    <definedName name="CRIT21">#REF!</definedName>
    <definedName name="CRIT22">#REF!</definedName>
    <definedName name="CRIT23">#REF!</definedName>
    <definedName name="CRIT24">#REF!</definedName>
    <definedName name="CRIT25">#REF!</definedName>
    <definedName name="CRIT26">#REF!</definedName>
    <definedName name="CRIT27">#REF!</definedName>
    <definedName name="CRIT28">#REF!</definedName>
    <definedName name="CRIT29">#REF!</definedName>
    <definedName name="CRIT3">#REF!</definedName>
    <definedName name="CRIT30">#REF!</definedName>
    <definedName name="CRIT31">#REF!</definedName>
    <definedName name="CRIT32">#REF!</definedName>
    <definedName name="CRIT33">#REF!</definedName>
    <definedName name="CRIT34">#REF!</definedName>
    <definedName name="CRIT35">#REF!</definedName>
    <definedName name="CRIT36">#REF!</definedName>
    <definedName name="CRIT37">#REF!</definedName>
    <definedName name="CRIT38">#REF!</definedName>
    <definedName name="CRIT39">#REF!</definedName>
    <definedName name="CRIT4">#REF!</definedName>
    <definedName name="CRIT40">#REF!</definedName>
    <definedName name="CRIT41">#REF!</definedName>
    <definedName name="CRIT42">#REF!</definedName>
    <definedName name="CRIT43">#REF!</definedName>
    <definedName name="CRIT5">#REF!</definedName>
    <definedName name="CRIT6">#REF!</definedName>
    <definedName name="CRIT7">#REF!</definedName>
    <definedName name="CRIT8">#REF!</definedName>
    <definedName name="CRIT9">#REF!</definedName>
    <definedName name="crono" hidden="1">{#N/A,#N/A,TRUE,"XEMTCI";#N/A,#N/A,TRUE,"XMOTDI";#N/A,#N/A,TRUE,"XEMITI"}</definedName>
    <definedName name="CRONOI" hidden="1">{#N/A,#N/A,FALSE,"SP1-OUT";#N/A,#N/A,FALSE,"SP1-NOV";#N/A,#N/A,FALSE,"SANT-OUT";#N/A,#N/A,FALSE,"SANT-NOV";#N/A,#N/A,FALSE,"CAMP-OUT";#N/A,#N/A,FALSE,"CAMP-NOV";#N/A,#N/A,FALSE,"CRONO 1";#N/A,#N/A,FALSE,"CAPA"}</definedName>
    <definedName name="CronoV1" hidden="1">{"'Janeiro'!$A$1:$I$153"}</definedName>
    <definedName name="CURRENT95">#REF!</definedName>
    <definedName name="CURRENTMONTH">#REF!</definedName>
    <definedName name="CVBSGSG" hidden="1">{"'BGT2001'!$A$1:$AE$112"}</definedName>
    <definedName name="CVXCVDFF" hidden="1">#REF!</definedName>
    <definedName name="cx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d" hidden="1">{#N/A,#N/A,FALSE,"Sheet1"}</definedName>
    <definedName name="dafkvbkvckvkv" hidden="1">{"'BGT2001'!$A$1:$AE$112"}</definedName>
    <definedName name="daniela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DAS" hidden="1">{"'BGT2001'!$A$1:$AE$112"}</definedName>
    <definedName name="DASDASDASD" hidden="1">#REF!</definedName>
    <definedName name="DATA">#REF!</definedName>
    <definedName name="Data_base">#REF!</definedName>
    <definedName name="DCOS07" hidden="1">{#N/A,#N/A,TRUE,"Argentina";#N/A,#N/A,TRUE,"Brazil";#N/A,#N/A,TRUE,"Venezuela";#N/A,#N/A,TRUE,"Chile";#N/A,#N/A,TRUE,"Other LA";#N/A,#N/A,TRUE,"Puerto Rico"}</definedName>
    <definedName name="dcos071" hidden="1">{#N/A,#N/A,TRUE,"Argentina";#N/A,#N/A,TRUE,"Brazil";#N/A,#N/A,TRUE,"Venezuela";#N/A,#N/A,TRUE,"Chile";#N/A,#N/A,TRUE,"Other LA";#N/A,#N/A,TRUE,"Puerto Rico"}</definedName>
    <definedName name="dd" hidden="1">{#N/A,#N/A,TRUE,"SCR-DCOS 2001";#N/A,#N/A,TRUE,"SCR-DCOS 2000 Per Unit";#N/A,#N/A,TRUE,"SCR-DCOS 2000-01 Compare";#N/A,#N/A,TRUE,"SCR-DCOS 2002";#N/A,#N/A,TRUE,"Per Unit Comparison";#N/A,#N/A,TRUE,"SCR-DCOS 2001 Per Unit"}</definedName>
    <definedName name="ddd">#REF!</definedName>
    <definedName name="dddd" hidden="1">{#N/A,#N/A,FALSE,"Sheet1"}</definedName>
    <definedName name="ddddd" hidden="1">{"'OBT_6M_30_6'!$S$1:$AE$53"}</definedName>
    <definedName name="DEF_TAX">#REF!</definedName>
    <definedName name="Der_Fin_Ins">#REF!</definedName>
    <definedName name="detroit1">#REF!</definedName>
    <definedName name="detroit2">#REF!</definedName>
    <definedName name="DFFFFF" hidden="1">{"'OBT_6M_30_6'!$S$1:$AE$53"}</definedName>
    <definedName name="DFFFFFFFFFFFFFFFFF" hidden="1">{"'BGT2001'!$A$1:$AE$112"}</definedName>
    <definedName name="dffgkljbnjbjbnu" hidden="1">{"'OBT_6M_30_6'!$S$1:$AE$53"}</definedName>
    <definedName name="dfg" hidden="1">{#N/A,#N/A,FALSE,"Assumptions";#N/A,#N/A,FALSE,"Volumes";#N/A,#N/A,FALSE,"Pricing";#N/A,#N/A,FALSE,"Variable Cost";#N/A,#N/A,FALSE,"Investment";#N/A,#N/A,FALSE,"Profitability";#N/A,#N/A,FALSE,"Business Comparison"}</definedName>
    <definedName name="dfgfghfgjghj" hidden="1">#REF!</definedName>
    <definedName name="dfgsrg" hidden="1">{"'Janeiro'!$A$1:$I$153"}</definedName>
    <definedName name="DFGVBDFGHFGHHHHHHYH" hidden="1">#REF!</definedName>
    <definedName name="dflghlbnmbn" hidden="1">{"'BGT2001'!$A$1:$AE$112"}</definedName>
    <definedName name="dfsgsdfg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dfwergdthfgh" hidden="1">#REF!</definedName>
    <definedName name="DGRETR" hidden="1">{"'Janeiro'!$A$1:$I$153"}</definedName>
    <definedName name="difigtreweqwe" hidden="1">{#N/A,#N/A,FALSE,"Profit Status";#N/A,#N/A,FALSE,"Invest";#N/A,#N/A,FALSE,"Revenue";#N/A,#N/A,FALSE,"Variable Cost";#N/A,#N/A,FALSE,"Options &amp; Series"}</definedName>
    <definedName name="dist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DLL" hidden="1">#REF!</definedName>
    <definedName name="dsdfdf" hidden="1">{"'OBT_6M_30_6'!$S$1:$AE$53"}</definedName>
    <definedName name="dsfcdsfds" hidden="1">{#N/A,#N/A,FALSE,"Profit Status";#N/A,#N/A,FALSE,"Invest";#N/A,#N/A,FALSE,"Revenue";#N/A,#N/A,FALSE,"Variable Cost";#N/A,#N/A,FALSE,"Options &amp; Series"}</definedName>
    <definedName name="dtyioeo" hidden="1">{"'BGT2001'!$A$1:$AE$112"}</definedName>
    <definedName name="dvdz" hidden="1">{#N/A,#N/A,FALSE,"Cover";#N/A,#N/A,FALSE,"Assumptions";#N/A,#N/A,FALSE,"Volumes";#N/A,#N/A,FALSE,"Pricing";#N/A,#N/A,FALSE,"TFLE Walk";#N/A,#N/A,FALSE,"Variable Cost";#N/A,#N/A,FALSE,"Sensitivity";#N/A,#N/A,FALSE,"Investment";#N/A,#N/A,FALSE,"Profitability"}</definedName>
    <definedName name="dxada" hidden="1">#REF!</definedName>
    <definedName name="e" hidden="1">{#N/A,#N/A,TRUE,"Argentina";#N/A,#N/A,TRUE,"Brazil";#N/A,#N/A,TRUE,"Venezuela";#N/A,#N/A,TRUE,"Chile";#N/A,#N/A,TRUE,"Other LA";#N/A,#N/A,TRUE,"Puerto Rico"}</definedName>
    <definedName name="ed" hidden="1">{#N/A,#N/A,TRUE,"SCR-LA 2000";#N/A,#N/A,TRUE,"SCR-LA 2001";#N/A,#N/A,TRUE,"SCR-LA 2002";#N/A,#N/A,TRUE,"SCR-LA 2003"}</definedName>
    <definedName name="edc" hidden="1">{#N/A,#N/A,FALSE,"Assumptions";#N/A,#N/A,FALSE,"Volumes";#N/A,#N/A,FALSE,"Pricing";#N/A,#N/A,FALSE,"Variable Cost";#N/A,#N/A,FALSE,"Investment";#N/A,#N/A,FALSE,"Profitability";#N/A,#N/A,FALSE,"Business Comparison"}</definedName>
    <definedName name="eee" hidden="1">{#N/A,#N/A,FALSE,"Profit Status";#N/A,#N/A,FALSE,"Invest";#N/A,#N/A,FALSE,"Revenue";#N/A,#N/A,FALSE,"Variable Cost";#N/A,#N/A,FALSE,"Options &amp; Series"}</definedName>
    <definedName name="Eldorado" hidden="1">{"'Janeiro'!$A$1:$I$153"}</definedName>
    <definedName name="erfc4rtgregr4gre" hidden="1">#REF!</definedName>
    <definedName name="EUROPE">#REF!</definedName>
    <definedName name="EVIDSVCHVXJ" hidden="1">{"'OBT_6M_30_6'!$S$1:$AE$53"}</definedName>
    <definedName name="ew" hidden="1">{#N/A,#N/A,TRUE,"SCR-LA 2000";#N/A,#N/A,TRUE,"SCR-LA 2001";#N/A,#N/A,TRUE,"SCR-LA 2002";#N/A,#N/A,TRUE,"SCR-LA 2003"}</definedName>
    <definedName name="EWEQW" hidden="1">{"'Janeiro'!$A$1:$I$153"}</definedName>
    <definedName name="EWRCDERTGVBRTYBHTJMYUG" hidden="1">#REF!</definedName>
    <definedName name="Exp_Fin">#REF!</definedName>
    <definedName name="fbdfhdr" hidden="1">{"'Janeiro'!$A$1:$I$153"}</definedName>
    <definedName name="fbhrhbrdtbyeedddd" hidden="1">#REF!</definedName>
    <definedName name="fd" hidden="1">{#N/A,#N/A,TRUE,"SCR-LA 2000";#N/A,#N/A,TRUE,"SCR-LA 2001";#N/A,#N/A,TRUE,"SCR-LA 2002";#N/A,#N/A,TRUE,"SCR-LA 2003"}</definedName>
    <definedName name="fdfdddd" hidden="1">{"'OBT_6M_30_6'!$S$1:$AE$53"}</definedName>
    <definedName name="FDFDFFD" hidden="1">{"'OBT_6M_30_6'!$S$1:$AE$53"}</definedName>
    <definedName name="FDFFFF" hidden="1">{"'OBT_6M_30_6'!$S$1:$AE$53"}</definedName>
    <definedName name="FDFFFFDS" hidden="1">{"'OBT_6M_30_6'!$S$1:$AE$53"}</definedName>
    <definedName name="FDHJVGHCGVV" hidden="1">{"'BGT2001'!$A$1:$AE$112"}</definedName>
    <definedName name="FDSVFGFGD" hidden="1">#REF!</definedName>
    <definedName name="fdvsfgrdghcdrgdsrtgvsd" hidden="1">#REF!</definedName>
    <definedName name="fdygdfgdfsgds" hidden="1">#REF!</definedName>
    <definedName name="fecfgtgggg" hidden="1">#REF!</definedName>
    <definedName name="FEVEREIRO" hidden="1">{"'crono'!$U$12:$W$20"}</definedName>
    <definedName name="ff" hidden="1">{#N/A,#N/A,FALSE,"Sheet1"}</definedName>
    <definedName name="fff">#REF!</definedName>
    <definedName name="fffffff" hidden="1">{"'Janeiro'!$A$1:$I$153"}</definedName>
    <definedName name="fgbrdg" hidden="1">{"'Janeiro'!$A$1:$I$153"}</definedName>
    <definedName name="fgdfg" hidden="1">#REF!</definedName>
    <definedName name="fgesrtwe3rt" hidden="1">{"'Janeiro'!$A$1:$I$153"}</definedName>
    <definedName name="FGFTHRT" hidden="1">{"'Janeiro'!$A$1:$I$153"}</definedName>
    <definedName name="FGGG" hidden="1">{"'BGT2001'!$A$1:$AE$112"}</definedName>
    <definedName name="FGGHG" hidden="1">{"'OBT_6M_30_6'!$S$1:$AE$53"}</definedName>
    <definedName name="fghrtgt" hidden="1">{"'Janeiro'!$A$1:$I$153"}</definedName>
    <definedName name="fgivbjrtmgfp" hidden="1">{"'BGT2001'!$A$1:$AE$112"}</definedName>
    <definedName name="fgk" hidden="1">{"'BGT2001'!$A$1:$AE$112"}</definedName>
    <definedName name="FGRETER" hidden="1">{"'Janeiro'!$A$1:$I$153"}</definedName>
    <definedName name="fgt" hidden="1">{"'BGT2001'!$A$1:$AE$112"}</definedName>
    <definedName name="filna" hidden="1">{"'OBT_6M_30_6'!$S$1:$AE$53"}</definedName>
    <definedName name="fin_adj_income">#REF!</definedName>
    <definedName name="fin_book_equity">#REF!</definedName>
    <definedName name="fin_cof">#REF!</definedName>
    <definedName name="fin_econ_capital">#REF!</definedName>
    <definedName name="fin_net_income">#REF!</definedName>
    <definedName name="fin_tax_rate">#REF!</definedName>
    <definedName name="Finl_Stmts_BS_3_Yr">#REF!</definedName>
    <definedName name="Finl_Stmts_BS_Yr_2">#REF!</definedName>
    <definedName name="Finl_Stmts_BS_Yr_3">#REF!</definedName>
    <definedName name="Finl_Stmts_PandL_3Yr">#REF!</definedName>
    <definedName name="Finl_Stmts_PandL_Yr_2">#REF!</definedName>
    <definedName name="Finl_Stmts_PandL_Yr_3">#REF!</definedName>
    <definedName name="FIRSTQ99">#REF!</definedName>
    <definedName name="FOOTER">#REF!</definedName>
    <definedName name="Footnotes">#REF!</definedName>
    <definedName name="FourthQ99">#REF!</definedName>
    <definedName name="fsd" hidden="1">{#N/A,#N/A,TRUE,"Argentina";#N/A,#N/A,TRUE,"Brazil";#N/A,#N/A,TRUE,"Venezuela";#N/A,#N/A,TRUE,"Chile";#N/A,#N/A,TRUE,"Other LA";#N/A,#N/A,TRUE,"Puerto Rico"}</definedName>
    <definedName name="fsdgsdfg" hidden="1">{#N/A,#N/A,TRUE,"Argentina";#N/A,#N/A,TRUE,"Brazil";#N/A,#N/A,TRUE,"Venezuela";#N/A,#N/A,TRUE,"Chile";#N/A,#N/A,TRUE,"Other LA";#N/A,#N/A,TRUE,"Puerto Rico"}</definedName>
    <definedName name="fsdsfdgvdgdhrthbrjhr" hidden="1">#REF!</definedName>
    <definedName name="fsggdfg" hidden="1">{#N/A,#N/A,TRUE,"SCR-LA 2000";#N/A,#N/A,TRUE,"SCR-LA 2001";#N/A,#N/A,TRUE,"SCR-LA 2002";#N/A,#N/A,TRUE,"SCR-LA 2003"}</definedName>
    <definedName name="FTNYHFJKM" hidden="1">#REF!</definedName>
    <definedName name="fur" hidden="1">{"'BGT2001'!$A$1:$AE$112"}</definedName>
    <definedName name="fvdfgdhnfhn" hidden="1">#REF!</definedName>
    <definedName name="fverg" hidden="1">{"'Janeiro'!$A$1:$I$153"}</definedName>
    <definedName name="fweafwaef" hidden="1">{"'Janeiro'!$A$1:$I$153"}</definedName>
    <definedName name="g_ins_prod1_desc">#REF!</definedName>
    <definedName name="g_ins_prod2_desc">#REF!</definedName>
    <definedName name="g_ins_prod3_desc">#REF!</definedName>
    <definedName name="g_ins_prod4_desc">#REF!</definedName>
    <definedName name="g_ins_prod5_desc">#REF!</definedName>
    <definedName name="g_ins_prod6_desc">#REF!</definedName>
    <definedName name="GA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gas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GBFDGBHFGH" hidden="1">#REF!</definedName>
    <definedName name="gcrrthhhhh" hidden="1">#REF!</definedName>
    <definedName name="GDFGDFGDF" hidden="1">#REF!</definedName>
    <definedName name="GDFGDFGDFGDF" hidden="1">#REF!</definedName>
    <definedName name="gdsfgsd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gestw3" hidden="1">{"'Janeiro'!$A$1:$I$153"}</definedName>
    <definedName name="gf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gfggfdgadfg" hidden="1">{"'Janeiro'!$A$1:$I$153"}</definedName>
    <definedName name="gfsd" hidden="1">{#N/A,#N/A,TRUE,"2001 TOTAL";#N/A,#N/A,TRUE,"2001 Argentina";#N/A,#N/A,TRUE,"2001 Brazil";#N/A,#N/A,TRUE,"2001 Venezuela";#N/A,#N/A,TRUE,"2001 Chile";#N/A,#N/A,TRUE,"2001 Other Latin America";#N/A,#N/A,TRUE,"2001 Puerto Rico"}</definedName>
    <definedName name="gfsdgsadf" hidden="1">{#N/A,#N/A,TRUE,"SCR-LA 2000";#N/A,#N/A,TRUE,"SCR-LA 2001";#N/A,#N/A,TRUE,"SCR-LA 2002";#N/A,#N/A,TRUE,"SCR-LA 2003"}</definedName>
    <definedName name="gg" hidden="1">{#N/A,#N/A,FALSE,"Exec 2000";#N/A,#N/A,FALSE,"Exec 2001";#N/A,#N/A,FALSE,"Exec Comparison"}</definedName>
    <definedName name="GGG" hidden="1">{"'BGT2001'!$A$1:$AE$112"}</definedName>
    <definedName name="GGGG" hidden="1">#REF!</definedName>
    <definedName name="GGGGG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ggggggg" hidden="1">{"'OBT_6M_30_6'!$S$1:$AE$53"}</definedName>
    <definedName name="gggggggggggggggg" hidden="1">{"'Janeiro'!$A$1:$I$153"}</definedName>
    <definedName name="gghhhhttt" hidden="1">#REF!</definedName>
    <definedName name="ghd" hidden="1">{#N/A,#N/A,TRUE,"SCR-LA 2000";#N/A,#N/A,TRUE,"SCR-LA 2001";#N/A,#N/A,TRUE,"SCR-LA 2002";#N/A,#N/A,TRUE,"SCR-LA 2003"}</definedName>
    <definedName name="GHFFSF" hidden="1">{"'BGT2001'!$A$1:$AE$112"}</definedName>
    <definedName name="GHJFGBJBVFYBTY" hidden="1">#REF!</definedName>
    <definedName name="gii" hidden="1">{"'OBT_6M_30_6'!$S$1:$AE$53"}</definedName>
    <definedName name="GIRC2" hidden="1">#REF!</definedName>
    <definedName name="gllgl" hidden="1">{#N/A,#N/A,FALSE,"Assumptions";#N/A,#N/A,FALSE,"Volumes";#N/A,#N/A,FALSE,"Pricing";#N/A,#N/A,FALSE,"Variable Cost";#N/A,#N/A,FALSE,"Investment";#N/A,#N/A,FALSE,"Profitability";#N/A,#N/A,FALSE,"Business Comparison"}</definedName>
    <definedName name="glòlòg" hidden="1">{#N/A,#N/A,FALSE,"Assumptions";#N/A,#N/A,FALSE,"Volumes";#N/A,#N/A,FALSE,"Pricing";#N/A,#N/A,FALSE,"Variable Cost";#N/A,#N/A,FALSE,"Investment";#N/A,#N/A,FALSE,"Profitability";#N/A,#N/A,FALSE,"Business Comparison"}</definedName>
    <definedName name="gmac_adj_income">#REF!</definedName>
    <definedName name="gmac_book_equity">#REF!</definedName>
    <definedName name="gmac_cof">#REF!</definedName>
    <definedName name="gmac_econ_capital">#REF!</definedName>
    <definedName name="gmac_net_income">#REF!</definedName>
    <definedName name="gmac_roe">#REF!</definedName>
    <definedName name="GMAC_ROEC">#REF!</definedName>
    <definedName name="gmac_tax_rate">#REF!</definedName>
    <definedName name="gnfhg" hidden="1">{"'Janeiro'!$A$1:$I$153"}</definedName>
    <definedName name="Grafico" hidden="1">{"'BGT2001'!$A$1:$AE$112"}</definedName>
    <definedName name="GRAFICO1" hidden="1">#REF!</definedName>
    <definedName name="GRAFICO2" hidden="1">#REF!</definedName>
    <definedName name="grthrthdt" hidden="1">#REF!</definedName>
    <definedName name="gsdfgsd" hidden="1">{#N/A,#N/A,TRUE,"SCR-LA 2000";#N/A,#N/A,TRUE,"SCR-LA 2001";#N/A,#N/A,TRUE,"SCR-LA 2002";#N/A,#N/A,TRUE,"SCR-LA 2003"}</definedName>
    <definedName name="gsdfgsfd" hidden="1">{#N/A,#N/A,TRUE,"Argentina";#N/A,#N/A,TRUE,"Brazil";#N/A,#N/A,TRUE,"Venezuela";#N/A,#N/A,TRUE,"Chile";#N/A,#N/A,TRUE,"Other LA";#N/A,#N/A,TRUE,"Puerto Rico"}</definedName>
    <definedName name="gsertgae" hidden="1">{#N/A,#N/A,TRUE,"2001 TOTAL";#N/A,#N/A,TRUE,"2001 Argentina";#N/A,#N/A,TRUE,"2001 Brazil";#N/A,#N/A,TRUE,"2001 Venezuela";#N/A,#N/A,TRUE,"2001 Chile";#N/A,#N/A,TRUE,"2001 Other Latin America";#N/A,#N/A,TRUE,"2001 Puerto Rico"}</definedName>
    <definedName name="gt" hidden="1">{#N/A,#N/A,TRUE,"SCR-LA 2000";#N/A,#N/A,TRUE,"SCR-LA 2001";#N/A,#N/A,TRUE,"SCR-LA 2002";#N/A,#N/A,TRUE,"SCR-LA 2003"}</definedName>
    <definedName name="guido" hidden="1">{"'OBT_6M_30_6'!$S$1:$AE$53"}</definedName>
    <definedName name="guigui" hidden="1">#REF!</definedName>
    <definedName name="GVDFGB" hidden="1">#REF!</definedName>
    <definedName name="gvrthrhre" hidden="1">#REF!</definedName>
    <definedName name="gzdfgzd" hidden="1">{#N/A,#N/A,TRUE,"SCR-LA 2000";#N/A,#N/A,TRUE,"SCR-LA 2001";#N/A,#N/A,TRUE,"SCR-LA 2002";#N/A,#N/A,TRUE,"SCR-LA 2003"}</definedName>
    <definedName name="h" hidden="1">{#N/A,#N/A,TRUE,"SCR-LA 2000";#N/A,#N/A,TRUE,"SCR-LA 2001";#N/A,#N/A,TRUE,"SCR-LA 2002";#N/A,#N/A,TRUE,"SCR-LA 2003"}</definedName>
    <definedName name="hg" hidden="1">{#N/A,#N/A,TRUE,"SCR-LA 2000";#N/A,#N/A,TRUE,"SCR-LA 2001";#N/A,#N/A,TRUE,"SCR-LA 2002";#N/A,#N/A,TRUE,"SCR-LA 2003"}</definedName>
    <definedName name="hgdf" hidden="1">{#N/A,#N/A,TRUE,"2001 TOTAL";#N/A,#N/A,TRUE,"2001 Argentina";#N/A,#N/A,TRUE,"2001 Brazil";#N/A,#N/A,TRUE,"2001 Venezuela";#N/A,#N/A,TRUE,"2001 Chile";#N/A,#N/A,TRUE,"2001 Other Latin America";#N/A,#N/A,TRUE,"2001 Puerto Rico"}</definedName>
    <definedName name="hgf" hidden="1">{#N/A,#N/A,TRUE,"SCR-LA 2000";#N/A,#N/A,TRUE,"SCR-LA 2001";#N/A,#N/A,TRUE,"SCR-LA 2002";#N/A,#N/A,TRUE,"SCR-LA 2003"}</definedName>
    <definedName name="hgfs" hidden="1">{#N/A,#N/A,TRUE,"Argentina";#N/A,#N/A,TRUE,"Brazil";#N/A,#N/A,TRUE,"Venezuela";#N/A,#N/A,TRUE,"Chile";#N/A,#N/A,TRUE,"Other LA";#N/A,#N/A,TRUE,"Puerto Rico"}</definedName>
    <definedName name="hgsfs" hidden="1">{#N/A,#N/A,TRUE,"2001 TOTAL";#N/A,#N/A,TRUE,"2001 Argentina";#N/A,#N/A,TRUE,"2001 Brazil";#N/A,#N/A,TRUE,"2001 Venezuela";#N/A,#N/A,TRUE,"2001 Chile";#N/A,#N/A,TRUE,"2001 Other Latin America";#N/A,#N/A,TRUE,"2001 Puerto Rico"}</definedName>
    <definedName name="hh" hidden="1">{"'Janeiro'!$A$1:$I$153"}</definedName>
    <definedName name="hhhhh" hidden="1">#REF!</definedName>
    <definedName name="hhhhhh" hidden="1">#REF!</definedName>
    <definedName name="hjnghjghj" hidden="1">{"'Janeiro'!$A$1:$I$153"}</definedName>
    <definedName name="HLTVhpi">#REF!</definedName>
    <definedName name="hola1" hidden="1">{#N/A,#N/A,FALSE,"BALLANTINE´S ";#N/A,#N/A,FALSE,"FUNDADOR"}</definedName>
    <definedName name="hs" hidden="1">{#N/A,#N/A,TRUE,"SCR-LA 2000";#N/A,#N/A,TRUE,"SCR-LA 2001";#N/A,#N/A,TRUE,"SCR-LA 2002";#N/A,#N/A,TRUE,"SCR-LA 2003"}</definedName>
    <definedName name="hs_metric">#REF!</definedName>
    <definedName name="HTML_CodePage" hidden="1">1252</definedName>
    <definedName name="HTML_Control" hidden="1">{"'OBT_6M_30_6'!$S$1:$AE$53"}</definedName>
    <definedName name="HTML_Description" hidden="1">""</definedName>
    <definedName name="HTML_Email" hidden="1">""</definedName>
    <definedName name="HTML_Header" hidden="1">"BGT2001"</definedName>
    <definedName name="HTML_LastUpdate" hidden="1">"07/09/00"</definedName>
    <definedName name="HTML_LineAfter" hidden="1">FALSE</definedName>
    <definedName name="HTML_LineBefore" hidden="1">FALSE</definedName>
    <definedName name="HTML_Name" hidden="1">"Dsst"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"C:\WINDOWS\Desktop\Stk Anziano 6 mesi\Anz_6m_II.htm"</definedName>
    <definedName name="HTML_PathTemplate" hidden="1">"D:\Intranet\Titolo_Stock_Anziano_mensile.htm"</definedName>
    <definedName name="HTML_Title" hidden="1">"1TABELLABGT2001"</definedName>
    <definedName name="HTML1_1" hidden="1">"[OBT_6M.XLS]OBT_6M!$B$5:$S$48"</definedName>
    <definedName name="HTML1_10" hidden="1">""</definedName>
    <definedName name="HTML1_11" hidden="1">1</definedName>
    <definedName name="HTML1_12" hidden="1">"C:\WEB\EXCEL\ASS_PROD\MyHTMLx.htm"</definedName>
    <definedName name="HTML1_2" hidden="1">-4146</definedName>
    <definedName name="HTML1_3" hidden="1">"C:\WEB\EXCEL\ASS_PROD\HTMLTemp.htm"</definedName>
    <definedName name="HTML1_4" hidden="1">"Income I"</definedName>
    <definedName name="HTML1_5" hidden="1">""</definedName>
    <definedName name="HTML1_6" hidden="1">-4146</definedName>
    <definedName name="HTML1_7" hidden="1">-4146</definedName>
    <definedName name="HTML1_8" hidden="1">"02/09/97"</definedName>
    <definedName name="HTML1_9" hidden="1">"Fernando S. Ribeiro"</definedName>
    <definedName name="HTML2_1" hidden="1">"[OBT_6M_1.XLS]OBT_6M_sem!$B$5:$M$51"</definedName>
    <definedName name="HTML2_10" hidden="1">""</definedName>
    <definedName name="HTML2_11" hidden="1">1</definedName>
    <definedName name="HTML2_12" hidden="1">"C:\WEB\EXCEL\STK_ANZ\ANZ_6M.HTM"</definedName>
    <definedName name="HTML2_2" hidden="1">-4146</definedName>
    <definedName name="HTML2_3" hidden="1">"C:\WEB\EXCEL\STK_ANZ\HTMLTEMP.HTM"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3_1" hidden="1">"'[CART0497.XLS]Ct Intranet'!$A$1:$M$61"</definedName>
    <definedName name="HTML3_10" hidden="1">""</definedName>
    <definedName name="HTML3_11" hidden="1">1</definedName>
    <definedName name="HTML3_12" hidden="1">"F:\ABRILNET\TRANSPOR\Ctplj.htm"</definedName>
    <definedName name="HTML3_2" hidden="1">1</definedName>
    <definedName name="HTML3_3" hidden="1">"Carta de Planejamento"</definedName>
    <definedName name="HTML3_4" hidden="1">"Carta de Planejamento"</definedName>
    <definedName name="HTML3_5" hidden="1">""</definedName>
    <definedName name="HTML3_6" hidden="1">-4146</definedName>
    <definedName name="HTML3_7" hidden="1">-4146</definedName>
    <definedName name="HTML3_8" hidden="1">""</definedName>
    <definedName name="HTML3_9" hidden="1">""</definedName>
    <definedName name="HTML4_1" hidden="1">"'[CART0497.XLS]Ct Intranet'!$A$1:$M$53"</definedName>
    <definedName name="HTML4_10" hidden="1">""</definedName>
    <definedName name="HTML4_11" hidden="1">1</definedName>
    <definedName name="HTML4_12" hidden="1">"F:\ABRILNET\TRANSPOR\ctplj.htm"</definedName>
    <definedName name="HTML4_2" hidden="1">1</definedName>
    <definedName name="HTML4_3" hidden="1">"Carta de Planejamento"</definedName>
    <definedName name="HTML4_4" hidden="1">"Carta de Planejamento"</definedName>
    <definedName name="HTML4_5" hidden="1">""</definedName>
    <definedName name="HTML4_6" hidden="1">-4146</definedName>
    <definedName name="HTML4_7" hidden="1">-4146</definedName>
    <definedName name="HTML4_8" hidden="1">""</definedName>
    <definedName name="HTML4_9" hidden="1">""</definedName>
    <definedName name="HTMLCount" hidden="1">2</definedName>
    <definedName name="htyhrht" hidden="1">{"'Janeiro'!$A$1:$I$153"}</definedName>
    <definedName name="hxgfn" hidden="1">{#N/A,#N/A,TRUE,"2001 TOTAL";#N/A,#N/A,TRUE,"2001 Argentina";#N/A,#N/A,TRUE,"2001 Brazil";#N/A,#N/A,TRUE,"2001 Venezuela";#N/A,#N/A,TRUE,"2001 Chile";#N/A,#N/A,TRUE,"2001 Other Latin America";#N/A,#N/A,TRUE,"2001 Puerto Rico"}</definedName>
    <definedName name="hy" hidden="1">{#N/A,#N/A,TRUE,"SCR-LA 2000";#N/A,#N/A,TRUE,"SCR-LA 2001";#N/A,#N/A,TRUE,"SCR-LA 2002";#N/A,#N/A,TRUE,"SCR-LA 2003"}</definedName>
    <definedName name="hythjytjh" hidden="1">{"'Janeiro'!$A$1:$I$153"}</definedName>
    <definedName name="i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iejvcuirfdhjf" hidden="1">{"'BGT2001'!$A$1:$AE$112"}</definedName>
    <definedName name="INCSTA_FRAIKIN" hidden="1">{"'BGT2001'!$A$1:$AE$112"}</definedName>
    <definedName name="INODCS" hidden="1">{#N/A,#N/A,FALSE,"BALLANTINE´S ";#N/A,#N/A,FALSE,"FUNDADOR"}</definedName>
    <definedName name="INPUT">#REF!</definedName>
    <definedName name="ins_adj_income">#REF!</definedName>
    <definedName name="ins_book_equity">#REF!</definedName>
    <definedName name="ins_cof">#REF!</definedName>
    <definedName name="ins_econ_capital">#REF!</definedName>
    <definedName name="ins_net_income">#REF!</definedName>
    <definedName name="ins_roe">#REF!</definedName>
    <definedName name="ins_roec">#REF!</definedName>
    <definedName name="ins_tax_rate">#REF!</definedName>
    <definedName name="Inv_Op_Lease">#REF!</definedName>
    <definedName name="Inv_Sec">#REF!</definedName>
    <definedName name="Io_adj_income">#REF!</definedName>
    <definedName name="Io_book_equity">#REF!</definedName>
    <definedName name="Io_cof">#REF!</definedName>
    <definedName name="Io_econ_capital">#REF!</definedName>
    <definedName name="Io_net_income">#REF!</definedName>
    <definedName name="Io_roe">#REF!</definedName>
    <definedName name="Io_roec">#REF!</definedName>
    <definedName name="Io_tax_rate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hidden="1">42297.4272916667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39124.5964699074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ISBUSX3" hidden="1">{"'BGT2001'!$A$1:$AE$112"}</definedName>
    <definedName name="irooru" hidden="1">{"'BGT2001'!$A$1:$AE$112"}</definedName>
    <definedName name="iu" hidden="1">{#N/A,#N/A,TRUE,"Argentina";#N/A,#N/A,TRUE,"Brazil";#N/A,#N/A,TRUE,"Venezuela";#N/A,#N/A,TRUE,"Chile";#N/A,#N/A,TRUE,"Other LA";#N/A,#N/A,TRUE,"Puerto Rico"}</definedName>
    <definedName name="Iveco1" hidden="1">{"'BGT2001'!$A$1:$AE$112"}</definedName>
    <definedName name="Iveco2" hidden="1">{"'BGT2001'!$A$1:$AE$112"}</definedName>
    <definedName name="Iveco3" hidden="1">{"'BGT2001'!$A$1:$AE$112"}</definedName>
    <definedName name="Jan_2004">#REF!</definedName>
    <definedName name="Janeiro" hidden="1">{"'Janeiro'!$A$1:$I$153"}</definedName>
    <definedName name="jdfh" hidden="1">{#N/A,#N/A,TRUE,"2001 TOTAL";#N/A,#N/A,TRUE,"2001 Argentina";#N/A,#N/A,TRUE,"2001 Brazil";#N/A,#N/A,TRUE,"2001 Venezuela";#N/A,#N/A,TRUE,"2001 Chile";#N/A,#N/A,TRUE,"2001 Other Latin America";#N/A,#N/A,TRUE,"2001 Puerto Rico"}</definedName>
    <definedName name="jh" hidden="1">{#N/A,#N/A,TRUE,"2001 TOTAL";#N/A,#N/A,TRUE,"2001 Argentina";#N/A,#N/A,TRUE,"2001 Brazil";#N/A,#N/A,TRUE,"2001 Venezuela";#N/A,#N/A,TRUE,"2001 Chile";#N/A,#N/A,TRUE,"2001 Other Latin America";#N/A,#N/A,TRUE,"2001 Puerto Rico"}</definedName>
    <definedName name="jhdffg" hidden="1">{#N/A,#N/A,TRUE,"SCR-LA 2000";#N/A,#N/A,TRUE,"SCR-LA 2001";#N/A,#N/A,TRUE,"SCR-LA 2002";#N/A,#N/A,TRUE,"SCR-LA 2003"}</definedName>
    <definedName name="jhdgh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jhfg" hidden="1">{#N/A,#N/A,TRUE,"2001 TOTAL";#N/A,#N/A,TRUE,"2001 Argentina";#N/A,#N/A,TRUE,"2001 Brazil";#N/A,#N/A,TRUE,"2001 Venezuela";#N/A,#N/A,TRUE,"2001 Chile";#N/A,#N/A,TRUE,"2001 Other Latin America";#N/A,#N/A,TRUE,"2001 Puerto Rico"}</definedName>
    <definedName name="jhgd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jhythrth" hidden="1">{"'Janeiro'!$A$1:$I$153"}</definedName>
    <definedName name="jjjjjj" hidden="1">{"'OBT_6M_30_6'!$S$1:$AE$53"}</definedName>
    <definedName name="JòJMòJ" hidden="1">{"'BGT2001'!$A$1:$AE$112"}</definedName>
    <definedName name="jrescisão" hidden="1">{"'crono'!$U$12:$W$20"}</definedName>
    <definedName name="jsrthdf" hidden="1">{#N/A,#N/A,TRUE,"SCR-LA 2000";#N/A,#N/A,TRUE,"SCR-LA 2001";#N/A,#N/A,TRUE,"SCR-LA 2002";#N/A,#N/A,TRUE,"SCR-LA 2003"}</definedName>
    <definedName name="jtjtyj" hidden="1">{"'Janeiro'!$A$1:$I$153"}</definedName>
    <definedName name="jtr" hidden="1">{#N/A,#N/A,TRUE,"SCR-LA 2000";#N/A,#N/A,TRUE,"SCR-LA 2001";#N/A,#N/A,TRUE,"SCR-LA 2002";#N/A,#N/A,TRUE,"SCR-LA 2003"}</definedName>
    <definedName name="jtymyukymum" hidden="1">#REF!</definedName>
    <definedName name="ju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JV">#REF!</definedName>
    <definedName name="jyujyuiju" hidden="1">{"'Janeiro'!$A$1:$I$153"}</definedName>
    <definedName name="khhkkhk" hidden="1">{#N/A,#N/A,FALSE,"Profit Status";#N/A,#N/A,FALSE,"Invest";#N/A,#N/A,FALSE,"Revenue";#N/A,#N/A,FALSE,"Variable Cost";#N/A,#N/A,FALSE,"Options &amp; Series"}</definedName>
    <definedName name="khmnk" hidden="1">#REF!</definedName>
    <definedName name="ki" hidden="1">{#N/A,#N/A,TRUE,"SCR-LA 2000";#N/A,#N/A,TRUE,"SCR-LA 2001";#N/A,#N/A,TRUE,"SCR-LA 2002";#N/A,#N/A,TRUE,"SCR-LA 2003"}</definedName>
    <definedName name="kj" hidden="1">{#N/A,#N/A,TRUE,"Argentina";#N/A,#N/A,TRUE,"Brazil";#N/A,#N/A,TRUE,"Venezuela";#N/A,#N/A,TRUE,"Chile";#N/A,#N/A,TRUE,"Other LA";#N/A,#N/A,TRUE,"Puerto Rico"}</definedName>
    <definedName name="kjashdkjhFDAK" hidden="1">{"'Sheet1'!$J$12","'Sheet1'!$F$8"}</definedName>
    <definedName name="KJBMBMBN" hidden="1">{"'OBT_6M_30_6'!$S$1:$AE$53"}</definedName>
    <definedName name="kjf" hidden="1">{#N/A,#N/A,TRUE,"SCR-LA 2000";#N/A,#N/A,TRUE,"SCR-LA 2001";#N/A,#N/A,TRUE,"SCR-LA 2002";#N/A,#N/A,TRUE,"SCR-LA 2003"}</definedName>
    <definedName name="kjkk" hidden="1">{"'BGT2001'!$A$1:$AE$112"}</definedName>
    <definedName name="klgòlòbl" hidden="1">{#N/A,#N/A,FALSE,"Cover";#N/A,#N/A,FALSE,"Assumptions";#N/A,#N/A,FALSE,"Volumes";#N/A,#N/A,FALSE,"Pricing";#N/A,#N/A,FALSE,"TFLE Walk";#N/A,#N/A,FALSE,"Variable Cost";#N/A,#N/A,FALSE,"Sensitivity";#N/A,#N/A,FALSE,"Investment";#N/A,#N/A,FALSE,"Profitability"}</definedName>
    <definedName name="KPI" hidden="1">#REF!</definedName>
    <definedName name="KRIFGNVBG" hidden="1">{"'OBT_6M_30_6'!$S$1:$AE$53"}</definedName>
    <definedName name="kuf" hidden="1">{#N/A,#N/A,TRUE,"SCR-LA 2000";#N/A,#N/A,TRUE,"SCR-LA 2001";#N/A,#N/A,TRUE,"SCR-LA 2002";#N/A,#N/A,TRUE,"SCR-LA 2003"}</definedName>
    <definedName name="kyukyuk" hidden="1">{"'Janeiro'!$A$1:$I$153"}</definedName>
    <definedName name="LATIN_AMERICA">#REF!</definedName>
    <definedName name="LIDIA" hidden="1">{"'OBT_6M_30_6'!$S$1:$AE$53"}</definedName>
    <definedName name="LIDIA2" hidden="1">{"'OBT_6M_30_6'!$S$1:$AE$53"}</definedName>
    <definedName name="LIDIA3" hidden="1">{"'OBT_6M_30_6'!$S$1:$AE$53"}</definedName>
    <definedName name="LIDIA4" hidden="1">{"'OBT_6M_30_6'!$S$1:$AE$53"}</definedName>
    <definedName name="Lighting" hidden="1">{#N/A,#N/A,FALSE,"Profit Status";#N/A,#N/A,FALSE,"Invest";#N/A,#N/A,FALSE,"Revenue";#N/A,#N/A,FALSE,"Variable Cost";#N/A,#N/A,FALSE,"Options &amp; Series"}</definedName>
    <definedName name="limcount" hidden="1">1</definedName>
    <definedName name="list">#REF!</definedName>
    <definedName name="LJ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llooj" hidden="1">{"'BGT2001'!$A$1:$AE$112"}</definedName>
    <definedName name="llp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lo" hidden="1">{#N/A,#N/A,TRUE,"SCR-LA 2000";#N/A,#N/A,TRUE,"SCR-LA 2001";#N/A,#N/A,TRUE,"SCR-LA 2002";#N/A,#N/A,TRUE,"SCR-LA 2003"}</definedName>
    <definedName name="Loans_Sale">#REF!</definedName>
    <definedName name="lòòà" hidden="1">{#N/A,#N/A,FALSE,"Assumptions";#N/A,#N/A,FALSE,"Volumes";#N/A,#N/A,FALSE,"Pricing";#N/A,#N/A,FALSE,"Variable Cost";#N/A,#N/A,FALSE,"Investment";#N/A,#N/A,FALSE,"Profitability";#N/A,#N/A,FALSE,"Business Comparison"}</definedName>
    <definedName name="lpoiuj" hidden="1">{"'BGT2001'!$A$1:$AE$112"}</definedName>
    <definedName name="lsl" hidden="1">{#N/A,#N/A,TRUE,"Ratios USD";#N/A,#N/A,TRUE,"Ratios R$";#N/A,#N/A,TRUE,"Equity Interests";#N/A,#N/A,TRUE,"Sensitivity Tables";#N/A,#N/A,TRUE,"WACC Sensitivity Table";#N/A,#N/A,TRUE,"WACC";#N/A,#N/A,TRUE,"FX RATES";#N/A,#N/A,TRUE,"TMIGFCF";#N/A,#N/A,TRUE,"TNORTEFCF";#N/A,#N/A,TRUE,"AmericellFCF";#N/A,#N/A,TRUE,"TeletFCF"}</definedName>
    <definedName name="LTYLTYKYYY" hidden="1">{"'OBT_6M_30_6'!$S$1:$AE$53"}</definedName>
    <definedName name="m" hidden="1">{#N/A,#N/A,TRUE,"SCR-LA 2000";#N/A,#N/A,TRUE,"SCR-LA 2001";#N/A,#N/A,TRUE,"SCR-LA 2002";#N/A,#N/A,TRUE,"SCR-LA 2003"}</definedName>
    <definedName name="MAIN">#REF!</definedName>
    <definedName name="MESES">#REF!</definedName>
    <definedName name="mfdifjfjkfjf" hidden="1">{"'BGT2001'!$A$1:$AE$112"}</definedName>
    <definedName name="mio" hidden="1">{"'OBT_6M_30_6'!$S$1:$AE$53"}</definedName>
    <definedName name="MM" hidden="1">{"'BGT2001'!$A$1:$AE$112"}</definedName>
    <definedName name="mmmm" hidden="1">{"'OBT_6M_30_6'!$S$1:$AE$53"}</definedName>
    <definedName name="mn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modul" hidden="1">{"Prof. Calculation Full Costs",#N/A,FALSE,"Profitability calculation"}</definedName>
    <definedName name="moliere" hidden="1">{"'BGT2001'!$A$1:$AE$112"}</definedName>
    <definedName name="Monthly_Mo_to_Date">#REF!</definedName>
    <definedName name="Monthly_Year_to_Date">#REF!</definedName>
    <definedName name="Months_To_Date">#REF!</definedName>
    <definedName name="Mrtg_Serv_Rgt">#REF!</definedName>
    <definedName name="mtg_adj_income">#REF!</definedName>
    <definedName name="mtg_book_equity">#REF!</definedName>
    <definedName name="mtg_cof">#REF!</definedName>
    <definedName name="mtg_econ_capital">#REF!</definedName>
    <definedName name="mtg_net_income">#REF!</definedName>
    <definedName name="mtg_tax_rate">#REF!</definedName>
    <definedName name="n" hidden="1">{#N/A,#N/A,TRUE,"SCR-LA 2000";#N/A,#N/A,TRUE,"SCR-LA 2001";#N/A,#N/A,TRUE,"SCR-LA 2002";#N/A,#N/A,TRUE,"SCR-LA 2003"}</definedName>
    <definedName name="nao_adj_income">#REF!</definedName>
    <definedName name="NAO_Book_Eq">#REF!</definedName>
    <definedName name="nao_book_equity">#REF!</definedName>
    <definedName name="NAO_COF">#REF!</definedName>
    <definedName name="NAO_Debt">#REF!</definedName>
    <definedName name="NAO_Eco_Cap">#REF!</definedName>
    <definedName name="nao_econ_capital">#REF!</definedName>
    <definedName name="NAO_Inc_Tax">#REF!</definedName>
    <definedName name="NAO_Int_Exp">#REF!</definedName>
    <definedName name="NAO_Net_Inc">#REF!</definedName>
    <definedName name="nao_net_income">#REF!</definedName>
    <definedName name="nao_roe">#REF!</definedName>
    <definedName name="NAO_ROEC">#REF!</definedName>
    <definedName name="NAO_Tax_Rate">#REF!</definedName>
    <definedName name="NBNBB" hidden="1">{"'BGT2001'!$A$1:$AE$112"}</definedName>
    <definedName name="NBNJN" hidden="1">#REF!</definedName>
    <definedName name="NCFR" hidden="1">{"'BGT2001'!$A$1:$AE$112"}</definedName>
    <definedName name="neide" hidden="1">{"'Janeiro'!$A$1:$I$153"}</definedName>
    <definedName name="New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NGHJNG" hidden="1">#REF!</definedName>
    <definedName name="NINEMOS99">#REF!</definedName>
    <definedName name="NJHMUIMUYIK" hidden="1">#REF!</definedName>
    <definedName name="Nonperf_Loans">#REF!</definedName>
    <definedName name="now">#REF!</definedName>
    <definedName name="NUOVO" hidden="1">{"'OBT_6M_30_6'!$S$1:$AE$53"}</definedName>
    <definedName name="NY_Accrual_Pg3">#REF!</definedName>
    <definedName name="NY_Accrual_Pg4">#REF!</definedName>
    <definedName name="o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O_S">#REF!</definedName>
    <definedName name="oipí" hidden="1">{#N/A,#N/A,TRUE,"EMITI";#N/A,#N/A,TRUE,"XEMITI"}</definedName>
    <definedName name="Oli" hidden="1">#REF!</definedName>
    <definedName name="òòààà" hidden="1">{"'BGT2001'!$A$1:$AE$112"}</definedName>
    <definedName name="OOOOOOOOOOOOOOOOOOOOOOOOOOOOOOOOOOOOOOOOOOOOOOOOOOOOOO" hidden="1">{"'crono'!$U$12:$W$20"}</definedName>
    <definedName name="OP" hidden="1">{"'OBT_6M_30_6'!$S$1:$AE$53"}</definedName>
    <definedName name="OpbuQ4_Magnesio" hidden="1">{"'BGT2001'!$A$1:$AE$112"}</definedName>
    <definedName name="OPERATING" hidden="1">{"'BGT2001'!$A$1:$AE$112"}</definedName>
    <definedName name="Other_OP" hidden="1">{"'BGT2001'!$A$1:$AE$112"}</definedName>
    <definedName name="OTHOP" hidden="1">{"'BGT2001'!$A$1:$AE$112"}</definedName>
    <definedName name="p">#REF!</definedName>
    <definedName name="P_BORROWS">#REF!</definedName>
    <definedName name="P_DLRSTCKS">#REF!</definedName>
    <definedName name="P_EDSEXP">#REF!</definedName>
    <definedName name="P_INCOME">#REF!</definedName>
    <definedName name="P_LONGTERM">#REF!</definedName>
    <definedName name="P_MISCEXP">#REF!</definedName>
    <definedName name="P_NETINC">#REF!</definedName>
    <definedName name="P_PROFBUS1">#REF!</definedName>
    <definedName name="P_PROFBUS2">#REF!</definedName>
    <definedName name="P_PROFBUS3">#REF!</definedName>
    <definedName name="P_PROFBUS4">#REF!</definedName>
    <definedName name="P_WHOLESALE">#REF!</definedName>
    <definedName name="PAGE1">#REF!</definedName>
    <definedName name="PAGE10">#REF!</definedName>
    <definedName name="PAGE2">#REF!</definedName>
    <definedName name="PAGE3">#REF!</definedName>
    <definedName name="PAGE4">#REF!</definedName>
    <definedName name="PAGE5">#REF!</definedName>
    <definedName name="PAGE6">#REF!</definedName>
    <definedName name="page8a" hidden="1">{#N/A,#N/A,FALSE,"Profit Status";#N/A,#N/A,FALSE,"Invest";#N/A,#N/A,FALSE,"Revenue";#N/A,#N/A,FALSE,"Variable Cost";#N/A,#N/A,FALSE,"Options &amp; Series"}</definedName>
    <definedName name="PALMY" hidden="1">{"'BGT2001'!$A$1:$AE$112"}</definedName>
    <definedName name="patrim" hidden="1">#REF!</definedName>
    <definedName name="PEFAC2" hidden="1">{#N/A,#N/A,FALSE,"BALLANTINE´S ";#N/A,#N/A,FALSE,"FUNDADOR"}</definedName>
    <definedName name="Per_End_Date">#REF!</definedName>
    <definedName name="PERÍODO">#REF!</definedName>
    <definedName name="Pers_Lines_Analyst_Rpts">#REF!,#REF!,#REF!,#REF!,#REF!</definedName>
    <definedName name="pg1997a">#REF!</definedName>
    <definedName name="pg1997b">#REF!</definedName>
    <definedName name="pg1998a">#REF!</definedName>
    <definedName name="pg1998b">#REF!</definedName>
    <definedName name="pg1999a">#REF!</definedName>
    <definedName name="pg1999b">#REF!</definedName>
    <definedName name="pg2000a">#REF!</definedName>
    <definedName name="pg2000b">#REF!</definedName>
    <definedName name="pg2001a">#REF!</definedName>
    <definedName name="pg2001b">#REF!</definedName>
    <definedName name="pg2002a">#REF!</definedName>
    <definedName name="pg2002b">#REF!</definedName>
    <definedName name="pippo11" hidden="1">{#N/A,#N/A,FALSE,"CKD Price Build Up"}</definedName>
    <definedName name="pippo12" hidden="1">{#N/A,#N/A,FALSE,"Contr. Margin"}</definedName>
    <definedName name="pippo3" hidden="1">{#N/A,#N/A,FALSE,"Japan";#N/A,#N/A,FALSE,"Taiwan";#N/A,#N/A,FALSE,"Thailand";#N/A,#N/A,FALSE,"Australia"}</definedName>
    <definedName name="pippoooo" hidden="1">{"due_stringhe_po_tc",#N/A,FALSE,"TOT_VET_00";"due_stringhe_po_tc",#N/A,FALSE,"TOT_VET_FIAT";"due_stringhe_po_tc",#N/A,FALSE,"SEICENTO";"due_stringhe_po_tc",#N/A,FALSE,"SEIC+VAN";"due_stringhe_po_tc",#N/A,FALSE,"PANDA";"due_stringhe_po_tc",#N/A,FALSE,"PANDA+VAN";"due_stringhe_po_tc",#N/A,FALSE,"PUNTO";"due_stringhe_po_tc",#N/A,FALSE,"188";"due_stringhe_po_tc",#N/A,FALSE,"188_BN+VAN";"due_stringhe_po_tc",#N/A,FALSE,"PALIO-2V";"due_stringhe_po_tc",#N/A,FALSE,"PALIOWE";"due_stringhe_po_tc",#N/A,FALSE,"BRAVO_A";"due_stringhe_po_tc",#N/A,FALSE,"TIPO2";"due_stringhe_po_tc",#N/A,FALSE,"MAREA";"due_stringhe_po_tc",#N/A,FALSE,"MAREA+MAR";"due_stringhe_po_tc",#N/A,FALSE,"COUPE";"due_stringhe_po_tc",#N/A,FALSE,"BARCHETTA";"due_stringhe_po_tc",#N/A,FALSE,"MULTIPLA";"due_stringhe_po_tc",#N/A,FALSE,"ULYSSE";"due_stringhe_po_tc",#N/A,FALSE,"NUO_ULY";"due_stringhe_po_tc",#N/A,FALSE,"ULY TOT";"due_stringhe_po_tc",#N/A,FALSE,"DOBLO_TOT";"due_stringhe_po_tc",#N/A,FALSE,"DOBLO_PERS"}</definedName>
    <definedName name="pk" hidden="1">{"'OBT_6M_30_6'!$S$1:$AE$53"}</definedName>
    <definedName name="Plan_Media_2000" hidden="1">{#N/A,#N/A,TRUE,"Año";#N/A,#N/A,TRUE,"Ene";#N/A,#N/A,TRUE,"Feb";#N/A,#N/A,TRUE,"Mar";#N/A,#N/A,TRUE,"Abr";#N/A,#N/A,TRUE,"May";#N/A,#N/A,TRUE,"Jun";#N/A,#N/A,TRUE,"Jul";#N/A,#N/A,TRUE,"Ago";#N/A,#N/A,TRUE,"Sep";#N/A,#N/A,TRUE,"Oct";#N/A,#N/A,TRUE,"Nov";#N/A,#N/A,TRUE,"Dic"}</definedName>
    <definedName name="planilha" hidden="1">{#N/A,#N/A,FALSE,"Assumptions";#N/A,#N/A,FALSE,"Volumes";#N/A,#N/A,FALSE,"Pricing";#N/A,#N/A,FALSE,"Variable Cost";#N/A,#N/A,FALSE,"Investment";#N/A,#N/A,FALSE,"Profitability";#N/A,#N/A,FALSE,"Business Comparison"}</definedName>
    <definedName name="po" hidden="1">#REF!</definedName>
    <definedName name="poi" hidden="1">{#N/A,#N/A,TRUE,"SCR-LA 2000";#N/A,#N/A,TRUE,"SCR-LA 2001";#N/A,#N/A,TRUE,"SCR-LA 2002";#N/A,#N/A,TRUE,"SCR-LA 2003"}</definedName>
    <definedName name="PORCO" hidden="1">{"'OBT_6M_30_6'!$S$1:$AE$53"}</definedName>
    <definedName name="PP" hidden="1">{"'OBT_6M_30_6'!$S$1:$AE$53"}</definedName>
    <definedName name="ppppppppp" hidden="1">{"'OBT_6M_30_6'!$S$1:$AE$53"}</definedName>
    <definedName name="prensa" hidden="1">#REF!</definedName>
    <definedName name="Prev_Month_End">#REF!</definedName>
    <definedName name="Print2000">#REF!</definedName>
    <definedName name="Print2001">#REF!</definedName>
    <definedName name="Print2002">#REF!</definedName>
    <definedName name="Print2003">#REF!</definedName>
    <definedName name="PROF1">#REF!</definedName>
    <definedName name="PROF2">#REF!</definedName>
    <definedName name="PROF3">#REF!</definedName>
    <definedName name="PROF4">#REF!</definedName>
    <definedName name="prog.TV" hidden="1">{"'crono'!$U$12:$W$20"}</definedName>
    <definedName name="projeto">#REF!</definedName>
    <definedName name="promem" hidden="1">{#N/A,#N/A,FALSE,"Assumptions";#N/A,#N/A,FALSE,"Volumes";#N/A,#N/A,FALSE,"Pricing";#N/A,#N/A,FALSE,"Variable Cost";#N/A,#N/A,FALSE,"Investment";#N/A,#N/A,FALSE,"Profitability";#N/A,#N/A,FALSE,"Business Comparison"}</definedName>
    <definedName name="pwoefù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">#REF!</definedName>
    <definedName name="qqqqqqq" hidden="1">{"'BGT2001'!$A$1:$AE$112"}</definedName>
    <definedName name="quarter">#REF!</definedName>
    <definedName name="qw" hidden="1">{#N/A,#N/A,TRUE,"Argentina";#N/A,#N/A,TRUE,"Brazil";#N/A,#N/A,TRUE,"Venezuela";#N/A,#N/A,TRUE,"Chile";#N/A,#N/A,TRUE,"Other LA";#N/A,#N/A,TRUE,"Puerto Rico"}</definedName>
    <definedName name="qwed" hidden="1">{#N/A,#N/A,FALSE,"Profit Status";#N/A,#N/A,FALSE,"Invest";#N/A,#N/A,FALSE,"Revenue";#N/A,#N/A,FALSE,"Variable Cost";#N/A,#N/A,FALSE,"Options &amp; Series"}</definedName>
    <definedName name="qwerrr" hidden="1">{"'BGT2001'!$A$1:$AE$112"}</definedName>
    <definedName name="qz" hidden="1">{#N/A,#N/A,TRUE,"SCR-LA 2000";#N/A,#N/A,TRUE,"SCR-LA 2001";#N/A,#N/A,TRUE,"SCR-LA 2002";#N/A,#N/A,TRUE,"SCR-LA 2003"}</definedName>
    <definedName name="r_c3_is">#REF!</definedName>
    <definedName name="r_crm_is">#REF!</definedName>
    <definedName name="r_ee_is">#REF!</definedName>
    <definedName name="r_ise_is">#REF!</definedName>
    <definedName name="r_it_ent_is">#REF!</definedName>
    <definedName name="r_trc_is">#REF!</definedName>
    <definedName name="rcp_adj_income">#REF!</definedName>
    <definedName name="rcp_book_equity">#REF!</definedName>
    <definedName name="rcp_cof">#REF!</definedName>
    <definedName name="rcp_econ_capital">#REF!</definedName>
    <definedName name="rcp_net_income">#REF!</definedName>
    <definedName name="rcp_roe">#REF!</definedName>
    <definedName name="rcp_roec">#REF!</definedName>
    <definedName name="rcp_tax_rate">#REF!</definedName>
    <definedName name="rdcontratos" hidden="1">{"'Janeiro'!$A$1:$I$153"}</definedName>
    <definedName name="reco">#REF!</definedName>
    <definedName name="refran_keyindicators">#REF!</definedName>
    <definedName name="REGFERYHYTU7JYIJ" hidden="1">#REF!</definedName>
    <definedName name="relo_keyindicators">#REF!</definedName>
    <definedName name="rem_adj_inc">#REF!</definedName>
    <definedName name="rem_bk_eq_a">#REF!</definedName>
    <definedName name="rem_bk_eq_e">#REF!</definedName>
    <definedName name="rem_ec_cap_a">#REF!</definedName>
    <definedName name="rem_ec_cap_e">#REF!</definedName>
    <definedName name="rem_net_inc">#REF!</definedName>
    <definedName name="rem_roec">#REF!</definedName>
    <definedName name="rem_tax_rate">#REF!</definedName>
    <definedName name="rendas">#REF!</definedName>
    <definedName name="ReportCreated">TRUE</definedName>
    <definedName name="Ret_Int">#REF!</definedName>
    <definedName name="reuvcnvjvbigig" hidden="1">{"'OBT_6M_30_6'!$S$1:$AE$53"}</definedName>
    <definedName name="revcista" hidden="1">{#N/A,#N/A,TRUE,"EMTCI";#N/A,#N/A,TRUE,"MOTDI";#N/A,#N/A,TRUE,"EMITI"}</definedName>
    <definedName name="Review" hidden="1">{#N/A,#N/A,FALSE,"Cover";#N/A,#N/A,FALSE,"Assumptions";#N/A,#N/A,FALSE,"Volumes";#N/A,#N/A,FALSE,"Pricing";#N/A,#N/A,FALSE,"TFLE Walk";#N/A,#N/A,FALSE,"Variable Cost";#N/A,#N/A,FALSE,"Sensitivity";#N/A,#N/A,FALSE,"Investment";#N/A,#N/A,FALSE,"Profitability"}</definedName>
    <definedName name="rf">#REF!</definedName>
    <definedName name="rfc_adj_inc">#REF!</definedName>
    <definedName name="rfc_bk_eq_a">#REF!</definedName>
    <definedName name="rfc_bk_eq_e">#REF!</definedName>
    <definedName name="rfc_ec_cap_a">#REF!</definedName>
    <definedName name="rfc_ec_cap_e">#REF!</definedName>
    <definedName name="rfc_net_inc">#REF!</definedName>
    <definedName name="rfc_roec">#REF!</definedName>
    <definedName name="rfc_tax_rate">#REF!</definedName>
    <definedName name="RFF" hidden="1">{"'OBT_6M_30_6'!$S$1:$AE$53"}</definedName>
    <definedName name="rg" hidden="1">{#N/A,#N/A,TRUE,"SCR-LA 2000";#N/A,#N/A,TRUE,"SCR-LA 2001";#N/A,#N/A,TRUE,"SCR-LA 2002";#N/A,#N/A,TRUE,"SCR-LA 2003"}</definedName>
    <definedName name="RITA" hidden="1">{"'OBT_6M_30_6'!$S$1:$AE$53"}</definedName>
    <definedName name="RITA1" hidden="1">{"'OBT_6M_30_6'!$S$1:$AE$53"}</definedName>
    <definedName name="RITA2" hidden="1">{"'OBT_6M_30_6'!$S$1:$AE$53"}</definedName>
    <definedName name="RITA3" hidden="1">{"'OBT_6M_30_6'!$S$1:$AE$53"}</definedName>
    <definedName name="RITA4" hidden="1">{#N/A,#N/A,FALSE,"Japan";#N/A,#N/A,FALSE,"Taiwan";#N/A,#N/A,FALSE,"Thailand";#N/A,#N/A,FALSE,"Australia"}</definedName>
    <definedName name="RITA5" hidden="1">{#N/A,#N/A,FALSE,"CKD Price Build Up"}</definedName>
    <definedName name="RITA6" hidden="1">{#N/A,#N/A,FALSE,"Contr. Margin"}</definedName>
    <definedName name="ROECYTD1">#REF!</definedName>
    <definedName name="ROECYTD2">#REF!</definedName>
    <definedName name="rolrort" hidden="1">{"'BGT2001'!$A$1:$AE$112"}</definedName>
    <definedName name="rrr" hidden="1">{#N/A,#N/A,FALSE,"CKD Price Build Up"}</definedName>
    <definedName name="rrrrr" hidden="1">{#N/A,#N/A,FALSE,"Contr. Margin"}</definedName>
    <definedName name="rta" hidden="1">{#N/A,#N/A,FALSE,"Assumptions";#N/A,#N/A,FALSE,"Volumes";#N/A,#N/A,FALSE,"Pricing";#N/A,#N/A,FALSE,"Variable Cost";#N/A,#N/A,FALSE,"Investment";#N/A,#N/A,FALSE,"Profitability";#N/A,#N/A,FALSE,"Business Comparison"}</definedName>
    <definedName name="rthcvcstcesa" hidden="1">#REF!</definedName>
    <definedName name="rtrr" hidden="1">{#N/A,#N/A,TRUE,"Argentina";#N/A,#N/A,TRUE,"Brazil";#N/A,#N/A,TRUE,"Venezuela";#N/A,#N/A,TRUE,"Chile";#N/A,#N/A,TRUE,"Other LA";#N/A,#N/A,TRUE,"Puerto Rico"}</definedName>
    <definedName name="rtwetetyetye" hidden="1">#REF!</definedName>
    <definedName name="rtygetyhyjhj" hidden="1">#REF!</definedName>
    <definedName name="rtyrty" hidden="1">{"'Janeiro'!$A$1:$I$153"}</definedName>
    <definedName name="rvcvhyh" hidden="1">{"'OBT_6M_30_6'!$S$1:$AE$53"}</definedName>
    <definedName name="S">#REF!</definedName>
    <definedName name="sadfsad" hidden="1">#REF!</definedName>
    <definedName name="sandra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SAPBEXdnldView" hidden="1">"411I4OEE440ZW3XFMUOYAHQGD"</definedName>
    <definedName name="SAPBEXrevision" hidden="1">3</definedName>
    <definedName name="SAPBEXsysID" hidden="1">"BP1"</definedName>
    <definedName name="SAPBEXwbID" hidden="1">"3U2PSF1KESQK4U14B6X7C6DL5"</definedName>
    <definedName name="sasde" hidden="1">{"'BGT2001'!$A$1:$AE$112"}</definedName>
    <definedName name="SCFSDF" hidden="1">#REF!</definedName>
    <definedName name="sched10">#REF!</definedName>
    <definedName name="sched12">#REF!</definedName>
    <definedName name="sdcfwfcfgggg" hidden="1">#REF!</definedName>
    <definedName name="SDFDGFGG" hidden="1">{"'OBT_6M_30_6'!$S$1:$AE$53"}</definedName>
    <definedName name="SDFSDFDS" hidden="1">#REF!</definedName>
    <definedName name="sdgfsdg" hidden="1">{#N/A,#N/A,TRUE,"SCR-LA 2000";#N/A,#N/A,TRUE,"SCR-LA 2001";#N/A,#N/A,TRUE,"SCR-LA 2002";#N/A,#N/A,TRUE,"SCR-LA 2003"}</definedName>
    <definedName name="sdrtbdjhnjkg" hidden="1">#REF!</definedName>
    <definedName name="SDVFSFEG" hidden="1">#REF!</definedName>
    <definedName name="se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SecondQtr99">#REF!</definedName>
    <definedName name="Seg_N.A.">#REF!</definedName>
    <definedName name="sencount" hidden="1">1</definedName>
    <definedName name="sg" hidden="1">{"'BGT2001'!$A$1:$AE$112"}</definedName>
    <definedName name="sgsdfgsd" hidden="1">{#N/A,#N/A,TRUE,"SCR-LA 2000";#N/A,#N/A,TRUE,"SCR-LA 2001";#N/A,#N/A,TRUE,"SCR-LA 2002";#N/A,#N/A,TRUE,"SCR-LA 2003"}</definedName>
    <definedName name="SHEETE">#REF!</definedName>
    <definedName name="SHOOT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SIN" hidden="1">{#N/A,#N/A,FALSE,"CKD Price Build Up"}</definedName>
    <definedName name="SixMos99">#REF!</definedName>
    <definedName name="sjsth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skdjfh" hidden="1">{#N/A,#N/A,FALSE,"Assumptions";#N/A,#N/A,FALSE,"Volumes";#N/A,#N/A,FALSE,"Pricing";#N/A,#N/A,FALSE,"Variable Cost";#N/A,#N/A,FALSE,"Investment";#N/A,#N/A,FALSE,"Profitability";#N/A,#N/A,FALSE,"Business Comparison"}</definedName>
    <definedName name="skdjfh1" hidden="1">{#N/A,#N/A,FALSE,"Assumptions";#N/A,#N/A,FALSE,"Volumes";#N/A,#N/A,FALSE,"Pricing";#N/A,#N/A,FALSE,"Variable Cost";#N/A,#N/A,FALSE,"Investment";#N/A,#N/A,FALSE,"Profitability";#N/A,#N/A,FALSE,"Business Comparison"}</definedName>
    <definedName name="solver_adj" hidden="1">#REF!</definedName>
    <definedName name="solver_lin" hidden="1">0</definedName>
    <definedName name="solver_num" hidden="1">0</definedName>
    <definedName name="solver_opt" hidden="1">#REF!</definedName>
    <definedName name="solver_tmp" hidden="1">#REF!</definedName>
    <definedName name="solver_typ" hidden="1">1</definedName>
    <definedName name="solver_val" hidden="1">1000</definedName>
    <definedName name="Sort2" hidden="1">#REF!</definedName>
    <definedName name="sorte" hidden="1">{"'Comercial'!$A$1:$K$258","'Comercial'!$A$1:$K$257"}</definedName>
    <definedName name="ss" hidden="1">{"'19 Federal Tax Reconciliation'!$B$1:$H$71"}</definedName>
    <definedName name="sss" hidden="1">{"'BGT2001'!$A$1:$AE$112"}</definedName>
    <definedName name="SSSS" hidden="1">{"'OBT_6M_30_6'!$S$1:$AE$53"}</definedName>
    <definedName name="SSSSS" hidden="1">{"'BGT2001'!$A$1:$AE$112"}</definedName>
    <definedName name="ssssss" hidden="1">{"'BGT2001'!$A$1:$AE$112"}</definedName>
    <definedName name="START">#REF!</definedName>
    <definedName name="STATTAX">#REF!</definedName>
    <definedName name="sust" hidden="1">{"'Comercial'!$A$1:$K$258","'Comercial'!$A$1:$K$257"}</definedName>
    <definedName name="sustent" hidden="1">{"'Comercial'!$A$1:$K$258","'Comercial'!$A$1:$K$257"}</definedName>
    <definedName name="sx" hidden="1">{#N/A,#N/A,TRUE,"SCR-LA 2000";#N/A,#N/A,TRUE,"SCR-LA 2001";#N/A,#N/A,TRUE,"SCR-LA 2002";#N/A,#N/A,TRUE,"SCR-LA 2003"}</definedName>
    <definedName name="T">#REF!</definedName>
    <definedName name="tabelle" hidden="1">{"Synthesis",#N/A,FALSE,"SYNTHESIS"}</definedName>
    <definedName name="Target">#REF!</definedName>
    <definedName name="tdioer" hidden="1">{"'BGT2001'!$A$1:$AE$112"}</definedName>
    <definedName name="TEMPCALC">#REF!</definedName>
    <definedName name="tes" hidden="1">{#N/A,#N/A,FALSE,"Assumptions";#N/A,#N/A,FALSE,"Volumes";#N/A,#N/A,FALSE,"Pricing";#N/A,#N/A,FALSE,"Variable Cost";#N/A,#N/A,FALSE,"Investment";#N/A,#N/A,FALSE,"Profitability";#N/A,#N/A,FALSE,"Business Comparison"}</definedName>
    <definedName name="test1" hidden="1">{#N/A,#N/A,TRUE,"2001 TOTAL";#N/A,#N/A,TRUE,"2001 Argentina";#N/A,#N/A,TRUE,"2001 Brazil";#N/A,#N/A,TRUE,"2001 Venezuela";#N/A,#N/A,TRUE,"2001 Chile";#N/A,#N/A,TRUE,"2001 Other Latin America";#N/A,#N/A,TRUE,"2001 Puerto Rico"}</definedName>
    <definedName name="test11" hidden="1">{#N/A,#N/A,TRUE,"SCR-LA 2000";#N/A,#N/A,TRUE,"SCR-LA 2001";#N/A,#N/A,TRUE,"SCR-LA 2002";#N/A,#N/A,TRUE,"SCR-LA 2003"}</definedName>
    <definedName name="test2" hidden="1">{#N/A,#N/A,TRUE,"Argentina";#N/A,#N/A,TRUE,"Brazil";#N/A,#N/A,TRUE,"Venezuela";#N/A,#N/A,TRUE,"Chile";#N/A,#N/A,TRUE,"Other LA";#N/A,#N/A,TRUE,"Puerto Rico"}</definedName>
    <definedName name="test3" hidden="1">#REF!</definedName>
    <definedName name="test4" hidden="1">{#N/A,#N/A,TRUE,"SCR-LA 2000";#N/A,#N/A,TRUE,"SCR-LA 2001";#N/A,#N/A,TRUE,"SCR-LA 2002";#N/A,#N/A,TRUE,"SCR-LA 2003"}</definedName>
    <definedName name="teste" hidden="1">{#N/A,#N/A,FALSE,"Profit Status";#N/A,#N/A,FALSE,"Invest";#N/A,#N/A,FALSE,"Revenue";#N/A,#N/A,FALSE,"Variable Cost";#N/A,#N/A,FALSE,"Options &amp; Series"}</definedName>
    <definedName name="tg" hidden="1">{#N/A,#N/A,TRUE,"2001 TOTAL";#N/A,#N/A,TRUE,"2001 Argentina";#N/A,#N/A,TRUE,"2001 Brazil";#N/A,#N/A,TRUE,"2001 Venezuela";#N/A,#N/A,TRUE,"2001 Chile";#N/A,#N/A,TRUE,"2001 Other Latin America";#N/A,#N/A,TRUE,"2001 Puerto Rico"}</definedName>
    <definedName name="thirdq99">#REF!</definedName>
    <definedName name="thtryty" hidden="1">{"'Janeiro'!$A$1:$I$153"}</definedName>
    <definedName name="tipo">#REF!</definedName>
    <definedName name="TITLE">#REF!</definedName>
    <definedName name="Toledo" hidden="1">{#N/A,#N/A,FALSE,"BALLANTINE´S ";#N/A,#N/A,FALSE,"FUNDADOR"}</definedName>
    <definedName name="totals">#REF!</definedName>
    <definedName name="tr" hidden="1">{#N/A,#N/A,TRUE,"2001 TOTAL";#N/A,#N/A,TRUE,"2001 Argentina";#N/A,#N/A,TRUE,"2001 Brazil";#N/A,#N/A,TRUE,"2001 Venezuela";#N/A,#N/A,TRUE,"2001 Chile";#N/A,#N/A,TRUE,"2001 Other Latin America";#N/A,#N/A,TRUE,"2001 Puerto Rico"}</definedName>
    <definedName name="Treas">#REF!</definedName>
    <definedName name="Trsy">#REF!</definedName>
    <definedName name="ttt" hidden="1">{#N/A,#N/A,FALSE,"Japan";#N/A,#N/A,FALSE,"Taiwan";#N/A,#N/A,FALSE,"Thailand";#N/A,#N/A,FALSE,"Australia"}</definedName>
    <definedName name="tttt" hidden="1">{"'OBT_6M_30_6'!$S$1:$AE$53"}</definedName>
    <definedName name="TV" hidden="1">{"'crono'!$U$12:$W$20"}</definedName>
    <definedName name="TVGYRTUHTYIUKPIOÇ.JK" hidden="1">#REF!</definedName>
    <definedName name="ty" hidden="1">{"'OBT_6M_30_6'!$S$1:$AE$53"}</definedName>
    <definedName name="ui" hidden="1">{#N/A,#N/A,TRUE,"SCR-LA 2000";#N/A,#N/A,TRUE,"SCR-LA 2001";#N/A,#N/A,TRUE,"SCR-LA 2002";#N/A,#N/A,TRUE,"SCR-LA 2003"}</definedName>
    <definedName name="ui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ujuikuiki" hidden="1">#REF!</definedName>
    <definedName name="uokgf" hidden="1">{"'BGT2001'!$A$1:$AE$112"}</definedName>
    <definedName name="uortio" hidden="1">{"'BGT2001'!$A$1:$AE$112"}</definedName>
    <definedName name="us" hidden="1">{#N/A,#N/A,FALSE,"Sheet1"}</definedName>
    <definedName name="uy" hidden="1">{#N/A,#N/A,TRUE,"SCR-LA 2000";#N/A,#N/A,TRUE,"SCR-LA 2001";#N/A,#N/A,TRUE,"SCR-LA 2002";#N/A,#N/A,TRUE,"SCR-LA 2003"}</definedName>
    <definedName name="v" hidden="1">{#N/A,#N/A,TRUE,"SCR-LA 2000";#N/A,#N/A,TRUE,"SCR-LA 2001";#N/A,#N/A,TRUE,"SCR-LA 2002";#N/A,#N/A,TRUE,"SCR-LA 2003"}</definedName>
    <definedName name="VBCBVCBCB" hidden="1">#REF!</definedName>
    <definedName name="vc" hidden="1">{#N/A,#N/A,TRUE,"SCR-LA 2000";#N/A,#N/A,TRUE,"SCR-LA 2001";#N/A,#N/A,TRUE,"SCR-LA 2002";#N/A,#N/A,TRUE,"SCR-LA 2003"}</definedName>
    <definedName name="VCBDGDGDD" hidden="1">{"'OBT_6M_30_6'!$S$1:$AE$53"}</definedName>
    <definedName name="vdfgfghghjfg" hidden="1">#REF!</definedName>
    <definedName name="vdfrgr" hidden="1">{"'Janeiro'!$A$1:$I$153"}</definedName>
    <definedName name="vdsfews" hidden="1">{"'Janeiro'!$A$1:$I$153"}</definedName>
    <definedName name="Vector" hidden="1">{"'Volante'!$A$1:$O$18"}</definedName>
    <definedName name="vhul" hidden="1">{"'BGT2001'!$A$1:$AE$112"}</definedName>
    <definedName name="vhytjuyj" hidden="1">{"'Janeiro'!$A$1:$I$153"}</definedName>
    <definedName name="vitorio" hidden="1">{"'crono'!$U$12:$W$20"}</definedName>
    <definedName name="vmeiflòflòff" hidden="1">{"'BGT2001'!$A$1:$AE$112"}</definedName>
    <definedName name="vol">#REF!</definedName>
    <definedName name="vrtryjhvyrj" hidden="1">#REF!</definedName>
    <definedName name="VRWGVYHGNUJ" hidden="1">#REF!</definedName>
    <definedName name="vsd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vsdfew" hidden="1">{"'Janeiro'!$A$1:$I$153"}</definedName>
    <definedName name="vxcvgdfsg" hidden="1">{"'Janeiro'!$A$1:$I$153"}</definedName>
    <definedName name="vz" hidden="1">{#N/A,#N/A,FALSE,"Assumptions";#N/A,#N/A,FALSE,"Volumes";#N/A,#N/A,FALSE,"Pricing";#N/A,#N/A,FALSE,"Variable Cost";#N/A,#N/A,FALSE,"Investment";#N/A,#N/A,FALSE,"Profitability";#N/A,#N/A,FALSE,"Business Comparison"}</definedName>
    <definedName name="w" hidden="1">{"'OBT_6M_30_6'!$S$1:$AE$53"}</definedName>
    <definedName name="w3r" hidden="1">{#N/A,#N/A,FALSE,"Profit Status";#N/A,#N/A,FALSE,"Invest";#N/A,#N/A,FALSE,"Revenue";#N/A,#N/A,FALSE,"Variable Cost";#N/A,#N/A,FALSE,"Options &amp; Series"}</definedName>
    <definedName name="weeee" hidden="1">{"'OBT_6M_30_6'!$S$1:$AE$53"}</definedName>
    <definedName name="wghatt" hidden="1">{"'BGT2001'!$A$1:$AE$112"}</definedName>
    <definedName name="whatever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WHOLESALE">#REF!</definedName>
    <definedName name="WHSINC">#REF!</definedName>
    <definedName name="WKSHT">#REF!</definedName>
    <definedName name="WORKSHEET">#REF!</definedName>
    <definedName name="wr">#REF!</definedName>
    <definedName name="wrn.2001._.Product." hidden="1">{#N/A,#N/A,TRUE,"2001 TOTAL";#N/A,#N/A,TRUE,"2001 South Africa";#N/A,#N/A,TRUE,"2001 Egypt";#N/A,#N/A,TRUE,"2001 RCENA";#N/A,#N/A,TRUE,"2001Czech Rep";#N/A,#N/A,TRUE,"2001 Poland";#N/A,#N/A,TRUE,"2001 RCWA";#N/A,#N/A,TRUE,"2001 RCSA";#N/A,#N/A,TRUE,"2001 Turkey";#N/A,#N/A,TRUE,"2001 Dubai"}</definedName>
    <definedName name="wrn.2001._.Summary.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wrn.3" hidden="1">{#N/A,#N/A,TRUE,"EMTCI";#N/A,#N/A,TRUE,"MOTDI";#N/A,#N/A,TRUE,"EMITI"}</definedName>
    <definedName name="wrn.3._.TC._.EXPORT._.SHEETS." hidden="1">{#N/A,#N/A,TRUE,"XEMTCI";#N/A,#N/A,TRUE,"XMOTDI";#N/A,#N/A,TRUE,"XEMITI"}</definedName>
    <definedName name="wrn.3._.TC._.MAIN._.SHEETS." hidden="1">{#N/A,#N/A,TRUE,"EMTCI";#N/A,#N/A,TRUE,"MOTDI";#N/A,#N/A,TRUE,"EMITI"}</definedName>
    <definedName name="wrn.9D." hidden="1">{"9D",#N/A,FALSE,"9D"}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{#N/A,#N/A,FALSE,"LOAD CFA USAssy&amp;Stp";#N/A,#N/A,FALSE,"LOAD CFA CanAssy&amp;Stp";#N/A,#N/A,FALSE,"LOAD CFA US PTO&amp;CO";#N/A,#N/A,FALSE,"LOAD CFA Can PTO&amp;CO";#N/A,#N/A,FALSE,"LOAD CFA MfgGO";#N/A,#N/A,FALSE,"LOAD CFA Stats";#N/A,#N/A,FALSE,"LOAD CorpExpense";#N/A,#N/A,FALSE,"Total ProfitLoss Submission CFA"}</definedName>
    <definedName name="wrn.Big._.Four._.Countries." hidden="1">{#N/A,#N/A,FALSE,"Japan";#N/A,#N/A,FALSE,"Taiwan";#N/A,#N/A,FALSE,"Thailand";#N/A,#N/A,FALSE,"Australia"}</definedName>
    <definedName name="wrn.BS." hidden="1">{"B-S",#N/A,FALSE,"AFF-99"}</definedName>
    <definedName name="wrn.bs2" hidden="1">{"B-S",#N/A,FALSE,"AFF-99"}</definedName>
    <definedName name="wrn.CKD._.Price._.Build._.Up." hidden="1">{#N/A,#N/A,FALSE,"CKD Price Build Up"}</definedName>
    <definedName name="wrn.Comparison." hidden="1">{#N/A,#N/A,TRUE,"SCR-DCOS 2001";#N/A,#N/A,TRUE,"SCR-DCOS 2000 Per Unit";#N/A,#N/A,TRUE,"SCR-DCOS 2000-01 Compare";#N/A,#N/A,TRUE,"SCR-DCOS 2002";#N/A,#N/A,TRUE,"Per Unit Comparison";#N/A,#N/A,TRUE,"SCR-DCOS 2001 Per Unit"}</definedName>
    <definedName name="wrn.Contribution._.Margin." hidden="1">{#N/A,#N/A,FALSE,"Contr. Margin"}</definedName>
    <definedName name="wrn.Country._.by._.Year." hidden="1">{#N/A,#N/A,TRUE,"Argentina";#N/A,#N/A,TRUE,"Brazil";#N/A,#N/A,TRUE,"Venezuela";#N/A,#N/A,TRUE,"Chile";#N/A,#N/A,TRUE,"Other LA";#N/A,#N/A,TRUE,"Puerto Rico";#N/A,#N/A,TRUE,"Group Office"}</definedName>
    <definedName name="wrn.Danilo." hidden="1">{#N/A,#N/A,TRUE,"Main Issues";#N/A,#N/A,TRUE,"Income statement ($)"}</definedName>
    <definedName name="wrn.DEPRECIATION." hidden="1">{"Depreciation",#N/A,FALSE,"DEPRECIATION"}</definedName>
    <definedName name="wrn.DHOR._.ESTAÇÕES._.L._.2._.até._.JUN98." hidden="1">{"DhVCV",#N/A,FALSE,"CRC";"DhTCL",#N/A,FALSE,"CRC";"dhERN",#N/A,FALSE,"Plan1";"DhINH",#N/A,FALSE,"Plan1";"dhDCT",#N/A,FALSE,"Plan1";"DhMGR",#N/A,FALSE,"Plan1";"DhTRG",#N/A,FALSE,"Plan1";"DhMRC",#N/A,FALSE,"Plan1";"DhSCR",#N/A,FALSE,"Plan1";"CAPAL2",#N/A,FALSE,"CAPAL2"}</definedName>
    <definedName name="wrn.DHOR._.ESTAÇÕES._.L1._.até._.JUN98." hidden="1">{"dhBTF",#N/A,FALSE,"ABSOLUTO";"dhFLA",#N/A,FALSE,"ABSOLUTO";"DhLMC",#N/A,FALSE,"ABSOLUTO";"dhCTT",#N/A,FALSE,"ABSOLUTO";"dhGLR",#N/A,FALSE,"ABSOLUTO";"dhCNL",#N/A,FALSE,"ABSOLUTO";"dhCRC",#N/A,FALSE,"ABSOLUTO";"DhURG",#N/A,FALSE,"ABSOLUTO";"DhPVG",#N/A,FALSE,"ABSOLUTO";"dhCTR",#N/A,FALSE,"ABSOLUTO";"DhPOZ",#N/A,FALSE,"ABSOLUTO";"dhESA",#N/A,FALSE,"ABSOLUTO";"dhAFP",#N/A,FALSE,"ABSOLUTO";"DhSFX",#N/A,FALSE,"ABSOLUTO";"DhSPN",#N/A,FALSE,"ABSOLUTO";"SisL1L2",#N/A,FALSE,"ABSOLUTO"}</definedName>
    <definedName name="wrn.DhOut98." hidden="1">{"1DhPgAbs",#N/A,FALSE,"dHora";"2DhPgPerc",#N/A,FALSE,"dHora";"3DhPgAbsAcum",#N/A,FALSE,"dHora"}</definedName>
    <definedName name="wrn.Direcciones.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wrn.due_stringhe_bdg_po." hidden="1">{"due-stringhe_bdg_po",#N/A,FALSE,"TOT_VET_00";"due-stringhe_bdg_po",#N/A,FALSE,"TOT_VET_FIAT";"due-stringhe_bdg_po",#N/A,FALSE,"SEICENTO";"due-stringhe_bdg_po",#N/A,FALSE,"SEIC+VAN";"due-stringhe_bdg_po",#N/A,FALSE,"PANDA";"due-stringhe_bdg_po",#N/A,FALSE,"PANDA+VAN";"due-stringhe_bdg_po",#N/A,FALSE,"PUNTO";"due-stringhe_bdg_po",#N/A,FALSE,"188";"due-stringhe_bdg_po",#N/A,FALSE,"188_BN+VAN";"due-stringhe_bdg_po",#N/A,FALSE,"PALIO-2V";"due-stringhe_bdg_po",#N/A,FALSE,"PALIOWE";"due-stringhe_bdg_po",#N/A,FALSE,"BRAVO_A";"due-stringhe_bdg_po",#N/A,FALSE,"TIPO2";"due-stringhe_bdg_po",#N/A,FALSE,"MAREA";"due-stringhe_bdg_po",#N/A,FALSE,"MAREA+MAR";"due-stringhe_bdg_po",#N/A,FALSE,"COUPE";"due-stringhe_bdg_po",#N/A,FALSE,"BARCHETTA";"due-stringhe_bdg_po",#N/A,FALSE,"MULTIPLA";"due-stringhe_bdg_po",#N/A,FALSE,"ULYSSE";"due-stringhe_bdg_po",#N/A,FALSE,"NUO_ULY";"due-stringhe_bdg_po",#N/A,FALSE,"ULY TOT";"due-stringhe_bdg_po",#N/A,FALSE,"DOBLO_TOT";"due-stringhe_bdg_po",#N/A,FALSE,"DOBLO_PERS"}</definedName>
    <definedName name="wrn.due_stringhe_bdg_tc." hidden="1">{"due_stringhe_bdg_tc",#N/A,FALSE,"TOT_VET_00";"due_stringhe_bdg_tc",#N/A,FALSE,"TOT_VET_FIAT";"due_stringhe_bdg_tc",#N/A,FALSE,"SEICENTO";"due_stringhe_bdg_tc",#N/A,FALSE,"SEIC+VAN";"due_stringhe_bdg_tc",#N/A,FALSE,"PANDA";"due_stringhe_bdg_tc",#N/A,FALSE,"PANDA+VAN";"due_stringhe_bdg_tc",#N/A,FALSE,"PUNTO";"due_stringhe_bdg_tc",#N/A,FALSE,"188";"due_stringhe_bdg_tc",#N/A,FALSE,"188_BN+VAN";"due_stringhe_bdg_tc",#N/A,FALSE,"PALIO-2V";"due_stringhe_bdg_tc",#N/A,FALSE,"PALIOWE";"due_stringhe_bdg_tc",#N/A,FALSE,"BRAVO_A";"due_stringhe_bdg_tc",#N/A,FALSE,"TIPO2";"due_stringhe_bdg_tc",#N/A,FALSE,"MAREA";"due_stringhe_bdg_tc",#N/A,FALSE,"MAREA+MAR";"due_stringhe_bdg_tc",#N/A,FALSE,"COUPE";"due_stringhe_bdg_tc",#N/A,FALSE,"BARCHETTA";"due_stringhe_bdg_tc",#N/A,FALSE,"MULTIPLA";"due_stringhe_bdg_tc",#N/A,FALSE,"ULYSSE";"due_stringhe_bdg_tc",#N/A,FALSE,"NUO_ULY";"due_stringhe_bdg_tc",#N/A,FALSE,"ULY TOT";"due_stringhe_bdg_tc",#N/A,FALSE,"DOBLO_TOT";"due_stringhe_bdg_tc",#N/A,FALSE,"DOBLO_PERS"}</definedName>
    <definedName name="wrn.due_stringhe_po_tc." hidden="1">{"due_stringhe_po_tc",#N/A,FALSE,"TOT_VET_00";"due_stringhe_po_tc",#N/A,FALSE,"TOT_VET_FIAT";"due_stringhe_po_tc",#N/A,FALSE,"SEICENTO";"due_stringhe_po_tc",#N/A,FALSE,"SEIC+VAN";"due_stringhe_po_tc",#N/A,FALSE,"PANDA";"due_stringhe_po_tc",#N/A,FALSE,"PANDA+VAN";"due_stringhe_po_tc",#N/A,FALSE,"PUNTO";"due_stringhe_po_tc",#N/A,FALSE,"188";"due_stringhe_po_tc",#N/A,FALSE,"188_BN+VAN";"due_stringhe_po_tc",#N/A,FALSE,"PALIO-2V";"due_stringhe_po_tc",#N/A,FALSE,"PALIOWE";"due_stringhe_po_tc",#N/A,FALSE,"BRAVO_A";"due_stringhe_po_tc",#N/A,FALSE,"TIPO2";"due_stringhe_po_tc",#N/A,FALSE,"MAREA";"due_stringhe_po_tc",#N/A,FALSE,"MAREA+MAR";"due_stringhe_po_tc",#N/A,FALSE,"COUPE";"due_stringhe_po_tc",#N/A,FALSE,"BARCHETTA";"due_stringhe_po_tc",#N/A,FALSE,"MULTIPLA";"due_stringhe_po_tc",#N/A,FALSE,"ULYSSE";"due_stringhe_po_tc",#N/A,FALSE,"NUO_ULY";"due_stringhe_po_tc",#N/A,FALSE,"ULY TOT";"due_stringhe_po_tc",#N/A,FALSE,"DOBLO_TOT";"due_stringhe_po_tc",#N/A,FALSE,"DOBLO_PERS"}</definedName>
    <definedName name="wrn.EMITI._.XMITI._.ONLY." hidden="1">{#N/A,#N/A,TRUE,"EMITI";#N/A,#N/A,TRUE,"XEMITI"}</definedName>
    <definedName name="wrn.EMTCI._.XEMTCI._.ONLY." hidden="1">{#N/A,#N/A,TRUE,"EMTCI";#N/A,#N/A,TRUE,"XEMTCI"}</definedName>
    <definedName name="wrn.Executive._.Summary." hidden="1">{#N/A,#N/A,FALSE,"Exec 2000";#N/A,#N/A,FALSE,"Exec 2001";#N/A,#N/A,FALSE,"Exec Comparison"}</definedName>
    <definedName name="wrn.Fixed._.Fringe._.Realignment._.Parallel." hidden="1">{#N/A,#N/A,TRUE,"CFA Business Element Org Names";#N/A,#N/A,TRUE,"Corp Acctg Org Names"}</definedName>
    <definedName name="wrn.INDICES." hidden="1">{"Indices",#N/A,FALSE,"INDICES"}</definedName>
    <definedName name="wrn.INDIRECT._.COSTS." hidden="1">{"Indirect Costs",#N/A,FALSE,"INDIRECT COSTS"}</definedName>
    <definedName name="wrn.Inversión._.por._.plaza." hidden="1">{#N/A,#N/A,FALSE,"BALLANTINE´S ";#N/A,#N/A,FALSE,"FUNDADOR"}</definedName>
    <definedName name="wrn.KKK._.Review." hidden="1">{#N/A,#N/A,FALSE,"Cover";#N/A,#N/A,FALSE,"Profits";#N/A,#N/A,FALSE,"ABS";#N/A,#N/A,FALSE,"TFLE Detail";#N/A,#N/A,FALSE,"TFLE Walk";#N/A,#N/A,FALSE,"Variable Cost";#N/A,#N/A,FALSE,"V.C. Walk"}</definedName>
    <definedName name="wrn.main._.page." hidden="1">{"main page",#N/A,FALSE,"VENTAS"}</definedName>
    <definedName name="wrn.Model.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lo.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TDI._.XMOTDI._.ONLY." hidden="1">{#N/A,#N/A,FALSE,"MOTDI";#N/A,#N/A,FALSE,"XMOTDI"}</definedName>
    <definedName name="wrn.OVERVIEW." hidden="1">{#N/A,#N/A,FALSE,"OVERVIEW"}</definedName>
    <definedName name="wrn.page1." hidden="1">{#N/A,#N/A,FALSE,"Sheet1"}</definedName>
    <definedName name="wrn.PL." hidden="1">{"P&amp;L",#N/A,FALSE,"AFF-99"}</definedName>
    <definedName name="wrn.Planilhas." hidden="1">{"Presentation","Presentation",FALSE,"3 COT"}</definedName>
    <definedName name="wrn.Print." hidden="1">{#N/A,#N/A,TRUE,"Ratios USD";#N/A,#N/A,TRUE,"Ratios R$";#N/A,#N/A,TRUE,"Equity Interests";#N/A,#N/A,TRUE,"Sensitivity Tables";#N/A,#N/A,TRUE,"WACC Sensitivity Table";#N/A,#N/A,TRUE,"WACC";#N/A,#N/A,TRUE,"FX RATES";#N/A,#N/A,TRUE,"TMIGFCF";#N/A,#N/A,TRUE,"TNORTEFCF";#N/A,#N/A,TRUE,"AmericellFCF";#N/A,#N/A,TRUE,"TeletFCF"}</definedName>
    <definedName name="wrn.PROF.._.CALCULATION._.FULL._.COSTS." hidden="1">{"Prof. Calculation Full Costs",#N/A,FALSE,"Profitability calculation"}</definedName>
    <definedName name="wrn.PROF.._.CALCULATION._.INCREMENTAL._.COSTS." hidden="1">{"Prof. Calculation Incremental Costs",#N/A,FALSE,"Profitability calculation"}</definedName>
    <definedName name="wrn.Profit._.Analysis." hidden="1">{#N/A,#N/A,FALSE,"Profit Status";#N/A,#N/A,FALSE,"Invest";#N/A,#N/A,FALSE,"Revenue";#N/A,#N/A,FALSE,"Variable Cost";#N/A,#N/A,FALSE,"Options &amp; Series"}</definedName>
    <definedName name="wrn.Profit._.and._.Loss." hidden="1">{#N/A,#N/A,FALSE,"P&amp;L"}</definedName>
    <definedName name="wrn.REL." hidden="1">{#N/A,#N/A,FALSE,"SP1-OUT";#N/A,#N/A,FALSE,"SP1-NOV";#N/A,#N/A,FALSE,"SANT-OUT";#N/A,#N/A,FALSE,"SANT-NOV";#N/A,#N/A,FALSE,"CAMP-OUT";#N/A,#N/A,FALSE,"CAMP-NOV";#N/A,#N/A,FALSE,"CRONO 1";#N/A,#N/A,FALSE,"CAPA"}</definedName>
    <definedName name="wrn.RELAT." hidden="1">{#N/A,#N/A,FALSE,"CRONO 0";#N/A,#N/A,FALSE,"CRONO (4)";#N/A,#N/A,FALSE,"CRONO (3)";#N/A,#N/A,FALSE,"CRONO (2)";#N/A,#N/A,FALSE,"CRONO (1)"}</definedName>
    <definedName name="wrn.SKSV." hidden="1">{"SKSV",#N/A,FALSE,"SKSV"}</definedName>
    <definedName name="wrn.SYNTHESIS." hidden="1">{"Synthesis",#N/A,FALSE,"SYNTHESIS"}</definedName>
    <definedName name="wrn.Telet." hidden="1">{#N/A,#N/A,FALSE,"Valuation Summary";#N/A,#N/A,FALSE,"BT IS";#N/A,#N/A,FALSE,"BT CF";#N/A,#N/A,FALSE,"BT BS";#N/A,#N/A,FALSE,"BT FCF";#N/A,#N/A,FALSE,"BT Model";#N/A,#N/A,FALSE,"BT Finance"}</definedName>
    <definedName name="wrn.total." hidden="1">{#N/A,#N/A,TRUE,"Ano";#N/A,#N/A,TRUE,"Ene";#N/A,#N/A,TRUE,"Feb";#N/A,#N/A,TRUE,"Mar";#N/A,#N/A,TRUE,"Abr";#N/A,#N/A,TRUE,"May";#N/A,#N/A,TRUE,"Jun";#N/A,#N/A,TRUE,"Jul";#N/A,#N/A,TRUE,"Ago";#N/A,#N/A,TRUE,"Sep";#N/A,#N/A,TRUE,"Oct";#N/A,#N/A,TRUE,"Nov";#N/A,#N/A,TRUE,"Dic"}</definedName>
    <definedName name="wrn.tre_stringhe." hidden="1">{"tre_stringhe",#N/A,FALSE,"TOT_VET_00";"tre_stringhe",#N/A,FALSE,"TOT_VET_FIAT";"tre_stringhe",#N/A,FALSE,"SEICENTO";"tre_stringhe",#N/A,FALSE,"SEIC+VAN";"tre_stringhe",#N/A,FALSE,"PANDA";"tre_stringhe",#N/A,FALSE,"PANDA+VAN";"tre_stringhe",#N/A,FALSE,"PUNTO";"tre_stringhe",#N/A,FALSE,"188";"tre_stringhe",#N/A,FALSE,"188_BN+VAN";"tre_stringhe",#N/A,FALSE,"PALIO-2V";"tre_stringhe",#N/A,FALSE,"BRAVO_A";"tre_stringhe",#N/A,FALSE,"PALIOWE";"tre_stringhe",#N/A,FALSE,"TIPO2";"tre_stringhe",#N/A,FALSE,"MAREA";"tre_stringhe",#N/A,FALSE,"MAREA+MAR";"tre_stringhe",#N/A,FALSE,"COUPE";"tre_stringhe",#N/A,FALSE,"BARCHETTA";"tre_stringhe",#N/A,FALSE,"MULTIPLA";"tre_stringhe",#N/A,FALSE,"ULYSSE";"tre_stringhe",#N/A,FALSE,"NUO_ULY";"tre_stringhe",#N/A,FALSE,"ULY TOT";"tre_stringhe",#N/A,FALSE,"DOBLO_TOT";"tre_stringhe",#N/A,FALSE,"DOBLO_PERS"}</definedName>
    <definedName name="wrn.VC2._.and._.VC3._.Thunderbird." hidden="1">{#N/A,#N/A,FALSE,"Cover";#N/A,#N/A,FALSE,"Assumptions";#N/A,#N/A,FALSE,"Volumes";#N/A,#N/A,FALSE,"Pricing";#N/A,#N/A,FALSE,"TFLE Walk";#N/A,#N/A,FALSE,"Variable Cost";#N/A,#N/A,FALSE,"Sensitivity";#N/A,#N/A,FALSE,"Investment";#N/A,#N/A,FALSE,"Profitability"}</definedName>
    <definedName name="wrn.WORKING._.CAPITAL._.EARLY._.EOP." hidden="1">{"Working Capital early EOP",#N/A,FALSE,"WORKING CAPITAL"}</definedName>
    <definedName name="wrn.WORKING._.CAPITAL._.FULL._.LIFETIME." hidden="1">{"Working Capital Full Lifetime",#N/A,FALSE,"WORKING CAPITAL"}</definedName>
    <definedName name="wrn.Year._.by._.Country." hidden="1">{#N/A,#N/A,TRUE,"SCR-DCOS 2000";#N/A,#N/A,TRUE,"SCR-DCOS 2001";#N/A,#N/A,TRUE,"SCR-DCOS 2002";#N/A,#N/A,TRUE,"SCR-DCOS 2003"}</definedName>
    <definedName name="wrt" hidden="1">{"main page",#N/A,FALSE,"VENTAS"}</definedName>
    <definedName name="ws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WTRF_DP">#REF!</definedName>
    <definedName name="WW" hidden="1">{"due-stringhe_bdg_po",#N/A,FALSE,"TOT_VET_00";"due-stringhe_bdg_po",#N/A,FALSE,"TOT_VET_FIAT";"due-stringhe_bdg_po",#N/A,FALSE,"SEICENTO";"due-stringhe_bdg_po",#N/A,FALSE,"SEIC+VAN";"due-stringhe_bdg_po",#N/A,FALSE,"PANDA";"due-stringhe_bdg_po",#N/A,FALSE,"PANDA+VAN";"due-stringhe_bdg_po",#N/A,FALSE,"PUNTO";"due-stringhe_bdg_po",#N/A,FALSE,"188";"due-stringhe_bdg_po",#N/A,FALSE,"188_BN+VAN";"due-stringhe_bdg_po",#N/A,FALSE,"PALIO-2V";"due-stringhe_bdg_po",#N/A,FALSE,"PALIOWE";"due-stringhe_bdg_po",#N/A,FALSE,"BRAVO_A";"due-stringhe_bdg_po",#N/A,FALSE,"TIPO2";"due-stringhe_bdg_po",#N/A,FALSE,"MAREA";"due-stringhe_bdg_po",#N/A,FALSE,"MAREA+MAR";"due-stringhe_bdg_po",#N/A,FALSE,"COUPE";"due-stringhe_bdg_po",#N/A,FALSE,"BARCHETTA";"due-stringhe_bdg_po",#N/A,FALSE,"MULTIPLA";"due-stringhe_bdg_po",#N/A,FALSE,"ULYSSE";"due-stringhe_bdg_po",#N/A,FALSE,"NUO_ULY";"due-stringhe_bdg_po",#N/A,FALSE,"ULY TOT";"due-stringhe_bdg_po",#N/A,FALSE,"DOBLO_TOT";"due-stringhe_bdg_po",#N/A,FALSE,"DOBLO_PERS"}</definedName>
    <definedName name="WWW" hidden="1">{"main page",#N/A,FALSE,"VENTAS"}</definedName>
    <definedName name="wwwwwwwwwwwwwwwwwwwww" hidden="1">{#N/A,#N/A,TRUE,"EMITI";#N/A,#N/A,TRUE,"XEMITI"}</definedName>
    <definedName name="WXC" hidden="1">{#N/A,#N/A,FALSE,"Profit Status";#N/A,#N/A,FALSE,"Invest";#N/A,#N/A,FALSE,"Revenue";#N/A,#N/A,FALSE,"Variable Cost";#N/A,#N/A,FALSE,"Options &amp; Series"}</definedName>
    <definedName name="X">#REF!</definedName>
    <definedName name="X\SXAWECD" hidden="1">#REF!</definedName>
    <definedName name="xd" hidden="1">{#N/A,#N/A,TRUE,"SCR-LA 2000";#N/A,#N/A,TRUE,"SCR-LA 2001";#N/A,#N/A,TRUE,"SCR-LA 2002";#N/A,#N/A,TRUE,"SCR-LA 2003"}</definedName>
    <definedName name="xdgfewt" hidden="1">{"'Janeiro'!$A$1:$I$153"}</definedName>
    <definedName name="xfyjkxj" hidden="1">{"'BGT2001'!$A$1:$AE$112"}</definedName>
    <definedName name="XGDRXBGSERBG" hidden="1">#REF!</definedName>
    <definedName name="xjl.i" hidden="1">{"'BGT2001'!$A$1:$AE$112"}</definedName>
    <definedName name="XX" hidden="1">{#N/A,#N/A,FALSE,"Sheet1"}</definedName>
    <definedName name="XXX" hidden="1">{"'BGT2001'!$A$1:$AE$112"}</definedName>
    <definedName name="xxxxx" hidden="1">#REF!</definedName>
    <definedName name="XZCXZC" hidden="1">#REF!</definedName>
    <definedName name="XZS" hidden="1">{"'BGT2001'!$A$1:$AE$112"}</definedName>
    <definedName name="y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YEAR99">#REF!</definedName>
    <definedName name="yh" hidden="1">{#N/A,#N/A,TRUE,"SCR-LA 2000";#N/A,#N/A,TRUE,"SCR-LA 2001";#N/A,#N/A,TRUE,"SCR-LA 2002";#N/A,#N/A,TRUE,"SCR-LA 2003"}</definedName>
    <definedName name="YHYUTYJUYUIKOUIL" hidden="1">#REF!</definedName>
    <definedName name="yt" hidden="1">{#N/A,#N/A,TRUE,"SCR-LA 2000";#N/A,#N/A,TRUE,"SCR-LA 2001";#N/A,#N/A,TRUE,"SCR-LA 2002";#N/A,#N/A,TRUE,"SCR-LA 2003"}</definedName>
    <definedName name="ytjtyj" hidden="1">{"'Janeiro'!$A$1:$I$153"}</definedName>
    <definedName name="ytjuyjuy" hidden="1">{"'Janeiro'!$A$1:$I$153"}</definedName>
    <definedName name="yyy" hidden="1">{"Indices",#N/A,FALSE,"INDICES"}</definedName>
    <definedName name="z">#REF!</definedName>
    <definedName name="z\sdasdas" hidden="1">#REF!</definedName>
    <definedName name="zdfhch" hidden="1">{#N/A,#N/A,TRUE,"Argentina";#N/A,#N/A,TRUE,"Brazil";#N/A,#N/A,TRUE,"Venezuela";#N/A,#N/A,TRUE,"Chile";#N/A,#N/A,TRUE,"Other LA";#N/A,#N/A,TRUE,"Puerto Rico"}</definedName>
    <definedName name="ze" hidden="1">{#N/A,#N/A,FALSE,"Profit Status";#N/A,#N/A,FALSE,"Invest";#N/A,#N/A,FALSE,"Revenue";#N/A,#N/A,FALSE,"Variable Cost";#N/A,#N/A,FALSE,"Options &amp; Series"}</definedName>
    <definedName name="zfdhu6rkvd8u6o5" hidden="1">{"'Janeiro'!$A$1:$I$153"}</definedName>
    <definedName name="ZZZZ" hidden="1">{"'OBT_6M_30_6'!$S$1:$AE$53"}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6" l="1"/>
  <c r="E11" i="6"/>
  <c r="F11" i="6"/>
  <c r="G11" i="6"/>
  <c r="H11" i="6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C5" i="3"/>
  <c r="D5" i="3"/>
  <c r="E5" i="3"/>
  <c r="F5" i="3"/>
  <c r="G5" i="3"/>
  <c r="H5" i="3"/>
  <c r="I5" i="3"/>
  <c r="J5" i="3"/>
  <c r="K5" i="3"/>
  <c r="L5" i="3"/>
  <c r="L17" i="3" s="1"/>
  <c r="L20" i="3" s="1"/>
  <c r="M5" i="3"/>
  <c r="N5" i="3"/>
  <c r="O5" i="3"/>
  <c r="P5" i="3"/>
  <c r="Q5" i="3"/>
  <c r="R5" i="3"/>
  <c r="S5" i="3"/>
  <c r="T5" i="3"/>
  <c r="U5" i="3"/>
  <c r="V5" i="3"/>
  <c r="W5" i="3"/>
  <c r="X5" i="3"/>
  <c r="X17" i="3" s="1"/>
  <c r="X20" i="3" s="1"/>
  <c r="Y5" i="3"/>
  <c r="Z5" i="3"/>
  <c r="AA5" i="3"/>
  <c r="AB21" i="3"/>
  <c r="AB5" i="3"/>
  <c r="AB12" i="3"/>
  <c r="AJ35" i="3"/>
  <c r="AJ33" i="3"/>
  <c r="AJ32" i="3"/>
  <c r="AJ31" i="3"/>
  <c r="AJ29" i="3"/>
  <c r="AJ27" i="3"/>
  <c r="AJ26" i="3"/>
  <c r="AJ25" i="3"/>
  <c r="AJ24" i="3"/>
  <c r="AJ23" i="3"/>
  <c r="AJ22" i="3"/>
  <c r="AJ19" i="3"/>
  <c r="AJ18" i="3"/>
  <c r="AJ16" i="3"/>
  <c r="AJ15" i="3"/>
  <c r="AJ14" i="3"/>
  <c r="AJ13" i="3"/>
  <c r="AJ11" i="3"/>
  <c r="AJ10" i="3"/>
  <c r="AJ9" i="3"/>
  <c r="AJ8" i="3"/>
  <c r="AJ7" i="3"/>
  <c r="AJ6" i="3"/>
  <c r="W17" i="3" l="1"/>
  <c r="W20" i="3" s="1"/>
  <c r="AB17" i="3"/>
  <c r="AB20" i="3" s="1"/>
  <c r="AB28" i="3" s="1"/>
  <c r="AB30" i="3" s="1"/>
  <c r="AB34" i="3" s="1"/>
  <c r="K17" i="3"/>
  <c r="K20" i="3" s="1"/>
  <c r="K28" i="3" s="1"/>
  <c r="K30" i="3" s="1"/>
  <c r="K34" i="3" s="1"/>
  <c r="K36" i="3" s="1"/>
  <c r="S17" i="3"/>
  <c r="S20" i="3" s="1"/>
  <c r="S28" i="3" s="1"/>
  <c r="S30" i="3" s="1"/>
  <c r="S34" i="3" s="1"/>
  <c r="S36" i="3" s="1"/>
  <c r="G17" i="3"/>
  <c r="G20" i="3" s="1"/>
  <c r="G28" i="3" s="1"/>
  <c r="G30" i="3" s="1"/>
  <c r="G34" i="3" s="1"/>
  <c r="G36" i="3" s="1"/>
  <c r="U17" i="3"/>
  <c r="U20" i="3" s="1"/>
  <c r="U28" i="3" s="1"/>
  <c r="U30" i="3" s="1"/>
  <c r="U34" i="3" s="1"/>
  <c r="U36" i="3" s="1"/>
  <c r="I17" i="3"/>
  <c r="I20" i="3" s="1"/>
  <c r="I28" i="3" s="1"/>
  <c r="I30" i="3" s="1"/>
  <c r="I34" i="3" s="1"/>
  <c r="I36" i="3" s="1"/>
  <c r="P17" i="3"/>
  <c r="P20" i="3" s="1"/>
  <c r="P28" i="3" s="1"/>
  <c r="P30" i="3" s="1"/>
  <c r="P34" i="3" s="1"/>
  <c r="P36" i="3" s="1"/>
  <c r="D17" i="3"/>
  <c r="D20" i="3" s="1"/>
  <c r="D28" i="3" s="1"/>
  <c r="D30" i="3" s="1"/>
  <c r="D34" i="3" s="1"/>
  <c r="D36" i="3" s="1"/>
  <c r="T17" i="3"/>
  <c r="T20" i="3" s="1"/>
  <c r="T28" i="3" s="1"/>
  <c r="T30" i="3" s="1"/>
  <c r="T34" i="3" s="1"/>
  <c r="T36" i="3" s="1"/>
  <c r="H17" i="3"/>
  <c r="H20" i="3" s="1"/>
  <c r="H28" i="3" s="1"/>
  <c r="H30" i="3" s="1"/>
  <c r="H34" i="3" s="1"/>
  <c r="H36" i="3" s="1"/>
  <c r="R17" i="3"/>
  <c r="R20" i="3" s="1"/>
  <c r="R28" i="3" s="1"/>
  <c r="R30" i="3" s="1"/>
  <c r="R34" i="3" s="1"/>
  <c r="R36" i="3" s="1"/>
  <c r="F17" i="3"/>
  <c r="F20" i="3" s="1"/>
  <c r="F28" i="3" s="1"/>
  <c r="F30" i="3" s="1"/>
  <c r="F34" i="3" s="1"/>
  <c r="F36" i="3" s="1"/>
  <c r="Q17" i="3"/>
  <c r="Q20" i="3" s="1"/>
  <c r="Q28" i="3" s="1"/>
  <c r="Q30" i="3" s="1"/>
  <c r="Q34" i="3" s="1"/>
  <c r="Q36" i="3" s="1"/>
  <c r="E17" i="3"/>
  <c r="E20" i="3" s="1"/>
  <c r="E28" i="3" s="1"/>
  <c r="E30" i="3" s="1"/>
  <c r="E34" i="3" s="1"/>
  <c r="E36" i="3" s="1"/>
  <c r="AJ12" i="3"/>
  <c r="O17" i="3"/>
  <c r="O20" i="3" s="1"/>
  <c r="O28" i="3" s="1"/>
  <c r="O30" i="3" s="1"/>
  <c r="O34" i="3" s="1"/>
  <c r="O36" i="3" s="1"/>
  <c r="C17" i="3"/>
  <c r="C20" i="3" s="1"/>
  <c r="C28" i="3" s="1"/>
  <c r="C30" i="3" s="1"/>
  <c r="C34" i="3" s="1"/>
  <c r="C36" i="3" s="1"/>
  <c r="Z17" i="3"/>
  <c r="Z20" i="3" s="1"/>
  <c r="Z28" i="3" s="1"/>
  <c r="Z30" i="3" s="1"/>
  <c r="Z34" i="3" s="1"/>
  <c r="Z36" i="3" s="1"/>
  <c r="N17" i="3"/>
  <c r="N20" i="3" s="1"/>
  <c r="N28" i="3" s="1"/>
  <c r="N30" i="3" s="1"/>
  <c r="N34" i="3" s="1"/>
  <c r="N36" i="3" s="1"/>
  <c r="W28" i="3"/>
  <c r="W30" i="3" s="1"/>
  <c r="W34" i="3" s="1"/>
  <c r="W36" i="3" s="1"/>
  <c r="X28" i="3"/>
  <c r="X30" i="3" s="1"/>
  <c r="X34" i="3" s="1"/>
  <c r="X36" i="3" s="1"/>
  <c r="L28" i="3"/>
  <c r="L30" i="3" s="1"/>
  <c r="L34" i="3" s="1"/>
  <c r="L36" i="3" s="1"/>
  <c r="Y17" i="3"/>
  <c r="Y20" i="3" s="1"/>
  <c r="Y28" i="3" s="1"/>
  <c r="Y30" i="3" s="1"/>
  <c r="Y34" i="3" s="1"/>
  <c r="Y36" i="3" s="1"/>
  <c r="M17" i="3"/>
  <c r="M20" i="3" s="1"/>
  <c r="M28" i="3" s="1"/>
  <c r="M30" i="3" s="1"/>
  <c r="M34" i="3" s="1"/>
  <c r="M36" i="3" s="1"/>
  <c r="V17" i="3"/>
  <c r="V20" i="3" s="1"/>
  <c r="V28" i="3" s="1"/>
  <c r="V30" i="3" s="1"/>
  <c r="V34" i="3" s="1"/>
  <c r="V36" i="3" s="1"/>
  <c r="J17" i="3"/>
  <c r="J20" i="3" s="1"/>
  <c r="J28" i="3" s="1"/>
  <c r="J30" i="3" s="1"/>
  <c r="J34" i="3" s="1"/>
  <c r="J36" i="3" s="1"/>
  <c r="AA17" i="3"/>
  <c r="AA21" i="5" s="1"/>
  <c r="AJ21" i="3"/>
  <c r="AJ5" i="3"/>
  <c r="K11" i="6"/>
  <c r="J11" i="6"/>
  <c r="I11" i="6"/>
  <c r="N11" i="6"/>
  <c r="M11" i="6"/>
  <c r="AB14" i="4"/>
  <c r="AB16" i="4" s="1"/>
  <c r="AB19" i="4" s="1"/>
  <c r="AB8" i="4"/>
  <c r="AB4" i="4"/>
  <c r="AB45" i="4"/>
  <c r="G21" i="5"/>
  <c r="K21" i="5"/>
  <c r="L21" i="5"/>
  <c r="P21" i="5"/>
  <c r="S21" i="5"/>
  <c r="U21" i="5"/>
  <c r="W21" i="5"/>
  <c r="X21" i="5"/>
  <c r="L11" i="6"/>
  <c r="AB36" i="3" l="1"/>
  <c r="AB17" i="5"/>
  <c r="D21" i="5"/>
  <c r="W22" i="5"/>
  <c r="R21" i="5"/>
  <c r="Q21" i="5"/>
  <c r="I21" i="5"/>
  <c r="Y22" i="5"/>
  <c r="F21" i="5"/>
  <c r="E21" i="5"/>
  <c r="T21" i="5"/>
  <c r="H22" i="5"/>
  <c r="I22" i="5"/>
  <c r="J21" i="5"/>
  <c r="T22" i="5"/>
  <c r="U22" i="5"/>
  <c r="X22" i="5"/>
  <c r="J22" i="5"/>
  <c r="K22" i="5"/>
  <c r="L22" i="5"/>
  <c r="M22" i="5"/>
  <c r="H21" i="5"/>
  <c r="V21" i="5"/>
  <c r="V22" i="5"/>
  <c r="N22" i="5"/>
  <c r="O22" i="5"/>
  <c r="O21" i="5"/>
  <c r="C21" i="5"/>
  <c r="P22" i="5"/>
  <c r="Z21" i="5"/>
  <c r="N21" i="5"/>
  <c r="AA22" i="5"/>
  <c r="Q22" i="5"/>
  <c r="Y21" i="5"/>
  <c r="M21" i="5"/>
  <c r="Z22" i="5"/>
  <c r="R22" i="5"/>
  <c r="G22" i="5"/>
  <c r="S22" i="5"/>
  <c r="AJ17" i="3"/>
  <c r="AA20" i="3"/>
  <c r="AB35" i="4"/>
  <c r="AJ20" i="3" l="1"/>
  <c r="AA28" i="3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AB49" i="4"/>
  <c r="AB35" i="5"/>
  <c r="AB18" i="5"/>
  <c r="AB9" i="5"/>
  <c r="AA30" i="3" l="1"/>
  <c r="AJ28" i="3"/>
  <c r="N49" i="4"/>
  <c r="AA34" i="3" l="1"/>
  <c r="AJ30" i="3"/>
  <c r="AB30" i="4"/>
  <c r="AB29" i="4"/>
  <c r="AB28" i="4"/>
  <c r="AB27" i="4"/>
  <c r="AB26" i="4"/>
  <c r="AB25" i="4"/>
  <c r="AB24" i="4"/>
  <c r="AB23" i="4"/>
  <c r="AB31" i="4"/>
  <c r="AB22" i="4"/>
  <c r="X49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AA4" i="4"/>
  <c r="AA14" i="4" s="1"/>
  <c r="AA16" i="4" s="1"/>
  <c r="Z4" i="4"/>
  <c r="Z14" i="4" s="1"/>
  <c r="Z16" i="4" s="1"/>
  <c r="Z19" i="4" s="1"/>
  <c r="Y4" i="4"/>
  <c r="X4" i="4"/>
  <c r="W4" i="4"/>
  <c r="V4" i="4"/>
  <c r="U4" i="4"/>
  <c r="T4" i="4"/>
  <c r="S4" i="4"/>
  <c r="R4" i="4"/>
  <c r="Q4" i="4"/>
  <c r="P4" i="4"/>
  <c r="P14" i="4" s="1"/>
  <c r="P16" i="4" s="1"/>
  <c r="P19" i="4" s="1"/>
  <c r="O4" i="4"/>
  <c r="O14" i="4" s="1"/>
  <c r="O16" i="4" s="1"/>
  <c r="O19" i="4" s="1"/>
  <c r="N4" i="4"/>
  <c r="M4" i="4"/>
  <c r="L4" i="4"/>
  <c r="K4" i="4"/>
  <c r="AA36" i="3" l="1"/>
  <c r="AJ34" i="3"/>
  <c r="AB32" i="4"/>
  <c r="AB34" i="5"/>
  <c r="AB33" i="5"/>
  <c r="AB32" i="5"/>
  <c r="V14" i="4"/>
  <c r="V16" i="4" s="1"/>
  <c r="V19" i="4" s="1"/>
  <c r="Q14" i="4"/>
  <c r="Q16" i="4" s="1"/>
  <c r="Q19" i="4" s="1"/>
  <c r="R14" i="4"/>
  <c r="R16" i="4" s="1"/>
  <c r="R19" i="4" s="1"/>
  <c r="U14" i="4"/>
  <c r="U16" i="4" s="1"/>
  <c r="U19" i="4" s="1"/>
  <c r="N14" i="4"/>
  <c r="N16" i="4" s="1"/>
  <c r="N19" i="4" s="1"/>
  <c r="T14" i="4"/>
  <c r="T16" i="4" s="1"/>
  <c r="T19" i="4" s="1"/>
  <c r="K14" i="4"/>
  <c r="K16" i="4" s="1"/>
  <c r="K19" i="4" s="1"/>
  <c r="W14" i="4"/>
  <c r="W16" i="4" s="1"/>
  <c r="W19" i="4" s="1"/>
  <c r="L14" i="4"/>
  <c r="L16" i="4" s="1"/>
  <c r="L19" i="4" s="1"/>
  <c r="X14" i="4"/>
  <c r="X16" i="4" s="1"/>
  <c r="X19" i="4" s="1"/>
  <c r="S14" i="4"/>
  <c r="S16" i="4" s="1"/>
  <c r="S19" i="4" s="1"/>
  <c r="M14" i="4"/>
  <c r="M16" i="4" s="1"/>
  <c r="M19" i="4" s="1"/>
  <c r="Y14" i="4"/>
  <c r="Y16" i="4" s="1"/>
  <c r="Y19" i="4" s="1"/>
  <c r="AA19" i="4"/>
  <c r="AA24" i="4"/>
  <c r="AA36" i="5"/>
  <c r="AA35" i="5"/>
  <c r="AA35" i="4"/>
  <c r="AA49" i="4"/>
  <c r="AA30" i="4"/>
  <c r="AA25" i="4"/>
  <c r="AJ36" i="3" l="1"/>
  <c r="AA31" i="4"/>
  <c r="AA26" i="4"/>
  <c r="AA27" i="4"/>
  <c r="AA28" i="4"/>
  <c r="AA29" i="4"/>
  <c r="AA22" i="4"/>
  <c r="AA23" i="4"/>
  <c r="AA32" i="5"/>
  <c r="AA32" i="4" l="1"/>
  <c r="AA34" i="5"/>
  <c r="AA33" i="5"/>
  <c r="C18" i="5" l="1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A23" i="5"/>
  <c r="AA27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Y35" i="5"/>
  <c r="Z35" i="5"/>
  <c r="AA25" i="5" l="1"/>
  <c r="AA26" i="5"/>
  <c r="W28" i="4"/>
  <c r="W27" i="4"/>
  <c r="W25" i="4"/>
  <c r="W24" i="4"/>
  <c r="W23" i="4"/>
  <c r="W22" i="4"/>
  <c r="AX35" i="3" l="1"/>
  <c r="AW35" i="3"/>
  <c r="AV35" i="3"/>
  <c r="AU35" i="3"/>
  <c r="AT35" i="3"/>
  <c r="AS35" i="3"/>
  <c r="AQ35" i="3"/>
  <c r="AP35" i="3"/>
  <c r="AO35" i="3"/>
  <c r="AN35" i="3"/>
  <c r="AM35" i="3"/>
  <c r="AL35" i="3"/>
  <c r="AI35" i="3"/>
  <c r="AH35" i="3"/>
  <c r="AG35" i="3"/>
  <c r="AF35" i="3"/>
  <c r="AE35" i="3"/>
  <c r="AD35" i="3"/>
  <c r="AA16" i="5"/>
  <c r="Z49" i="4"/>
  <c r="Z35" i="4"/>
  <c r="Y49" i="4" l="1"/>
  <c r="Y35" i="4"/>
  <c r="J8" i="4"/>
  <c r="I8" i="4"/>
  <c r="H8" i="4"/>
  <c r="G8" i="4"/>
  <c r="F8" i="4"/>
  <c r="E8" i="4"/>
  <c r="D8" i="4"/>
  <c r="C8" i="4"/>
  <c r="AQ33" i="3"/>
  <c r="AX33" i="3" s="1"/>
  <c r="AQ32" i="3"/>
  <c r="AX32" i="3" s="1"/>
  <c r="AQ31" i="3"/>
  <c r="AX31" i="3" s="1"/>
  <c r="AQ29" i="3"/>
  <c r="AX29" i="3" s="1"/>
  <c r="AQ27" i="3"/>
  <c r="AX27" i="3" s="1"/>
  <c r="AQ26" i="3"/>
  <c r="AX26" i="3" s="1"/>
  <c r="AQ25" i="3"/>
  <c r="AX25" i="3" s="1"/>
  <c r="AQ24" i="3"/>
  <c r="AX24" i="3" s="1"/>
  <c r="AQ23" i="3"/>
  <c r="AX23" i="3" s="1"/>
  <c r="AQ22" i="3"/>
  <c r="AX22" i="3" s="1"/>
  <c r="AQ19" i="3"/>
  <c r="AX19" i="3" s="1"/>
  <c r="AQ18" i="3"/>
  <c r="AX18" i="3" s="1"/>
  <c r="AQ16" i="3"/>
  <c r="AQ15" i="3"/>
  <c r="AX15" i="3" s="1"/>
  <c r="AQ14" i="3"/>
  <c r="AX14" i="3" s="1"/>
  <c r="AQ13" i="3"/>
  <c r="AX13" i="3" s="1"/>
  <c r="AQ11" i="3"/>
  <c r="AX11" i="3" s="1"/>
  <c r="AQ10" i="3"/>
  <c r="AX10" i="3" s="1"/>
  <c r="AQ9" i="3"/>
  <c r="AX9" i="3" s="1"/>
  <c r="AQ8" i="3"/>
  <c r="AX8" i="3" s="1"/>
  <c r="AQ7" i="3"/>
  <c r="AX7" i="3" s="1"/>
  <c r="AQ6" i="3"/>
  <c r="AX6" i="3" s="1"/>
  <c r="Y23" i="5"/>
  <c r="Y32" i="5" l="1"/>
  <c r="Y26" i="5"/>
  <c r="Y25" i="5"/>
  <c r="Z25" i="4"/>
  <c r="Z31" i="4"/>
  <c r="Z26" i="4"/>
  <c r="Z30" i="4"/>
  <c r="Z29" i="4"/>
  <c r="Z28" i="4"/>
  <c r="Z24" i="4"/>
  <c r="Z23" i="4"/>
  <c r="Z22" i="4"/>
  <c r="AX16" i="3"/>
  <c r="Z23" i="5"/>
  <c r="AA17" i="5"/>
  <c r="Z27" i="4"/>
  <c r="G14" i="4"/>
  <c r="O26" i="4"/>
  <c r="M26" i="4"/>
  <c r="F14" i="4"/>
  <c r="F26" i="4" s="1"/>
  <c r="V26" i="4"/>
  <c r="H14" i="4"/>
  <c r="C14" i="4"/>
  <c r="K26" i="4"/>
  <c r="E14" i="4"/>
  <c r="N26" i="4"/>
  <c r="I14" i="4"/>
  <c r="I26" i="4" s="1"/>
  <c r="Q26" i="4"/>
  <c r="J14" i="4"/>
  <c r="R26" i="4"/>
  <c r="D14" i="4"/>
  <c r="L26" i="4"/>
  <c r="T26" i="4"/>
  <c r="Z26" i="5" l="1"/>
  <c r="Z25" i="5"/>
  <c r="Z33" i="5"/>
  <c r="Z32" i="5"/>
  <c r="Z34" i="5"/>
  <c r="Z32" i="4"/>
  <c r="W29" i="4"/>
  <c r="W31" i="4"/>
  <c r="W30" i="4"/>
  <c r="V24" i="4"/>
  <c r="V29" i="4"/>
  <c r="V25" i="4"/>
  <c r="V22" i="4"/>
  <c r="V27" i="4"/>
  <c r="V28" i="4"/>
  <c r="V31" i="4"/>
  <c r="V23" i="4"/>
  <c r="V30" i="4"/>
  <c r="W26" i="4"/>
  <c r="C29" i="4"/>
  <c r="C25" i="4"/>
  <c r="C30" i="4"/>
  <c r="C22" i="4"/>
  <c r="C24" i="4"/>
  <c r="C16" i="4"/>
  <c r="C33" i="5" s="1"/>
  <c r="C27" i="4"/>
  <c r="C31" i="4"/>
  <c r="C23" i="4"/>
  <c r="C28" i="4"/>
  <c r="L30" i="4"/>
  <c r="L22" i="4"/>
  <c r="L31" i="4"/>
  <c r="L23" i="4"/>
  <c r="L25" i="4"/>
  <c r="L27" i="4"/>
  <c r="L24" i="4"/>
  <c r="L28" i="4"/>
  <c r="L29" i="4"/>
  <c r="D30" i="4"/>
  <c r="D22" i="4"/>
  <c r="D25" i="4"/>
  <c r="D16" i="4"/>
  <c r="D33" i="5" s="1"/>
  <c r="D31" i="4"/>
  <c r="D23" i="4"/>
  <c r="D24" i="4"/>
  <c r="D29" i="4"/>
  <c r="D27" i="4"/>
  <c r="D28" i="4"/>
  <c r="I27" i="4"/>
  <c r="I28" i="4"/>
  <c r="I31" i="4"/>
  <c r="I23" i="4"/>
  <c r="I25" i="4"/>
  <c r="I29" i="4"/>
  <c r="I22" i="4"/>
  <c r="I24" i="4"/>
  <c r="I16" i="4"/>
  <c r="I33" i="5" s="1"/>
  <c r="I30" i="4"/>
  <c r="F24" i="4"/>
  <c r="F29" i="4"/>
  <c r="F25" i="4"/>
  <c r="F27" i="4"/>
  <c r="F30" i="4"/>
  <c r="F16" i="4"/>
  <c r="F33" i="5" s="1"/>
  <c r="F28" i="4"/>
  <c r="F31" i="4"/>
  <c r="F23" i="4"/>
  <c r="F22" i="4"/>
  <c r="E31" i="4"/>
  <c r="E23" i="4"/>
  <c r="E29" i="4"/>
  <c r="E24" i="4"/>
  <c r="E25" i="4"/>
  <c r="E27" i="4"/>
  <c r="E28" i="4"/>
  <c r="E30" i="4"/>
  <c r="E22" i="4"/>
  <c r="E16" i="4"/>
  <c r="E33" i="5" s="1"/>
  <c r="H16" i="4"/>
  <c r="H33" i="5" s="1"/>
  <c r="H31" i="4"/>
  <c r="H27" i="4"/>
  <c r="H29" i="4"/>
  <c r="H22" i="4"/>
  <c r="H28" i="4"/>
  <c r="H30" i="4"/>
  <c r="H23" i="4"/>
  <c r="H24" i="4"/>
  <c r="H25" i="4"/>
  <c r="X23" i="4"/>
  <c r="X27" i="4"/>
  <c r="X29" i="4"/>
  <c r="X28" i="4"/>
  <c r="X30" i="4"/>
  <c r="X31" i="4"/>
  <c r="X25" i="4"/>
  <c r="X24" i="4"/>
  <c r="H26" i="4"/>
  <c r="Q27" i="4"/>
  <c r="Q31" i="4"/>
  <c r="Q24" i="4"/>
  <c r="Q25" i="4"/>
  <c r="Q28" i="4"/>
  <c r="Q30" i="4"/>
  <c r="Q22" i="4"/>
  <c r="Q29" i="4"/>
  <c r="Q23" i="4"/>
  <c r="S29" i="4"/>
  <c r="S30" i="4"/>
  <c r="S22" i="4"/>
  <c r="S25" i="4"/>
  <c r="S31" i="4"/>
  <c r="S23" i="4"/>
  <c r="S24" i="4"/>
  <c r="S28" i="4"/>
  <c r="S27" i="4"/>
  <c r="D26" i="4"/>
  <c r="S26" i="4"/>
  <c r="O25" i="4"/>
  <c r="O28" i="4"/>
  <c r="O30" i="4"/>
  <c r="O22" i="4"/>
  <c r="O27" i="4"/>
  <c r="O29" i="4"/>
  <c r="O24" i="4"/>
  <c r="O31" i="4"/>
  <c r="O23" i="4"/>
  <c r="X26" i="4"/>
  <c r="R28" i="4"/>
  <c r="R29" i="4"/>
  <c r="R24" i="4"/>
  <c r="R30" i="4"/>
  <c r="R22" i="4"/>
  <c r="R31" i="4"/>
  <c r="R23" i="4"/>
  <c r="R25" i="4"/>
  <c r="R27" i="4"/>
  <c r="K29" i="4"/>
  <c r="K30" i="4"/>
  <c r="K22" i="4"/>
  <c r="K31" i="4"/>
  <c r="K23" i="4"/>
  <c r="K25" i="4"/>
  <c r="K27" i="4"/>
  <c r="K28" i="4"/>
  <c r="K24" i="4"/>
  <c r="P27" i="4"/>
  <c r="P23" i="4"/>
  <c r="P28" i="4"/>
  <c r="P30" i="4"/>
  <c r="P22" i="4"/>
  <c r="P24" i="4"/>
  <c r="P25" i="4"/>
  <c r="P29" i="4"/>
  <c r="P31" i="4"/>
  <c r="U31" i="4"/>
  <c r="U23" i="4"/>
  <c r="U28" i="4"/>
  <c r="U24" i="4"/>
  <c r="U27" i="4"/>
  <c r="U25" i="4"/>
  <c r="U30" i="4"/>
  <c r="U22" i="4"/>
  <c r="U29" i="4"/>
  <c r="G25" i="4"/>
  <c r="G29" i="4"/>
  <c r="G16" i="4"/>
  <c r="G33" i="5" s="1"/>
  <c r="G28" i="4"/>
  <c r="G27" i="4"/>
  <c r="G22" i="4"/>
  <c r="G31" i="4"/>
  <c r="G24" i="4"/>
  <c r="G30" i="4"/>
  <c r="G23" i="4"/>
  <c r="J28" i="4"/>
  <c r="J23" i="4"/>
  <c r="J25" i="4"/>
  <c r="J29" i="4"/>
  <c r="J30" i="4"/>
  <c r="J22" i="4"/>
  <c r="J27" i="4"/>
  <c r="J31" i="4"/>
  <c r="J24" i="4"/>
  <c r="J16" i="4"/>
  <c r="M31" i="4"/>
  <c r="M23" i="4"/>
  <c r="M27" i="4"/>
  <c r="M28" i="4"/>
  <c r="M24" i="4"/>
  <c r="M25" i="4"/>
  <c r="M29" i="4"/>
  <c r="M30" i="4"/>
  <c r="M22" i="4"/>
  <c r="X22" i="4"/>
  <c r="Y27" i="4"/>
  <c r="Y30" i="4"/>
  <c r="Y23" i="4"/>
  <c r="Y28" i="4"/>
  <c r="Y29" i="4"/>
  <c r="Y31" i="4"/>
  <c r="Y24" i="4"/>
  <c r="Y25" i="4"/>
  <c r="Y22" i="4"/>
  <c r="Y26" i="4"/>
  <c r="N24" i="4"/>
  <c r="N25" i="4"/>
  <c r="N28" i="4"/>
  <c r="N30" i="4"/>
  <c r="N22" i="4"/>
  <c r="N31" i="4"/>
  <c r="N23" i="4"/>
  <c r="N27" i="4"/>
  <c r="N29" i="4"/>
  <c r="T30" i="4"/>
  <c r="T22" i="4"/>
  <c r="T27" i="4"/>
  <c r="T31" i="4"/>
  <c r="T23" i="4"/>
  <c r="T24" i="4"/>
  <c r="T29" i="4"/>
  <c r="T25" i="4"/>
  <c r="T28" i="4"/>
  <c r="J26" i="4"/>
  <c r="E26" i="4"/>
  <c r="C26" i="4"/>
  <c r="P26" i="4"/>
  <c r="U26" i="4"/>
  <c r="G26" i="4"/>
  <c r="J34" i="5" l="1"/>
  <c r="J33" i="5"/>
  <c r="W32" i="4"/>
  <c r="K32" i="4"/>
  <c r="Z36" i="5"/>
  <c r="C32" i="4"/>
  <c r="Y32" i="4"/>
  <c r="P32" i="4"/>
  <c r="E32" i="4"/>
  <c r="V32" i="4"/>
  <c r="Q32" i="4"/>
  <c r="N32" i="4"/>
  <c r="O32" i="4"/>
  <c r="F32" i="4"/>
  <c r="J32" i="4"/>
  <c r="H32" i="4"/>
  <c r="T32" i="4"/>
  <c r="X32" i="4"/>
  <c r="U32" i="4"/>
  <c r="D19" i="4"/>
  <c r="M32" i="4"/>
  <c r="G32" i="4"/>
  <c r="I19" i="4"/>
  <c r="R32" i="4"/>
  <c r="S32" i="4"/>
  <c r="F19" i="4"/>
  <c r="D32" i="4"/>
  <c r="C19" i="4"/>
  <c r="J19" i="4"/>
  <c r="H19" i="4"/>
  <c r="I32" i="4"/>
  <c r="G19" i="4"/>
  <c r="E19" i="4"/>
  <c r="L32" i="4"/>
  <c r="Y36" i="5"/>
  <c r="AD6" i="3"/>
  <c r="AE6" i="3"/>
  <c r="AF6" i="3"/>
  <c r="AG6" i="3"/>
  <c r="AH6" i="3"/>
  <c r="AI6" i="3"/>
  <c r="AL6" i="3"/>
  <c r="AM6" i="3"/>
  <c r="AN6" i="3"/>
  <c r="AO6" i="3"/>
  <c r="AP6" i="3"/>
  <c r="AS6" i="3"/>
  <c r="AT6" i="3"/>
  <c r="AU6" i="3"/>
  <c r="AV6" i="3"/>
  <c r="AW6" i="3"/>
  <c r="AD7" i="3"/>
  <c r="AE7" i="3"/>
  <c r="AF7" i="3"/>
  <c r="AG7" i="3"/>
  <c r="AH7" i="3"/>
  <c r="AI7" i="3"/>
  <c r="AL7" i="3"/>
  <c r="AM7" i="3"/>
  <c r="AN7" i="3"/>
  <c r="AO7" i="3"/>
  <c r="AP7" i="3"/>
  <c r="AS7" i="3"/>
  <c r="AT7" i="3"/>
  <c r="AU7" i="3"/>
  <c r="AV7" i="3"/>
  <c r="AW7" i="3"/>
  <c r="AD8" i="3"/>
  <c r="AE8" i="3"/>
  <c r="AF8" i="3"/>
  <c r="AG8" i="3"/>
  <c r="AH8" i="3"/>
  <c r="AI8" i="3"/>
  <c r="AL8" i="3"/>
  <c r="AM8" i="3"/>
  <c r="AN8" i="3"/>
  <c r="AO8" i="3"/>
  <c r="AP8" i="3"/>
  <c r="AS8" i="3"/>
  <c r="AT8" i="3"/>
  <c r="AU8" i="3"/>
  <c r="AV8" i="3"/>
  <c r="AW8" i="3"/>
  <c r="AD9" i="3"/>
  <c r="AE9" i="3"/>
  <c r="AF9" i="3"/>
  <c r="AG9" i="3"/>
  <c r="AH9" i="3"/>
  <c r="AI9" i="3"/>
  <c r="AL9" i="3"/>
  <c r="AM9" i="3"/>
  <c r="AN9" i="3"/>
  <c r="AO9" i="3"/>
  <c r="AP9" i="3"/>
  <c r="AS9" i="3"/>
  <c r="AT9" i="3"/>
  <c r="AU9" i="3"/>
  <c r="AV9" i="3"/>
  <c r="AW9" i="3"/>
  <c r="AD10" i="3"/>
  <c r="AE10" i="3"/>
  <c r="AF10" i="3"/>
  <c r="AG10" i="3"/>
  <c r="AH10" i="3"/>
  <c r="AI10" i="3"/>
  <c r="AL10" i="3"/>
  <c r="AM10" i="3"/>
  <c r="AN10" i="3"/>
  <c r="AO10" i="3"/>
  <c r="AP10" i="3"/>
  <c r="AS10" i="3"/>
  <c r="AT10" i="3"/>
  <c r="AU10" i="3"/>
  <c r="AV10" i="3"/>
  <c r="AW10" i="3"/>
  <c r="AD11" i="3"/>
  <c r="AE11" i="3"/>
  <c r="AF11" i="3"/>
  <c r="AG11" i="3"/>
  <c r="AH11" i="3"/>
  <c r="AI11" i="3"/>
  <c r="AL11" i="3"/>
  <c r="AM11" i="3"/>
  <c r="AN11" i="3"/>
  <c r="AO11" i="3"/>
  <c r="AP11" i="3"/>
  <c r="AS11" i="3"/>
  <c r="AT11" i="3"/>
  <c r="AU11" i="3"/>
  <c r="AV11" i="3"/>
  <c r="AW11" i="3"/>
  <c r="AD13" i="3"/>
  <c r="AE13" i="3"/>
  <c r="AF13" i="3"/>
  <c r="AG13" i="3"/>
  <c r="AH13" i="3"/>
  <c r="AI13" i="3"/>
  <c r="AL13" i="3"/>
  <c r="AM13" i="3"/>
  <c r="AN13" i="3"/>
  <c r="AO13" i="3"/>
  <c r="AP13" i="3"/>
  <c r="AS13" i="3"/>
  <c r="AT13" i="3"/>
  <c r="AU13" i="3"/>
  <c r="AV13" i="3"/>
  <c r="AW13" i="3"/>
  <c r="AD14" i="3"/>
  <c r="AE14" i="3"/>
  <c r="AF14" i="3"/>
  <c r="AG14" i="3"/>
  <c r="AH14" i="3"/>
  <c r="AI14" i="3"/>
  <c r="AL14" i="3"/>
  <c r="AM14" i="3"/>
  <c r="AN14" i="3"/>
  <c r="AO14" i="3"/>
  <c r="AP14" i="3"/>
  <c r="AS14" i="3"/>
  <c r="AT14" i="3"/>
  <c r="AU14" i="3"/>
  <c r="AV14" i="3"/>
  <c r="AW14" i="3"/>
  <c r="AD15" i="3"/>
  <c r="AE15" i="3"/>
  <c r="AF15" i="3"/>
  <c r="AG15" i="3"/>
  <c r="AH15" i="3"/>
  <c r="AI15" i="3"/>
  <c r="AL15" i="3"/>
  <c r="AM15" i="3"/>
  <c r="AN15" i="3"/>
  <c r="AO15" i="3"/>
  <c r="AP15" i="3"/>
  <c r="AS15" i="3"/>
  <c r="AT15" i="3"/>
  <c r="AU15" i="3"/>
  <c r="AV15" i="3"/>
  <c r="AW15" i="3"/>
  <c r="AD16" i="3"/>
  <c r="AE16" i="3"/>
  <c r="AF16" i="3"/>
  <c r="AG16" i="3"/>
  <c r="AH16" i="3"/>
  <c r="AI16" i="3"/>
  <c r="AL16" i="3"/>
  <c r="AM16" i="3"/>
  <c r="AN16" i="3"/>
  <c r="AO16" i="3"/>
  <c r="AP16" i="3"/>
  <c r="AS16" i="3"/>
  <c r="AT16" i="3"/>
  <c r="AU16" i="3"/>
  <c r="AV16" i="3"/>
  <c r="AW16" i="3"/>
  <c r="AD18" i="3"/>
  <c r="AE18" i="3"/>
  <c r="AF18" i="3"/>
  <c r="AG18" i="3"/>
  <c r="AH18" i="3"/>
  <c r="AI18" i="3"/>
  <c r="AL18" i="3"/>
  <c r="AM18" i="3"/>
  <c r="AN18" i="3"/>
  <c r="AO18" i="3"/>
  <c r="AP18" i="3"/>
  <c r="AS18" i="3"/>
  <c r="AT18" i="3"/>
  <c r="AU18" i="3"/>
  <c r="AV18" i="3"/>
  <c r="AW18" i="3"/>
  <c r="AD19" i="3"/>
  <c r="AE19" i="3"/>
  <c r="AF19" i="3"/>
  <c r="AG19" i="3"/>
  <c r="AH19" i="3"/>
  <c r="AI19" i="3"/>
  <c r="AL19" i="3"/>
  <c r="AM19" i="3"/>
  <c r="AN19" i="3"/>
  <c r="AO19" i="3"/>
  <c r="AP19" i="3"/>
  <c r="AS19" i="3"/>
  <c r="AT19" i="3"/>
  <c r="AU19" i="3"/>
  <c r="AV19" i="3"/>
  <c r="AW19" i="3"/>
  <c r="AD22" i="3"/>
  <c r="AE22" i="3"/>
  <c r="AF22" i="3"/>
  <c r="AG22" i="3"/>
  <c r="AH22" i="3"/>
  <c r="AI22" i="3"/>
  <c r="AL22" i="3"/>
  <c r="AM22" i="3"/>
  <c r="AN22" i="3"/>
  <c r="AO22" i="3"/>
  <c r="AP22" i="3"/>
  <c r="AS22" i="3"/>
  <c r="AT22" i="3"/>
  <c r="AU22" i="3"/>
  <c r="AV22" i="3"/>
  <c r="AW22" i="3"/>
  <c r="AD23" i="3"/>
  <c r="AE23" i="3"/>
  <c r="AF23" i="3"/>
  <c r="AG23" i="3"/>
  <c r="AH23" i="3"/>
  <c r="AI23" i="3"/>
  <c r="AL23" i="3"/>
  <c r="AM23" i="3"/>
  <c r="AN23" i="3"/>
  <c r="AO23" i="3"/>
  <c r="AP23" i="3"/>
  <c r="AS23" i="3"/>
  <c r="AT23" i="3"/>
  <c r="AU23" i="3"/>
  <c r="AV23" i="3"/>
  <c r="AW23" i="3"/>
  <c r="AD24" i="3"/>
  <c r="AE24" i="3"/>
  <c r="AF24" i="3"/>
  <c r="AG24" i="3"/>
  <c r="AH24" i="3"/>
  <c r="AI24" i="3"/>
  <c r="AL24" i="3"/>
  <c r="AM24" i="3"/>
  <c r="AN24" i="3"/>
  <c r="AO24" i="3"/>
  <c r="AP24" i="3"/>
  <c r="AS24" i="3"/>
  <c r="AT24" i="3"/>
  <c r="AU24" i="3"/>
  <c r="AV24" i="3"/>
  <c r="AW24" i="3"/>
  <c r="AD25" i="3"/>
  <c r="AE25" i="3"/>
  <c r="AF25" i="3"/>
  <c r="AG25" i="3"/>
  <c r="AH25" i="3"/>
  <c r="AI25" i="3"/>
  <c r="AL25" i="3"/>
  <c r="AM25" i="3"/>
  <c r="AN25" i="3"/>
  <c r="AO25" i="3"/>
  <c r="AP25" i="3"/>
  <c r="AS25" i="3"/>
  <c r="AT25" i="3"/>
  <c r="AU25" i="3"/>
  <c r="AV25" i="3"/>
  <c r="AW25" i="3"/>
  <c r="AD26" i="3"/>
  <c r="AE26" i="3"/>
  <c r="AF26" i="3"/>
  <c r="AG26" i="3"/>
  <c r="AH26" i="3"/>
  <c r="AI26" i="3"/>
  <c r="AL26" i="3"/>
  <c r="AM26" i="3"/>
  <c r="AN26" i="3"/>
  <c r="AO26" i="3"/>
  <c r="AP26" i="3"/>
  <c r="AS26" i="3"/>
  <c r="AT26" i="3"/>
  <c r="AU26" i="3"/>
  <c r="AV26" i="3"/>
  <c r="AW26" i="3"/>
  <c r="AD27" i="3"/>
  <c r="AE27" i="3"/>
  <c r="AF27" i="3"/>
  <c r="AG27" i="3"/>
  <c r="AH27" i="3"/>
  <c r="AI27" i="3"/>
  <c r="AL27" i="3"/>
  <c r="AM27" i="3"/>
  <c r="AN27" i="3"/>
  <c r="AO27" i="3"/>
  <c r="AP27" i="3"/>
  <c r="AS27" i="3"/>
  <c r="AT27" i="3"/>
  <c r="AU27" i="3"/>
  <c r="AV27" i="3"/>
  <c r="AW27" i="3"/>
  <c r="AD29" i="3"/>
  <c r="AE29" i="3"/>
  <c r="AF29" i="3"/>
  <c r="AG29" i="3"/>
  <c r="AH29" i="3"/>
  <c r="AI29" i="3"/>
  <c r="AL29" i="3"/>
  <c r="AM29" i="3"/>
  <c r="AN29" i="3"/>
  <c r="AO29" i="3"/>
  <c r="AP29" i="3"/>
  <c r="AS29" i="3"/>
  <c r="AT29" i="3"/>
  <c r="AU29" i="3"/>
  <c r="AV29" i="3"/>
  <c r="AW29" i="3"/>
  <c r="AD31" i="3"/>
  <c r="AE31" i="3"/>
  <c r="AF31" i="3"/>
  <c r="AG31" i="3"/>
  <c r="AH31" i="3"/>
  <c r="AI31" i="3"/>
  <c r="AL31" i="3"/>
  <c r="AM31" i="3"/>
  <c r="AN31" i="3"/>
  <c r="AO31" i="3"/>
  <c r="AP31" i="3"/>
  <c r="AS31" i="3"/>
  <c r="AT31" i="3"/>
  <c r="AU31" i="3"/>
  <c r="AV31" i="3"/>
  <c r="AW31" i="3"/>
  <c r="AD32" i="3"/>
  <c r="AE32" i="3"/>
  <c r="AF32" i="3"/>
  <c r="AG32" i="3"/>
  <c r="AH32" i="3"/>
  <c r="AI32" i="3"/>
  <c r="AL32" i="3"/>
  <c r="AM32" i="3"/>
  <c r="AN32" i="3"/>
  <c r="AO32" i="3"/>
  <c r="AP32" i="3"/>
  <c r="AS32" i="3"/>
  <c r="AT32" i="3"/>
  <c r="AU32" i="3"/>
  <c r="AV32" i="3"/>
  <c r="AW32" i="3"/>
  <c r="AD33" i="3"/>
  <c r="AE33" i="3"/>
  <c r="AF33" i="3"/>
  <c r="AG33" i="3"/>
  <c r="AH33" i="3"/>
  <c r="AI33" i="3"/>
  <c r="AL33" i="3"/>
  <c r="AM33" i="3"/>
  <c r="AN33" i="3"/>
  <c r="AO33" i="3"/>
  <c r="AP33" i="3"/>
  <c r="AS33" i="3"/>
  <c r="AT33" i="3"/>
  <c r="AU33" i="3"/>
  <c r="AV33" i="3"/>
  <c r="AW33" i="3"/>
  <c r="W23" i="5" l="1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X23" i="5"/>
  <c r="J25" i="5" l="1"/>
  <c r="J26" i="5"/>
  <c r="M24" i="5"/>
  <c r="H25" i="5"/>
  <c r="H26" i="5"/>
  <c r="K24" i="5"/>
  <c r="W24" i="5"/>
  <c r="T26" i="5"/>
  <c r="T25" i="5"/>
  <c r="U25" i="5"/>
  <c r="U26" i="5"/>
  <c r="X24" i="5"/>
  <c r="W26" i="5"/>
  <c r="Z24" i="5"/>
  <c r="W25" i="5"/>
  <c r="M25" i="5"/>
  <c r="M26" i="5"/>
  <c r="P24" i="5"/>
  <c r="L26" i="5"/>
  <c r="L25" i="5"/>
  <c r="O24" i="5"/>
  <c r="Q24" i="5"/>
  <c r="N26" i="5"/>
  <c r="N25" i="5"/>
  <c r="X25" i="5"/>
  <c r="X26" i="5"/>
  <c r="AA24" i="5"/>
  <c r="C25" i="5"/>
  <c r="C26" i="5"/>
  <c r="O25" i="5"/>
  <c r="R24" i="5"/>
  <c r="O26" i="5"/>
  <c r="I26" i="5"/>
  <c r="I25" i="5"/>
  <c r="L24" i="5"/>
  <c r="K25" i="5"/>
  <c r="N24" i="5"/>
  <c r="K26" i="5"/>
  <c r="D26" i="5"/>
  <c r="D25" i="5"/>
  <c r="G24" i="5"/>
  <c r="P25" i="5"/>
  <c r="S24" i="5"/>
  <c r="P26" i="5"/>
  <c r="V25" i="5"/>
  <c r="V26" i="5"/>
  <c r="Y24" i="5"/>
  <c r="E25" i="5"/>
  <c r="H24" i="5"/>
  <c r="E26" i="5"/>
  <c r="Q25" i="5"/>
  <c r="T24" i="5"/>
  <c r="Q26" i="5"/>
  <c r="I24" i="5"/>
  <c r="F26" i="5"/>
  <c r="F25" i="5"/>
  <c r="R25" i="5"/>
  <c r="R26" i="5"/>
  <c r="U24" i="5"/>
  <c r="Y16" i="5"/>
  <c r="Y27" i="5"/>
  <c r="G26" i="5"/>
  <c r="J24" i="5"/>
  <c r="G25" i="5"/>
  <c r="S25" i="5"/>
  <c r="S26" i="5"/>
  <c r="V24" i="5"/>
  <c r="Z16" i="5"/>
  <c r="Z17" i="5"/>
  <c r="Z27" i="5"/>
  <c r="AX21" i="3"/>
  <c r="AQ12" i="3"/>
  <c r="AX12" i="3"/>
  <c r="AX5" i="3"/>
  <c r="AQ5" i="3"/>
  <c r="AQ21" i="3"/>
  <c r="AS12" i="3"/>
  <c r="AL12" i="3"/>
  <c r="AD12" i="3"/>
  <c r="AP12" i="3"/>
  <c r="AH12" i="3"/>
  <c r="AW12" i="3"/>
  <c r="AT21" i="3"/>
  <c r="AM21" i="3"/>
  <c r="AE21" i="3"/>
  <c r="AO21" i="3"/>
  <c r="AG21" i="3"/>
  <c r="AV21" i="3"/>
  <c r="AI21" i="3"/>
  <c r="AF12" i="3"/>
  <c r="AU12" i="3"/>
  <c r="AN12" i="3"/>
  <c r="AE12" i="3"/>
  <c r="AT12" i="3"/>
  <c r="AM12" i="3"/>
  <c r="AG12" i="3"/>
  <c r="AV12" i="3"/>
  <c r="AO12" i="3"/>
  <c r="AI12" i="3"/>
  <c r="AS21" i="3"/>
  <c r="AL21" i="3"/>
  <c r="AD21" i="3"/>
  <c r="AU21" i="3"/>
  <c r="AF21" i="3"/>
  <c r="AN21" i="3"/>
  <c r="AP21" i="3"/>
  <c r="AH21" i="3"/>
  <c r="AW21" i="3"/>
  <c r="AG5" i="3"/>
  <c r="AO5" i="3"/>
  <c r="AV5" i="3"/>
  <c r="AF5" i="3"/>
  <c r="AN5" i="3"/>
  <c r="AU5" i="3"/>
  <c r="AI5" i="3"/>
  <c r="AH5" i="3"/>
  <c r="AW5" i="3"/>
  <c r="AP5" i="3"/>
  <c r="AM5" i="3"/>
  <c r="AT5" i="3"/>
  <c r="AL5" i="3"/>
  <c r="AS5" i="3"/>
  <c r="AD5" i="3"/>
  <c r="AE5" i="3"/>
  <c r="I19" i="5" l="1"/>
  <c r="O19" i="5"/>
  <c r="S19" i="5"/>
  <c r="V19" i="5"/>
  <c r="AA19" i="5"/>
  <c r="G19" i="5"/>
  <c r="T19" i="5"/>
  <c r="L19" i="5"/>
  <c r="J19" i="5"/>
  <c r="X19" i="5"/>
  <c r="K19" i="5"/>
  <c r="Z19" i="5"/>
  <c r="R19" i="5"/>
  <c r="P19" i="5"/>
  <c r="U19" i="5"/>
  <c r="N19" i="5"/>
  <c r="Y19" i="5"/>
  <c r="M19" i="5"/>
  <c r="H19" i="5"/>
  <c r="Q19" i="5"/>
  <c r="W19" i="5"/>
  <c r="AQ17" i="3"/>
  <c r="AX17" i="3"/>
  <c r="AG17" i="3"/>
  <c r="AV17" i="3"/>
  <c r="AO17" i="3"/>
  <c r="AE17" i="3"/>
  <c r="AT17" i="3"/>
  <c r="AM17" i="3"/>
  <c r="AS17" i="3"/>
  <c r="AL17" i="3"/>
  <c r="AD17" i="3"/>
  <c r="AP17" i="3"/>
  <c r="AH17" i="3"/>
  <c r="AW17" i="3"/>
  <c r="AI17" i="3"/>
  <c r="AF17" i="3"/>
  <c r="AU17" i="3"/>
  <c r="AN17" i="3"/>
  <c r="Y17" i="5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X32" i="5"/>
  <c r="W49" i="4"/>
  <c r="V49" i="4"/>
  <c r="U49" i="4"/>
  <c r="T49" i="4"/>
  <c r="S49" i="4"/>
  <c r="R49" i="4"/>
  <c r="Q49" i="4"/>
  <c r="P49" i="4"/>
  <c r="O49" i="4"/>
  <c r="M49" i="4"/>
  <c r="L49" i="4"/>
  <c r="K49" i="4"/>
  <c r="J49" i="4"/>
  <c r="I49" i="4"/>
  <c r="H49" i="4"/>
  <c r="G49" i="4"/>
  <c r="F49" i="4"/>
  <c r="E49" i="4"/>
  <c r="D49" i="4"/>
  <c r="C49" i="4"/>
  <c r="C32" i="5" l="1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T32" i="5"/>
  <c r="U32" i="5"/>
  <c r="S32" i="5"/>
  <c r="V32" i="5"/>
  <c r="W32" i="5"/>
  <c r="AA20" i="5"/>
  <c r="R20" i="5"/>
  <c r="Z20" i="5"/>
  <c r="O20" i="5"/>
  <c r="K20" i="5"/>
  <c r="P20" i="5"/>
  <c r="X20" i="5"/>
  <c r="L20" i="5"/>
  <c r="Y20" i="5"/>
  <c r="W20" i="5"/>
  <c r="T20" i="5"/>
  <c r="H20" i="5"/>
  <c r="G20" i="5"/>
  <c r="M20" i="5"/>
  <c r="I20" i="5"/>
  <c r="V20" i="5"/>
  <c r="J20" i="5"/>
  <c r="U20" i="5"/>
  <c r="S20" i="5"/>
  <c r="Q20" i="5"/>
  <c r="N20" i="5"/>
  <c r="AQ20" i="3"/>
  <c r="AX20" i="3"/>
  <c r="X36" i="5"/>
  <c r="D36" i="5"/>
  <c r="AT20" i="3"/>
  <c r="AM20" i="3"/>
  <c r="AE20" i="3"/>
  <c r="AU20" i="3"/>
  <c r="AF20" i="3"/>
  <c r="AN20" i="3"/>
  <c r="T36" i="5"/>
  <c r="L36" i="5"/>
  <c r="AP20" i="3"/>
  <c r="AH20" i="3"/>
  <c r="AW20" i="3"/>
  <c r="AS20" i="3"/>
  <c r="AL20" i="3"/>
  <c r="AD20" i="3"/>
  <c r="E36" i="5"/>
  <c r="H36" i="5"/>
  <c r="P36" i="5"/>
  <c r="U36" i="5"/>
  <c r="AI20" i="3"/>
  <c r="J36" i="5"/>
  <c r="R36" i="5"/>
  <c r="N36" i="5"/>
  <c r="M36" i="5"/>
  <c r="F36" i="5"/>
  <c r="Q36" i="5"/>
  <c r="V36" i="5"/>
  <c r="AO20" i="3"/>
  <c r="AG20" i="3"/>
  <c r="AV20" i="3"/>
  <c r="I36" i="5"/>
  <c r="AX28" i="3" l="1"/>
  <c r="AQ28" i="3"/>
  <c r="G36" i="5"/>
  <c r="AT28" i="3"/>
  <c r="AM28" i="3"/>
  <c r="AE28" i="3"/>
  <c r="K36" i="5"/>
  <c r="AF28" i="3"/>
  <c r="AU28" i="3"/>
  <c r="AN28" i="3"/>
  <c r="S36" i="5"/>
  <c r="AH28" i="3"/>
  <c r="AW28" i="3"/>
  <c r="AP28" i="3"/>
  <c r="W36" i="5"/>
  <c r="AI28" i="3"/>
  <c r="O36" i="5"/>
  <c r="AO28" i="3"/>
  <c r="AG28" i="3"/>
  <c r="AV28" i="3"/>
  <c r="C36" i="5"/>
  <c r="AS28" i="3"/>
  <c r="AL28" i="3"/>
  <c r="AD28" i="3"/>
  <c r="N17" i="5" l="1"/>
  <c r="N16" i="5"/>
  <c r="N27" i="5"/>
  <c r="U16" i="5"/>
  <c r="U17" i="5"/>
  <c r="U27" i="5"/>
  <c r="T16" i="5"/>
  <c r="T17" i="5"/>
  <c r="T27" i="5"/>
  <c r="E17" i="5"/>
  <c r="E27" i="5"/>
  <c r="E16" i="5"/>
  <c r="J27" i="5"/>
  <c r="J16" i="5"/>
  <c r="J17" i="5"/>
  <c r="L27" i="5"/>
  <c r="L17" i="5"/>
  <c r="L16" i="5"/>
  <c r="I16" i="5"/>
  <c r="I17" i="5"/>
  <c r="I27" i="5"/>
  <c r="R16" i="5"/>
  <c r="R17" i="5"/>
  <c r="R27" i="5"/>
  <c r="D27" i="5"/>
  <c r="D16" i="5"/>
  <c r="D17" i="5"/>
  <c r="F16" i="5"/>
  <c r="F17" i="5"/>
  <c r="F27" i="5"/>
  <c r="M17" i="5"/>
  <c r="M16" i="5"/>
  <c r="M27" i="5"/>
  <c r="V27" i="5"/>
  <c r="V16" i="5"/>
  <c r="V17" i="5"/>
  <c r="H16" i="5"/>
  <c r="H17" i="5"/>
  <c r="H27" i="5"/>
  <c r="AA15" i="5"/>
  <c r="X16" i="5"/>
  <c r="X17" i="5"/>
  <c r="X27" i="5"/>
  <c r="AA14" i="5"/>
  <c r="P27" i="5"/>
  <c r="P16" i="5"/>
  <c r="P17" i="5"/>
  <c r="Q17" i="5"/>
  <c r="Q27" i="5"/>
  <c r="Q16" i="5"/>
  <c r="AQ30" i="3"/>
  <c r="AX30" i="3"/>
  <c r="W14" i="5"/>
  <c r="AI30" i="3"/>
  <c r="AS30" i="3"/>
  <c r="AL30" i="3"/>
  <c r="AD30" i="3"/>
  <c r="K14" i="5"/>
  <c r="AF30" i="3"/>
  <c r="AU30" i="3"/>
  <c r="AN30" i="3"/>
  <c r="AG30" i="3"/>
  <c r="AV30" i="3"/>
  <c r="AO30" i="3"/>
  <c r="U14" i="5"/>
  <c r="AH30" i="3"/>
  <c r="AP30" i="3"/>
  <c r="AW30" i="3"/>
  <c r="H14" i="5"/>
  <c r="AE30" i="3"/>
  <c r="AT30" i="3"/>
  <c r="AM30" i="3"/>
  <c r="L15" i="5" l="1"/>
  <c r="X14" i="5"/>
  <c r="Y14" i="5"/>
  <c r="Y15" i="5"/>
  <c r="O27" i="5"/>
  <c r="O16" i="5"/>
  <c r="R14" i="5"/>
  <c r="O17" i="5"/>
  <c r="R15" i="5"/>
  <c r="I15" i="5"/>
  <c r="S15" i="5"/>
  <c r="M14" i="5"/>
  <c r="X15" i="5"/>
  <c r="T14" i="5"/>
  <c r="G14" i="5"/>
  <c r="L14" i="5"/>
  <c r="G16" i="5"/>
  <c r="G17" i="5"/>
  <c r="J15" i="5"/>
  <c r="G27" i="5"/>
  <c r="J14" i="5"/>
  <c r="O14" i="5"/>
  <c r="T15" i="5"/>
  <c r="P15" i="5"/>
  <c r="G15" i="5"/>
  <c r="Q15" i="5"/>
  <c r="K27" i="5"/>
  <c r="K16" i="5"/>
  <c r="K17" i="5"/>
  <c r="N15" i="5"/>
  <c r="N14" i="5"/>
  <c r="S16" i="5"/>
  <c r="S17" i="5"/>
  <c r="V15" i="5"/>
  <c r="S27" i="5"/>
  <c r="V14" i="5"/>
  <c r="C27" i="5"/>
  <c r="C17" i="5"/>
  <c r="C16" i="5"/>
  <c r="K15" i="5"/>
  <c r="P14" i="5"/>
  <c r="H15" i="5"/>
  <c r="Z15" i="5"/>
  <c r="W16" i="5"/>
  <c r="W27" i="5"/>
  <c r="W17" i="5"/>
  <c r="Z14" i="5"/>
  <c r="I14" i="5"/>
  <c r="U15" i="5"/>
  <c r="O15" i="5"/>
  <c r="Q14" i="5"/>
  <c r="S14" i="5"/>
  <c r="M15" i="5"/>
  <c r="W15" i="5"/>
  <c r="AP36" i="3"/>
  <c r="AQ34" i="3"/>
  <c r="AX34" i="3"/>
  <c r="AF34" i="3"/>
  <c r="AU34" i="3"/>
  <c r="AN34" i="3"/>
  <c r="AT34" i="3"/>
  <c r="AM34" i="3"/>
  <c r="AE34" i="3"/>
  <c r="AS34" i="3"/>
  <c r="AL34" i="3"/>
  <c r="AD34" i="3"/>
  <c r="AI34" i="3"/>
  <c r="AO34" i="3"/>
  <c r="AG34" i="3"/>
  <c r="AV34" i="3"/>
  <c r="AH34" i="3"/>
  <c r="AW34" i="3"/>
  <c r="AP34" i="3"/>
  <c r="AW36" i="3" l="1"/>
  <c r="AI36" i="3"/>
  <c r="AQ36" i="3"/>
  <c r="AX36" i="3"/>
  <c r="AM36" i="3"/>
  <c r="AE36" i="3"/>
  <c r="AT36" i="3"/>
  <c r="AN36" i="3"/>
  <c r="AU36" i="3"/>
  <c r="AF36" i="3"/>
  <c r="AH36" i="3"/>
  <c r="AL36" i="3"/>
  <c r="AS36" i="3"/>
  <c r="AD36" i="3"/>
  <c r="AV36" i="3"/>
  <c r="AG36" i="3"/>
  <c r="AO36" i="3"/>
  <c r="AB23" i="5" l="1"/>
  <c r="AB22" i="5" l="1"/>
  <c r="AB21" i="5"/>
  <c r="AB19" i="5"/>
  <c r="AB24" i="5"/>
  <c r="AB25" i="5"/>
  <c r="AB26" i="5"/>
  <c r="AB20" i="5" l="1"/>
  <c r="AB36" i="5" l="1"/>
  <c r="AB16" i="5" l="1"/>
  <c r="AB27" i="5"/>
  <c r="AB15" i="5"/>
  <c r="AB14" i="5"/>
</calcChain>
</file>

<file path=xl/sharedStrings.xml><?xml version="1.0" encoding="utf-8"?>
<sst xmlns="http://schemas.openxmlformats.org/spreadsheetml/2006/main" count="551" uniqueCount="227">
  <si>
    <t>2T23</t>
  </si>
  <si>
    <t>ri@agi.com.br</t>
  </si>
  <si>
    <t>MENU</t>
  </si>
  <si>
    <t>1T18</t>
  </si>
  <si>
    <t>2T18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</si>
  <si>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</si>
  <si>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</si>
  <si>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</si>
  <si>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</si>
  <si>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</si>
  <si>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</si>
  <si>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</si>
  <si>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</si>
  <si>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</si>
  <si>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</si>
  <si>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1T21</t>
  </si>
  <si>
    <t>2T21</t>
  </si>
  <si>
    <t>3T21</t>
  </si>
  <si>
    <t>4T21</t>
  </si>
  <si>
    <t>1T22</t>
  </si>
  <si>
    <t>2T22</t>
  </si>
  <si>
    <t>3T22</t>
  </si>
  <si>
    <t>4T22</t>
  </si>
  <si>
    <t>1T23</t>
  </si>
  <si>
    <t>ATIVO</t>
  </si>
  <si>
    <t>Circulante</t>
  </si>
  <si>
    <t>Disponibilidades</t>
  </si>
  <si>
    <t>Aplicações interfinanceiras de liquidez</t>
  </si>
  <si>
    <t>Títulos e valores mobiliários e instrumentos financeiros derivativos</t>
  </si>
  <si>
    <t>Relações interfinanceiras</t>
  </si>
  <si>
    <t>Operações de crédito</t>
  </si>
  <si>
    <t>Provisão para créditos de liquidação duvidosa</t>
  </si>
  <si>
    <t>Negociação e intermediação de valores</t>
  </si>
  <si>
    <t>Impostos e contribuições a recuperar</t>
  </si>
  <si>
    <t>Valores a receber sociedades ligadas</t>
  </si>
  <si>
    <t>Créditos tributários</t>
  </si>
  <si>
    <t>Devedores diversos</t>
  </si>
  <si>
    <t>Títulos de crédito a receber</t>
  </si>
  <si>
    <t xml:space="preserve">Provisão para créditos de liquidação duvidosa </t>
  </si>
  <si>
    <t>Despesas antecipadas</t>
  </si>
  <si>
    <t>Investimentos temporários</t>
  </si>
  <si>
    <t>Realizável a longo prazo</t>
  </si>
  <si>
    <t xml:space="preserve">Títulos e valores mobiliários e instrumentos financeiros derivativos </t>
  </si>
  <si>
    <t xml:space="preserve">Operações de crédito </t>
  </si>
  <si>
    <t xml:space="preserve">Provisão para créditos de liquidação duvidosa  </t>
  </si>
  <si>
    <t>Recursos a receber de grupos encerrados</t>
  </si>
  <si>
    <t xml:space="preserve">Títulos de crédito a receber </t>
  </si>
  <si>
    <t xml:space="preserve">Créditos tributários </t>
  </si>
  <si>
    <t>Devedores por depósitos em garantia</t>
  </si>
  <si>
    <t xml:space="preserve">Despesas antecipadas </t>
  </si>
  <si>
    <t xml:space="preserve">Devedores diversos </t>
  </si>
  <si>
    <t>Permanente</t>
  </si>
  <si>
    <t>Investimentos</t>
  </si>
  <si>
    <t>Imobilizado</t>
  </si>
  <si>
    <t>Intangível</t>
  </si>
  <si>
    <t>PASSIVO</t>
  </si>
  <si>
    <t>Depósitos à vista</t>
  </si>
  <si>
    <t>Depósitos interfinanceiros</t>
  </si>
  <si>
    <t>Depósitos a prazo</t>
  </si>
  <si>
    <t>Carteira própria</t>
  </si>
  <si>
    <t>Recursos de aceites cambiais</t>
  </si>
  <si>
    <t>Recursos de letras imobiliárias, hipotecárias, de crédito e similares</t>
  </si>
  <si>
    <t xml:space="preserve">Relações interfinanceiras </t>
  </si>
  <si>
    <t>Obrigações por repasses no exterior</t>
  </si>
  <si>
    <t>Obrigações por empréstimos</t>
  </si>
  <si>
    <t>Cobrança e arrecadação de tributos e assemelhados</t>
  </si>
  <si>
    <t>Sociais e estatutárias</t>
  </si>
  <si>
    <t xml:space="preserve">Negociação e intermediação de valores </t>
  </si>
  <si>
    <t>Instrumentos financeiros derivativos</t>
  </si>
  <si>
    <t>Fiscais e previdenciárias</t>
  </si>
  <si>
    <t>Obrigações por recursos de consorciados- grupos encerrados</t>
  </si>
  <si>
    <t>Outros passivos</t>
  </si>
  <si>
    <t>Exigível a longo prazo</t>
  </si>
  <si>
    <t xml:space="preserve">Depósitos a prazo </t>
  </si>
  <si>
    <t xml:space="preserve">Depósitos interfinanceiros </t>
  </si>
  <si>
    <t xml:space="preserve">Recursos de aceites cambiais </t>
  </si>
  <si>
    <t xml:space="preserve">Recursos de letras imobiliárias, hipotecárias, de crédito e similares </t>
  </si>
  <si>
    <t xml:space="preserve">Recursos pendentes de recebimento-cobrança judicial </t>
  </si>
  <si>
    <t xml:space="preserve">Obrigações por empréstimos </t>
  </si>
  <si>
    <t xml:space="preserve">Fiscais e previdenciárias </t>
  </si>
  <si>
    <t>Passivos contingentes</t>
  </si>
  <si>
    <t xml:space="preserve">Instrumentos de dívida elegíveis a capital </t>
  </si>
  <si>
    <t xml:space="preserve">Instrumentos financeiros derivativos </t>
  </si>
  <si>
    <t xml:space="preserve">Provisões para passivos cíveis e trabalhistas </t>
  </si>
  <si>
    <t xml:space="preserve">Outros Passivos  </t>
  </si>
  <si>
    <t>RESULTADO DE EXERCÍCIOS FUTUROS</t>
  </si>
  <si>
    <t>PATRIMÔNIO LÍQUIDO</t>
  </si>
  <si>
    <t>Participação de controladores</t>
  </si>
  <si>
    <t>Participação de não controladores</t>
  </si>
  <si>
    <t>Capital social</t>
  </si>
  <si>
    <t>Reservas de capital</t>
  </si>
  <si>
    <t>Reservas de lucros</t>
  </si>
  <si>
    <t>Ajuste a valor de mercado - TVM</t>
  </si>
  <si>
    <t>(-)Ações em tesouraria</t>
  </si>
  <si>
    <t>Lucros acumulados</t>
  </si>
  <si>
    <t>RECEITA DA INTERMEDIAÇÃO FINANCEIRA</t>
  </si>
  <si>
    <t>Receita de operações de crédito</t>
  </si>
  <si>
    <t>Receitas de aplicações interfinanceiras de liquidez</t>
  </si>
  <si>
    <t>Resultado de títulos e valores mobiliários</t>
  </si>
  <si>
    <t>Resultado com instrumentos derivativos</t>
  </si>
  <si>
    <t>Resultado operação de câmbio</t>
  </si>
  <si>
    <t>Resultado da venda de ativos financeiros</t>
  </si>
  <si>
    <t>DESPESAS DA INTERMEDIAÇÃO FINANCEIRA</t>
  </si>
  <si>
    <t>Despesas de captação</t>
  </si>
  <si>
    <t>Operações por empréstimos e repasses</t>
  </si>
  <si>
    <t>Despesas de câmbio</t>
  </si>
  <si>
    <t>Venda ou de transferência de ativos financeiros</t>
  </si>
  <si>
    <t>RESULTADO DA INTERMEDIAÇÃO FINANCEIRA (NII)</t>
  </si>
  <si>
    <t>Provisão para devedores duvidosos</t>
  </si>
  <si>
    <t>Provisão para outros créditos</t>
  </si>
  <si>
    <t>DESPESAS OPERACIONAIS</t>
  </si>
  <si>
    <t>Receita de prestação de serviços</t>
  </si>
  <si>
    <t>Rendas de tarifas bancárias</t>
  </si>
  <si>
    <t>Despesas com pessoal</t>
  </si>
  <si>
    <t>Despesas administrativas</t>
  </si>
  <si>
    <t>Despesas tributárias</t>
  </si>
  <si>
    <t>Outras despesas e receitas</t>
  </si>
  <si>
    <t>RESULTADO OPERACIONAL</t>
  </si>
  <si>
    <t>Resultado não operacional</t>
  </si>
  <si>
    <t>RESULTADO ANTES DA TRIBUTAÇÃO</t>
  </si>
  <si>
    <t>Imposto de renda e contribuição social corrente</t>
  </si>
  <si>
    <t>Imposto de renda e contribuição social diferido</t>
  </si>
  <si>
    <t>Participações estatutárias no lucro</t>
  </si>
  <si>
    <t>Participação de acionistas não controladores</t>
  </si>
  <si>
    <t>LUCRO LÍQUIDO</t>
  </si>
  <si>
    <t>Crédito Pessoal</t>
  </si>
  <si>
    <t>Crédito Pessoal Correntista</t>
  </si>
  <si>
    <t>Crédito Pessoal Não-Correntista</t>
  </si>
  <si>
    <t>Crédito Pessoal FGTS</t>
  </si>
  <si>
    <t>Crédito Pessoal Consignado</t>
  </si>
  <si>
    <t>Cartão de Crédito Consignado</t>
  </si>
  <si>
    <t>Cartão Benefício Consignado</t>
  </si>
  <si>
    <t>Cartão de Crédito</t>
  </si>
  <si>
    <t>Crédito Conta Corrente</t>
  </si>
  <si>
    <t xml:space="preserve">Total de Operações de Crédito </t>
  </si>
  <si>
    <t>Total Carteira de Crédito Bruta</t>
  </si>
  <si>
    <t>PCLD - Operações de Crédito</t>
  </si>
  <si>
    <t>PCLD - Títulos de Crédito a Receber</t>
  </si>
  <si>
    <t>Total Carteira de Crédito Líquida</t>
  </si>
  <si>
    <t>BREAKDOWN</t>
  </si>
  <si>
    <t>A</t>
  </si>
  <si>
    <t>B</t>
  </si>
  <si>
    <t>C</t>
  </si>
  <si>
    <t>D</t>
  </si>
  <si>
    <t>E</t>
  </si>
  <si>
    <t>F</t>
  </si>
  <si>
    <t>G</t>
  </si>
  <si>
    <t>H</t>
  </si>
  <si>
    <t xml:space="preserve">PROVISÃO POR RATING </t>
  </si>
  <si>
    <t>INDICADORES DE PERFORMANCE</t>
  </si>
  <si>
    <t>Nº de Clientes Totais</t>
  </si>
  <si>
    <t>Nº de Clientes Ativos</t>
  </si>
  <si>
    <t>Nº de Hubs (Pontos de Atendimento)</t>
  </si>
  <si>
    <t>Nº de Abertura de Pontos de Atendimento</t>
  </si>
  <si>
    <t>Nº de Colaboradores</t>
  </si>
  <si>
    <t>Nº de Colaboradores - Banco Agibank S.A.</t>
  </si>
  <si>
    <t>RETORNOS &amp; MARGENS</t>
  </si>
  <si>
    <t>Receitas Totais (R$ mil)</t>
  </si>
  <si>
    <t>Receita por Cliente Ativo (ARPAC) (R$ LTM)</t>
  </si>
  <si>
    <t>OUTROS</t>
  </si>
  <si>
    <t>Índice de Basileia Prudencial (%)</t>
  </si>
  <si>
    <t>LCR (%)</t>
  </si>
  <si>
    <t>PCLD/Carteira de Crédito Bruta (%)</t>
  </si>
  <si>
    <t>Alíquota Efetiva de IR/CSLL (%)</t>
  </si>
  <si>
    <t>TOTAL DO ATIVO</t>
  </si>
  <si>
    <t>TOTAL DO PASSIVO</t>
  </si>
  <si>
    <t>Titulos e Créditos e receber</t>
  </si>
  <si>
    <t>Total</t>
  </si>
  <si>
    <t>CARTEIRA POR RATING (em mihões de R$)</t>
  </si>
  <si>
    <t>Carteira Total</t>
  </si>
  <si>
    <t>Provisão Total</t>
  </si>
  <si>
    <t>OPERACIONAIS</t>
  </si>
  <si>
    <r>
      <t xml:space="preserve">CARTEIRA DE CRÉDITO </t>
    </r>
    <r>
      <rPr>
        <b/>
        <i/>
        <sz val="12"/>
        <color theme="0"/>
        <rFont val="Trebuchet MS"/>
        <family val="2"/>
      </rPr>
      <t>(em mihões de R$)</t>
    </r>
  </si>
  <si>
    <t>DRE (em milhares de R$)</t>
  </si>
  <si>
    <t>BALANÇO PATRIMONIAL (em milhares de R$)</t>
  </si>
  <si>
    <t>1S18</t>
  </si>
  <si>
    <t>1S19</t>
  </si>
  <si>
    <t>1S20</t>
  </si>
  <si>
    <t>1S21</t>
  </si>
  <si>
    <t>1S22</t>
  </si>
  <si>
    <t>1S23</t>
  </si>
  <si>
    <t>9M18</t>
  </si>
  <si>
    <t>9M22</t>
  </si>
  <si>
    <t>9M21</t>
  </si>
  <si>
    <t>9M20</t>
  </si>
  <si>
    <t>9M19</t>
  </si>
  <si>
    <t>NPL&gt;90 dias (%)</t>
  </si>
  <si>
    <t>RESULTADO BRUTO DA INTERMEDIAÇÃO FINANCEIRA (NII PÓS-PDD)</t>
  </si>
  <si>
    <t xml:space="preserve">
(1) Em julho de 2022, o BACEN aprovou a alteração da metodologia de cálculo da alocação de capital referente à exposição à riscos operacionais (RWAopad). Assim, apresentamos os índices de 2021 e 2022 de forma ajustada para fins de comparação.</t>
  </si>
  <si>
    <t>ROAE LTM a.a. (%)</t>
  </si>
  <si>
    <t>ROAA LTM a.a. (%)</t>
  </si>
  <si>
    <t>ROAE Anualizado a.a. (%)</t>
  </si>
  <si>
    <t>ROAA Anualizado a.a. (%)</t>
  </si>
  <si>
    <t>Margem Líquida (%)</t>
  </si>
  <si>
    <t>Margem Financeira Líquida LTM a.a. (%)</t>
  </si>
  <si>
    <t>Margem Financeira Líquida Ajustada ao Risco LTM a.a. (%)</t>
  </si>
  <si>
    <t>Ativos Remuneráveis (R$ mil)</t>
  </si>
  <si>
    <t>RPE - Receita Por Colaborador (R$)</t>
  </si>
  <si>
    <t>RPE - Receita Por Colaborador Banco (R$)</t>
  </si>
  <si>
    <t>DADOS HISTÓRICOS</t>
  </si>
  <si>
    <t>ÍNDICE</t>
  </si>
  <si>
    <t>- INDICADORES DE PERFORMANCE</t>
  </si>
  <si>
    <t>Fale com o RI</t>
  </si>
  <si>
    <t>3T23</t>
  </si>
  <si>
    <t>9M23</t>
  </si>
  <si>
    <t>Crédito Consignado</t>
  </si>
  <si>
    <t>4T23</t>
  </si>
  <si>
    <t>Carteira em atraso &gt;90 dias</t>
  </si>
  <si>
    <t>NPL&gt;90 dias</t>
  </si>
  <si>
    <t>Índice de Cobertura (%)</t>
  </si>
  <si>
    <t>Carteira em atraso &gt;90 dias (%)</t>
  </si>
  <si>
    <t>LUCRO LÍQUIDO ATRIBUÍDO AOS ACIONISTAS CONTROLADORES</t>
  </si>
  <si>
    <t>Índice de Eficiência Operacional (IEO) (%) - Trimestral</t>
  </si>
  <si>
    <t>Índice de Eficiência Operacional (IEO) (%) - LTM</t>
  </si>
  <si>
    <t>- BALANÇO PATRIMONIAL BACEN GAAP</t>
  </si>
  <si>
    <t>- DRE BACEN GAAP</t>
  </si>
  <si>
    <t>- CARTEIRA DE CRÉDITO</t>
  </si>
  <si>
    <t>1T24</t>
  </si>
  <si>
    <t>ri.agibank.com.br</t>
  </si>
  <si>
    <t>1S24</t>
  </si>
  <si>
    <t>2T24</t>
  </si>
  <si>
    <t>Depósitos a prazo (CDBs)</t>
  </si>
  <si>
    <t>Depósitos a prazo (DPGEs)</t>
  </si>
  <si>
    <t>Depósitos a prazo (LF)</t>
  </si>
  <si>
    <t>Depósitos interfinanceiros (DPGEs)</t>
  </si>
  <si>
    <t>Obrigações vinculadas à cessão (Debêntures Financeiras)</t>
  </si>
  <si>
    <t>CARTEIRA DE FUNDING (em mihões de R$)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</si>
</sst>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#,###;\(#,##0\);\-"/>
    <numFmt numFmtId="166" formatCode="0.0%"/>
    <numFmt numFmtId="167" formatCode="_-* #,##0_-;\-* #,##0_-;_-* &quot;-&quot;??_-;_-@_-"/>
    <numFmt numFmtId="168" formatCode="_-* #,##0.0_-;\-* #,##0.0_-;_-* &quot;-&quot;?_-;_-@_-"/>
    <numFmt numFmtId="169" formatCode="#,###.0;\(#,##0.0\);\-"/>
    <numFmt numFmtId="170" formatCode="#,##0.0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2060"/>
      <name val="Trebuchet MS"/>
      <family val="2"/>
    </font>
    <font>
      <b/>
      <sz val="22"/>
      <color rgb="FF262856"/>
      <name val="Trebuchet MS"/>
      <family val="2"/>
    </font>
    <font>
      <b/>
      <sz val="11"/>
      <color rgb="FF262856"/>
      <name val="Trebuchet MS"/>
      <family val="2"/>
    </font>
    <font>
      <b/>
      <i/>
      <sz val="36"/>
      <color rgb="FF2FC750"/>
      <name val="Trebuchet MS"/>
      <family val="2"/>
    </font>
    <font>
      <b/>
      <sz val="11"/>
      <color rgb="FF002060"/>
      <name val="Trebuchet MS"/>
      <family val="2"/>
    </font>
    <font>
      <u/>
      <sz val="11"/>
      <color rgb="FF266BFF"/>
      <name val="Trebuchet MS"/>
      <family val="2"/>
    </font>
    <font>
      <sz val="11"/>
      <color rgb="FF266BFF"/>
      <name val="Trebuchet MS"/>
      <family val="2"/>
    </font>
    <font>
      <sz val="11"/>
      <color rgb="FF266BFF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i/>
      <sz val="9"/>
      <color rgb="FF2FC750"/>
      <name val="Trebuchet MS"/>
      <family val="2"/>
    </font>
    <font>
      <i/>
      <sz val="9"/>
      <color rgb="FF0070C0"/>
      <name val="Trebuchet MS"/>
      <family val="2"/>
    </font>
    <font>
      <i/>
      <sz val="9"/>
      <color rgb="FF262856"/>
      <name val="Trebuchet MS"/>
      <family val="2"/>
    </font>
    <font>
      <sz val="11"/>
      <name val="Trebuchet MS"/>
      <family val="2"/>
    </font>
    <font>
      <i/>
      <sz val="9"/>
      <color rgb="FF266BFF"/>
      <name val="Trebuchet MS"/>
      <family val="2"/>
    </font>
    <font>
      <b/>
      <sz val="11"/>
      <name val="Trebuchet MS"/>
      <family val="2"/>
    </font>
    <font>
      <sz val="11"/>
      <color rgb="FFFF0000"/>
      <name val="Trebuchet MS"/>
      <family val="2"/>
    </font>
    <font>
      <i/>
      <sz val="9"/>
      <color theme="3" tint="-0.499984740745262"/>
      <name val="Trebuchet MS"/>
      <family val="2"/>
    </font>
    <font>
      <sz val="11"/>
      <color theme="0"/>
      <name val="Trebuchet MS"/>
      <family val="2"/>
    </font>
    <font>
      <b/>
      <sz val="12"/>
      <color theme="1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name val="Trebuchet MS"/>
      <family val="2"/>
    </font>
    <font>
      <b/>
      <i/>
      <u/>
      <sz val="12"/>
      <color rgb="FF2FC750"/>
      <name val="Trebuchet MS"/>
      <family val="2"/>
    </font>
    <font>
      <b/>
      <i/>
      <sz val="12"/>
      <color theme="0"/>
      <name val="Trebuchet MS"/>
      <family val="2"/>
    </font>
    <font>
      <b/>
      <sz val="12"/>
      <name val="Trebuchet MS"/>
      <family val="2"/>
    </font>
    <font>
      <i/>
      <sz val="12"/>
      <color theme="3" tint="-0.499984740745262"/>
      <name val="Trebuchet MS"/>
      <family val="2"/>
    </font>
    <font>
      <sz val="10"/>
      <color theme="3" tint="-0.499984740745262"/>
      <name val="Trebuchet MS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48"/>
      <color rgb="FF002060"/>
      <name val="Trebuchet MS"/>
      <family val="2"/>
    </font>
    <font>
      <b/>
      <u/>
      <sz val="11"/>
      <color rgb="FF002060"/>
      <name val="Trebuchet MS"/>
      <family val="2"/>
    </font>
    <font>
      <b/>
      <sz val="11"/>
      <color theme="0"/>
      <name val="Trebuchet MS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rgb="FF0026FF"/>
      </left>
      <right/>
      <top style="thin">
        <color rgb="FF0026FF"/>
      </top>
      <bottom/>
      <diagonal/>
    </border>
    <border>
      <left/>
      <right/>
      <top style="thin">
        <color rgb="FF0026FF"/>
      </top>
      <bottom/>
      <diagonal/>
    </border>
    <border>
      <left/>
      <right style="thin">
        <color rgb="FF0026FF"/>
      </right>
      <top style="thin">
        <color rgb="FF0026FF"/>
      </top>
      <bottom/>
      <diagonal/>
    </border>
    <border>
      <left style="thin">
        <color rgb="FF0026FF"/>
      </left>
      <right/>
      <top/>
      <bottom/>
      <diagonal/>
    </border>
    <border>
      <left/>
      <right style="thin">
        <color rgb="FF0026FF"/>
      </right>
      <top/>
      <bottom/>
      <diagonal/>
    </border>
    <border>
      <left style="thin">
        <color rgb="FF0026FF"/>
      </left>
      <right/>
      <top/>
      <bottom style="thin">
        <color rgb="FF0026FF"/>
      </bottom>
      <diagonal/>
    </border>
    <border>
      <left/>
      <right/>
      <top/>
      <bottom style="thin">
        <color rgb="FF0026FF"/>
      </bottom>
      <diagonal/>
    </border>
    <border>
      <left/>
      <right style="thin">
        <color rgb="FF0026FF"/>
      </right>
      <top/>
      <bottom style="thin">
        <color rgb="FF0026F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</borders>
  <cellStyleXfs count="10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6" fillId="5" borderId="0" applyNumberFormat="0" applyBorder="0" applyAlignment="0" applyProtection="0"/>
    <xf numFmtId="0" fontId="37" fillId="6" borderId="0" applyNumberFormat="0" applyBorder="0" applyAlignment="0" applyProtection="0"/>
    <xf numFmtId="0" fontId="38" fillId="7" borderId="14" applyNumberFormat="0" applyAlignment="0" applyProtection="0"/>
    <xf numFmtId="0" fontId="39" fillId="8" borderId="15" applyNumberFormat="0" applyAlignment="0" applyProtection="0"/>
    <xf numFmtId="0" fontId="40" fillId="8" borderId="14" applyNumberFormat="0" applyAlignment="0" applyProtection="0"/>
    <xf numFmtId="0" fontId="41" fillId="0" borderId="16" applyNumberFormat="0" applyFill="0" applyAlignment="0" applyProtection="0"/>
    <xf numFmtId="0" fontId="42" fillId="9" borderId="17" applyNumberFormat="0" applyAlignment="0" applyProtection="0"/>
    <xf numFmtId="0" fontId="43" fillId="0" borderId="0" applyNumberFormat="0" applyFill="0" applyBorder="0" applyAlignment="0" applyProtection="0"/>
    <xf numFmtId="0" fontId="1" fillId="10" borderId="18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9" applyNumberFormat="0" applyFill="0" applyAlignment="0" applyProtection="0"/>
    <xf numFmtId="0" fontId="4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7" fillId="0" borderId="0"/>
    <xf numFmtId="164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0" fillId="2" borderId="0" xfId="0" applyFill="1" applyAlignment="1">
      <alignment vertical="center"/>
    </xf>
    <xf numFmtId="0" fontId="8" fillId="2" borderId="0" xfId="3" quotePrefix="1" applyFont="1" applyFill="1" applyBorder="1" applyAlignment="1">
      <alignment horizontal="right" vertical="center"/>
    </xf>
    <xf numFmtId="0" fontId="11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165" fontId="11" fillId="0" borderId="0" xfId="0" applyNumberFormat="1" applyFont="1"/>
    <xf numFmtId="0" fontId="11" fillId="2" borderId="0" xfId="0" applyFont="1" applyFill="1"/>
    <xf numFmtId="0" fontId="17" fillId="0" borderId="0" xfId="0" applyFont="1" applyAlignment="1">
      <alignment horizontal="center"/>
    </xf>
    <xf numFmtId="0" fontId="12" fillId="2" borderId="0" xfId="0" applyFont="1" applyFill="1"/>
    <xf numFmtId="167" fontId="12" fillId="0" borderId="0" xfId="1" applyNumberFormat="1" applyFont="1"/>
    <xf numFmtId="166" fontId="11" fillId="0" borderId="0" xfId="2" applyNumberFormat="1" applyFont="1"/>
    <xf numFmtId="168" fontId="19" fillId="0" borderId="0" xfId="0" applyNumberFormat="1" applyFont="1"/>
    <xf numFmtId="0" fontId="19" fillId="0" borderId="0" xfId="0" applyFont="1"/>
    <xf numFmtId="0" fontId="11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164" fontId="11" fillId="0" borderId="0" xfId="1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164" fontId="12" fillId="0" borderId="0" xfId="1" applyNumberFormat="1" applyFont="1" applyFill="1" applyBorder="1" applyAlignment="1">
      <alignment horizontal="right" vertical="center"/>
    </xf>
    <xf numFmtId="164" fontId="11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166" fontId="16" fillId="0" borderId="1" xfId="2" applyNumberFormat="1" applyFont="1" applyFill="1" applyBorder="1" applyAlignment="1">
      <alignment horizontal="right" indent="1"/>
    </xf>
    <xf numFmtId="169" fontId="16" fillId="0" borderId="1" xfId="1" applyNumberFormat="1" applyFont="1" applyFill="1" applyBorder="1" applyAlignment="1">
      <alignment horizontal="right" indent="1"/>
    </xf>
    <xf numFmtId="169" fontId="18" fillId="0" borderId="1" xfId="1" applyNumberFormat="1" applyFont="1" applyFill="1" applyBorder="1" applyAlignment="1">
      <alignment horizontal="right" indent="1"/>
    </xf>
    <xf numFmtId="0" fontId="16" fillId="0" borderId="0" xfId="0" applyFont="1"/>
    <xf numFmtId="0" fontId="23" fillId="0" borderId="0" xfId="0" applyFont="1" applyAlignment="1">
      <alignment horizontal="left" vertical="center" indent="1"/>
    </xf>
    <xf numFmtId="165" fontId="18" fillId="0" borderId="0" xfId="1" applyNumberFormat="1" applyFont="1" applyFill="1" applyBorder="1" applyAlignment="1">
      <alignment horizontal="right" indent="1"/>
    </xf>
    <xf numFmtId="165" fontId="16" fillId="0" borderId="0" xfId="1" applyNumberFormat="1" applyFont="1" applyFill="1" applyBorder="1" applyAlignment="1">
      <alignment horizontal="right" indent="1"/>
    </xf>
    <xf numFmtId="0" fontId="24" fillId="3" borderId="0" xfId="0" applyFont="1" applyFill="1" applyAlignment="1">
      <alignment horizontal="center" vertical="center"/>
    </xf>
    <xf numFmtId="166" fontId="16" fillId="0" borderId="0" xfId="2" applyNumberFormat="1" applyFont="1" applyFill="1" applyBorder="1" applyAlignment="1">
      <alignment horizontal="right" indent="1"/>
    </xf>
    <xf numFmtId="0" fontId="25" fillId="0" borderId="1" xfId="0" applyFont="1" applyBorder="1" applyAlignment="1">
      <alignment horizontal="left" indent="1"/>
    </xf>
    <xf numFmtId="0" fontId="25" fillId="0" borderId="1" xfId="0" quotePrefix="1" applyFont="1" applyBorder="1" applyAlignment="1">
      <alignment horizontal="left" indent="3"/>
    </xf>
    <xf numFmtId="0" fontId="25" fillId="0" borderId="1" xfId="0" quotePrefix="1" applyFont="1" applyBorder="1" applyAlignment="1">
      <alignment horizontal="left" indent="1"/>
    </xf>
    <xf numFmtId="0" fontId="28" fillId="0" borderId="1" xfId="0" applyFont="1" applyBorder="1"/>
    <xf numFmtId="0" fontId="25" fillId="0" borderId="0" xfId="0" applyFont="1"/>
    <xf numFmtId="0" fontId="28" fillId="0" borderId="1" xfId="0" applyFont="1" applyBorder="1" applyAlignment="1">
      <alignment horizontal="right" vertical="center" indent="2"/>
    </xf>
    <xf numFmtId="0" fontId="25" fillId="0" borderId="1" xfId="0" applyFont="1" applyBorder="1" applyAlignment="1">
      <alignment horizontal="right" vertical="center" indent="2"/>
    </xf>
    <xf numFmtId="0" fontId="23" fillId="0" borderId="0" xfId="0" applyFont="1"/>
    <xf numFmtId="0" fontId="28" fillId="0" borderId="0" xfId="0" applyFont="1" applyAlignment="1">
      <alignment wrapText="1"/>
    </xf>
    <xf numFmtId="0" fontId="28" fillId="0" borderId="2" xfId="0" applyFont="1" applyBorder="1"/>
    <xf numFmtId="0" fontId="25" fillId="0" borderId="2" xfId="0" applyFont="1" applyBorder="1" applyAlignment="1">
      <alignment horizontal="left" indent="1"/>
    </xf>
    <xf numFmtId="0" fontId="29" fillId="0" borderId="0" xfId="0" quotePrefix="1" applyFont="1" applyAlignment="1">
      <alignment horizontal="left" vertical="top" wrapText="1"/>
    </xf>
    <xf numFmtId="0" fontId="23" fillId="0" borderId="0" xfId="0" applyFont="1" applyAlignment="1">
      <alignment vertical="center"/>
    </xf>
    <xf numFmtId="0" fontId="30" fillId="0" borderId="0" xfId="0" quotePrefix="1" applyFont="1" applyAlignment="1">
      <alignment horizontal="left" vertical="top" wrapText="1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/>
    <xf numFmtId="0" fontId="5" fillId="2" borderId="0" xfId="0" applyFont="1" applyFill="1" applyAlignment="1">
      <alignment horizontal="right" vertical="center"/>
    </xf>
    <xf numFmtId="0" fontId="7" fillId="2" borderId="0" xfId="0" quotePrefix="1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25" fillId="0" borderId="1" xfId="0" applyFont="1" applyBorder="1" applyAlignment="1">
      <alignment horizontal="left" indent="3"/>
    </xf>
    <xf numFmtId="0" fontId="25" fillId="0" borderId="0" xfId="0" applyFont="1" applyAlignment="1">
      <alignment horizontal="right" vertical="center" indent="2"/>
    </xf>
    <xf numFmtId="169" fontId="16" fillId="0" borderId="0" xfId="1" applyNumberFormat="1" applyFont="1" applyFill="1" applyBorder="1" applyAlignment="1">
      <alignment horizontal="right" indent="1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8" fillId="0" borderId="0" xfId="0" applyFont="1" applyAlignment="1">
      <alignment vertical="center" wrapText="1"/>
    </xf>
    <xf numFmtId="167" fontId="12" fillId="0" borderId="0" xfId="1" applyNumberFormat="1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165" fontId="16" fillId="0" borderId="0" xfId="1" applyNumberFormat="1" applyFont="1" applyFill="1" applyBorder="1" applyAlignment="1">
      <alignment horizontal="right" vertical="center"/>
    </xf>
    <xf numFmtId="167" fontId="18" fillId="0" borderId="0" xfId="1" applyNumberFormat="1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166" fontId="16" fillId="0" borderId="0" xfId="2" applyNumberFormat="1" applyFont="1" applyFill="1" applyBorder="1" applyAlignment="1">
      <alignment horizontal="right" vertical="center"/>
    </xf>
    <xf numFmtId="166" fontId="11" fillId="0" borderId="0" xfId="0" applyNumberFormat="1" applyFont="1" applyAlignment="1">
      <alignment vertical="center"/>
    </xf>
    <xf numFmtId="43" fontId="16" fillId="0" borderId="0" xfId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169" fontId="16" fillId="0" borderId="0" xfId="1" applyNumberFormat="1" applyFont="1" applyFill="1" applyBorder="1" applyAlignment="1">
      <alignment horizontal="right" vertical="center"/>
    </xf>
    <xf numFmtId="0" fontId="30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169" fontId="11" fillId="0" borderId="0" xfId="0" applyNumberFormat="1" applyFont="1" applyAlignment="1">
      <alignment vertical="center"/>
    </xf>
    <xf numFmtId="0" fontId="28" fillId="0" borderId="0" xfId="0" applyFont="1" applyAlignment="1">
      <alignment horizontal="right" vertical="center" indent="2"/>
    </xf>
    <xf numFmtId="0" fontId="21" fillId="0" borderId="0" xfId="0" applyFont="1" applyAlignment="1">
      <alignment vertical="center"/>
    </xf>
    <xf numFmtId="0" fontId="49" fillId="2" borderId="0" xfId="3" quotePrefix="1" applyFont="1" applyFill="1" applyBorder="1" applyAlignment="1">
      <alignment vertical="center"/>
    </xf>
    <xf numFmtId="0" fontId="49" fillId="0" borderId="0" xfId="3" quotePrefix="1" applyFont="1" applyFill="1" applyBorder="1" applyAlignment="1">
      <alignment vertical="center"/>
    </xf>
    <xf numFmtId="167" fontId="16" fillId="0" borderId="0" xfId="1" applyNumberFormat="1" applyFont="1" applyFill="1" applyBorder="1" applyAlignment="1">
      <alignment horizontal="right" vertical="center"/>
    </xf>
    <xf numFmtId="43" fontId="11" fillId="2" borderId="0" xfId="1" applyFont="1" applyFill="1"/>
    <xf numFmtId="167" fontId="11" fillId="2" borderId="0" xfId="1" applyNumberFormat="1" applyFont="1" applyFill="1"/>
    <xf numFmtId="167" fontId="11" fillId="2" borderId="0" xfId="0" applyNumberFormat="1" applyFont="1" applyFill="1"/>
    <xf numFmtId="0" fontId="28" fillId="0" borderId="1" xfId="0" applyFont="1" applyBorder="1" applyAlignment="1">
      <alignment horizontal="left" indent="1"/>
    </xf>
    <xf numFmtId="170" fontId="11" fillId="0" borderId="0" xfId="0" applyNumberFormat="1" applyFont="1"/>
    <xf numFmtId="170" fontId="16" fillId="0" borderId="1" xfId="1" applyNumberFormat="1" applyFont="1" applyFill="1" applyBorder="1" applyAlignment="1">
      <alignment horizontal="right" indent="1"/>
    </xf>
    <xf numFmtId="169" fontId="16" fillId="0" borderId="20" xfId="1" applyNumberFormat="1" applyFont="1" applyFill="1" applyBorder="1" applyAlignment="1">
      <alignment horizontal="right" indent="1"/>
    </xf>
    <xf numFmtId="0" fontId="16" fillId="0" borderId="20" xfId="0" applyFont="1" applyBorder="1" applyAlignment="1">
      <alignment horizontal="left" indent="3"/>
    </xf>
    <xf numFmtId="0" fontId="16" fillId="0" borderId="1" xfId="0" applyFont="1" applyBorder="1" applyAlignment="1">
      <alignment horizontal="left" indent="3"/>
    </xf>
    <xf numFmtId="166" fontId="11" fillId="0" borderId="0" xfId="2" applyNumberFormat="1" applyFont="1" applyAlignment="1">
      <alignment vertical="center"/>
    </xf>
    <xf numFmtId="169" fontId="16" fillId="0" borderId="0" xfId="1" applyNumberFormat="1" applyFont="1" applyFill="1" applyBorder="1" applyAlignment="1">
      <alignment horizontal="right"/>
    </xf>
    <xf numFmtId="169" fontId="18" fillId="0" borderId="2" xfId="1" applyNumberFormat="1" applyFont="1" applyFill="1" applyBorder="1" applyAlignment="1">
      <alignment horizontal="right" indent="1"/>
    </xf>
    <xf numFmtId="169" fontId="16" fillId="0" borderId="21" xfId="1" applyNumberFormat="1" applyFont="1" applyFill="1" applyBorder="1" applyAlignment="1">
      <alignment horizontal="right"/>
    </xf>
    <xf numFmtId="0" fontId="48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26" fillId="0" borderId="0" xfId="3" applyFont="1" applyFill="1" applyBorder="1" applyAlignment="1">
      <alignment horizontal="center" vertical="center"/>
    </xf>
    <xf numFmtId="0" fontId="50" fillId="3" borderId="0" xfId="0" applyFont="1" applyFill="1" applyAlignment="1">
      <alignment horizontal="left" vertical="center"/>
    </xf>
  </cellXfs>
  <cellStyles count="103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Comma 2" xfId="47" xr:uid="{860F0481-B489-4F62-8FDD-CBE353E82572}"/>
    <cellStyle name="Comma 2 2" xfId="50" xr:uid="{FD20E846-C2B2-4AAC-A8F6-AAFE6F255575}"/>
    <cellStyle name="Comma 2 2 2" xfId="56" xr:uid="{5D231923-E81D-4A4C-85B4-C1BDD8FBECEE}"/>
    <cellStyle name="Comma 2 2 2 2" xfId="70" xr:uid="{252E0A5C-3678-4B5C-BB53-FDA488095D09}"/>
    <cellStyle name="Comma 2 2 2 2 2" xfId="98" xr:uid="{247A3186-1B32-4235-A4AD-ED324DA2A5D6}"/>
    <cellStyle name="Comma 2 2 2 3" xfId="84" xr:uid="{2D42352D-8FFC-41D8-A6A3-498DDF1CF747}"/>
    <cellStyle name="Comma 2 2 3" xfId="64" xr:uid="{182DE409-BB4A-423A-B8E3-7A30083F2398}"/>
    <cellStyle name="Comma 2 2 3 2" xfId="92" xr:uid="{026E1A21-1D74-408D-8C11-25E1600F4475}"/>
    <cellStyle name="Comma 2 2 4" xfId="78" xr:uid="{6B3CE936-3CD3-43BB-9B62-DEE35B41DB08}"/>
    <cellStyle name="Comma 2 3" xfId="53" xr:uid="{1F3B2D28-FDAA-4F2C-9096-9A2A9595E359}"/>
    <cellStyle name="Comma 2 3 2" xfId="67" xr:uid="{558B673D-B9A6-47C8-AA73-84A8D84EE07B}"/>
    <cellStyle name="Comma 2 3 2 2" xfId="95" xr:uid="{8E28E462-FB80-4C1B-9036-EA4A63BE3DCD}"/>
    <cellStyle name="Comma 2 3 3" xfId="81" xr:uid="{BE71F313-5BDB-4A37-858F-93013EA29B48}"/>
    <cellStyle name="Comma 2 4" xfId="61" xr:uid="{3808E6DA-E859-49AE-AC6B-400563F55CD3}"/>
    <cellStyle name="Comma 2 4 2" xfId="89" xr:uid="{B8854B8E-11C6-4E7C-A77A-F444D9F09E1D}"/>
    <cellStyle name="Comma 2 5" xfId="75" xr:uid="{9C67CFEE-9788-46DC-A4EC-B86995E6C982}"/>
    <cellStyle name="Comma 3" xfId="49" xr:uid="{7E3440DD-7868-4A04-A20D-7B95FEE0126D}"/>
    <cellStyle name="Comma 3 2" xfId="55" xr:uid="{F473CF56-B641-44A0-923E-9A46ACC8725F}"/>
    <cellStyle name="Comma 3 2 2" xfId="69" xr:uid="{5859ABB4-C1C5-4C38-8F76-26DE7DE56784}"/>
    <cellStyle name="Comma 3 2 2 2" xfId="97" xr:uid="{A5B52547-AED8-44F7-A843-7689692EFC19}"/>
    <cellStyle name="Comma 3 2 3" xfId="83" xr:uid="{72AF331E-98F5-4E6D-A828-BDA8C4F9C9EA}"/>
    <cellStyle name="Comma 3 3" xfId="63" xr:uid="{B6EF5C2D-E50B-4240-A910-D3B3D28493B3}"/>
    <cellStyle name="Comma 3 3 2" xfId="91" xr:uid="{6684C305-6129-41D0-8A4E-7758B2183082}"/>
    <cellStyle name="Comma 3 4" xfId="77" xr:uid="{25A2729E-901C-4FAB-9901-18DD18081655}"/>
    <cellStyle name="Comma 4" xfId="52" xr:uid="{C0D77E69-5C24-4361-A99F-B1781BA7B8A6}"/>
    <cellStyle name="Comma 4 2" xfId="66" xr:uid="{2238E7D2-BCB3-4051-9DCC-0F193E232034}"/>
    <cellStyle name="Comma 4 2 2" xfId="94" xr:uid="{F4829C39-1146-4250-B944-D8BA8ED09EDE}"/>
    <cellStyle name="Comma 4 3" xfId="80" xr:uid="{B0F1F249-C166-435D-AD62-E87E77C26242}"/>
    <cellStyle name="Comma 5" xfId="60" xr:uid="{9700BEC1-CB5D-4BB3-B1EC-22596549FE48}"/>
    <cellStyle name="Comma 5 2" xfId="88" xr:uid="{31AB5FA2-2460-44D0-BEB1-DCFA7C265162}"/>
    <cellStyle name="Comma 6" xfId="74" xr:uid="{34E598D4-466F-41E6-9383-A4FA7BDAC957}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3" xfId="45" xr:uid="{C5521C08-EAC4-4D2E-A998-BD5DDBF266F8}"/>
    <cellStyle name="Nota" xfId="18" builtinId="10" customBuiltin="1"/>
    <cellStyle name="Porcentagem" xfId="2" builtinId="5"/>
    <cellStyle name="Ruim" xfId="10" builtinId="27" customBuiltin="1"/>
    <cellStyle name="Saída" xfId="13" builtinId="21" customBuiltin="1"/>
    <cellStyle name="Separador de milhares [0] 3" xfId="46" xr:uid="{10486AB2-4EA4-4334-8F76-135E143C0701}"/>
    <cellStyle name="Separador de milhares [0] 3 2" xfId="48" xr:uid="{52EE5FAE-A755-4250-B88E-63D6E19F8864}"/>
    <cellStyle name="Separador de milhares [0] 3 2 2" xfId="51" xr:uid="{1C71660F-740B-4B36-87D5-702DAC58F87E}"/>
    <cellStyle name="Separador de milhares [0] 3 2 2 2" xfId="57" xr:uid="{AA6A8A6C-9949-49A7-A68A-BBBCE3EEC52B}"/>
    <cellStyle name="Separador de milhares [0] 3 2 2 2 2" xfId="71" xr:uid="{1ADCE84C-2D0E-413B-A033-6362F3D77E0A}"/>
    <cellStyle name="Separador de milhares [0] 3 2 2 2 2 2" xfId="99" xr:uid="{B5654967-BBE0-4E63-87D1-23B2D75429B7}"/>
    <cellStyle name="Separador de milhares [0] 3 2 2 2 3" xfId="85" xr:uid="{3E6C78D6-9185-4B41-9068-2C39074E78CD}"/>
    <cellStyle name="Separador de milhares [0] 3 2 2 3" xfId="65" xr:uid="{E833615F-C109-4BC1-9B9C-54D1E4D167A8}"/>
    <cellStyle name="Separador de milhares [0] 3 2 2 3 2" xfId="93" xr:uid="{91ECF86A-2AF8-4D78-BFF6-C14DC3A5590A}"/>
    <cellStyle name="Separador de milhares [0] 3 2 2 4" xfId="79" xr:uid="{65539A2F-8591-47BB-AF8D-65BBDBFB1237}"/>
    <cellStyle name="Separador de milhares [0] 3 2 3" xfId="54" xr:uid="{1C2D43AA-DDE7-4E97-A801-CB1652CC29E9}"/>
    <cellStyle name="Separador de milhares [0] 3 2 3 2" xfId="68" xr:uid="{972B2F95-0BD7-41C9-BF8C-4A7B32DFE576}"/>
    <cellStyle name="Separador de milhares [0] 3 2 3 2 2" xfId="96" xr:uid="{6D9A94BA-5420-44AB-A1C8-51BBFE014591}"/>
    <cellStyle name="Separador de milhares [0] 3 2 3 3" xfId="82" xr:uid="{D0736EAB-DCD2-4C5F-A2EC-6687D689A3B7}"/>
    <cellStyle name="Separador de milhares [0] 3 2 4" xfId="62" xr:uid="{DB4231A4-A2F9-4225-8512-05EF3231F9EE}"/>
    <cellStyle name="Separador de milhares [0] 3 2 4 2" xfId="90" xr:uid="{F63D81BC-30EB-48F0-994E-434187C7B938}"/>
    <cellStyle name="Separador de milhares [0] 3 2 5" xfId="76" xr:uid="{E206F534-506C-4B2D-9F4E-EE98E06EE20D}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1" builtinId="3"/>
    <cellStyle name="Vírgula 2" xfId="58" xr:uid="{EE7C504A-D7BF-41B9-91B0-4DE77EF28D37}"/>
    <cellStyle name="Vírgula 2 2" xfId="72" xr:uid="{62094061-E942-4B78-88F1-D63DA79446B2}"/>
    <cellStyle name="Vírgula 2 2 2" xfId="100" xr:uid="{9148E2BA-3D1A-4215-89D2-A8DA6642E0E2}"/>
    <cellStyle name="Vírgula 2 3" xfId="86" xr:uid="{DBF91F41-7288-4501-B89B-152A635CD861}"/>
    <cellStyle name="Vírgula 3" xfId="59" xr:uid="{03E0A7CD-1DE7-458B-8262-3F39C2546286}"/>
    <cellStyle name="Vírgula 3 2" xfId="73" xr:uid="{0920FD9D-8B65-400F-A5CE-DE20428B1D2A}"/>
    <cellStyle name="Vírgula 3 2 2" xfId="101" xr:uid="{07376E5B-3E23-4052-B139-F34F9E78725D}"/>
    <cellStyle name="Vírgula 3 3" xfId="87" xr:uid="{83753423-3664-40BB-A6B1-D90AF2F582A6}"/>
    <cellStyle name="Vírgula 4" xfId="102" xr:uid="{0BC5D5FD-6F3B-4FE2-9DCE-B5E2790F141B}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  <fill>
        <patternFill>
          <bgColor theme="2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</font>
      <fill>
        <patternFill>
          <bgColor theme="2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</font>
    </dxf>
    <dxf>
      <font>
        <b/>
        <i val="0"/>
      </font>
      <fill>
        <patternFill>
          <bgColor theme="2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</font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 patternType="solid">
          <fgColor rgb="FF3162F9"/>
          <bgColor rgb="FF3162F9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rgb="FF3162F9"/>
        </patternFill>
      </fill>
      <border diagonalUp="0" diagonalDown="0">
        <left/>
        <right/>
        <top/>
        <bottom style="thin">
          <color auto="1"/>
        </bottom>
        <vertical/>
        <horizontal/>
      </border>
    </dxf>
    <dxf>
      <fill>
        <patternFill>
          <fgColor rgb="FF3162F9"/>
        </patternFill>
      </fill>
    </dxf>
  </dxfs>
  <tableStyles count="1" defaultTableStyle="TableStyleMedium2" defaultPivotStyle="PivotStyleLight16">
    <tableStyle name="Estilo de Tabela Dinâmica 1 3" table="0" count="8" xr9:uid="{CE77B9F1-A4D2-4DF6-87EC-377B08CA26C0}">
      <tableStyleElement type="wholeTable" dxfId="24"/>
      <tableStyleElement type="headerRow" dxfId="23"/>
      <tableStyleElement type="totalRow" dxfId="22"/>
      <tableStyleElement type="firstSubtotalColumn" dxfId="21"/>
      <tableStyleElement type="firstRowSubheading" dxfId="20"/>
      <tableStyleElement type="secondRowSubheading" dxfId="19"/>
      <tableStyleElement type="pageFieldLabels" dxfId="18"/>
      <tableStyleElement type="pageFieldValues" dxfId="17"/>
    </tableStyle>
  </tableStyles>
  <colors>
    <mruColors>
      <color rgb="FF266BFF"/>
      <color rgb="FF002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8466</xdr:colOff>
      <xdr:row>10</xdr:row>
      <xdr:rowOff>16934</xdr:rowOff>
    </xdr:from>
    <xdr:to>
      <xdr:col>4</xdr:col>
      <xdr:colOff>334856</xdr:colOff>
      <xdr:row>10</xdr:row>
      <xdr:rowOff>330624</xdr:rowOff>
    </xdr:to>
    <xdr:pic>
      <xdr:nvPicPr>
        <xdr:cNvPr id="2" name="Gráfico 1" descr="Envelope">
          <a:extLst>
            <a:ext uri="{FF2B5EF4-FFF2-40B4-BE49-F238E27FC236}">
              <a16:creationId xmlns:a16="http://schemas.microsoft.com/office/drawing/2014/main" id="{97846803-EB0C-4038-A410-CDB086B3E1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504766" y="3036359"/>
          <a:ext cx="320040" cy="320040"/>
        </a:xfrm>
        <a:prstGeom prst="rect">
          <a:avLst/>
        </a:prstGeom>
      </xdr:spPr>
    </xdr:pic>
    <xdr:clientData/>
  </xdr:twoCellAnchor>
  <xdr:twoCellAnchor editAs="oneCell">
    <xdr:from>
      <xdr:col>4</xdr:col>
      <xdr:colOff>455083</xdr:colOff>
      <xdr:row>1</xdr:row>
      <xdr:rowOff>107304</xdr:rowOff>
    </xdr:from>
    <xdr:to>
      <xdr:col>5</xdr:col>
      <xdr:colOff>533400</xdr:colOff>
      <xdr:row>3</xdr:row>
      <xdr:rowOff>120650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7D3FC15-1BF1-4B25-9E65-4C8C16A5CE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69" t="16108" r="28224" b="21315"/>
        <a:stretch/>
      </xdr:blipFill>
      <xdr:spPr>
        <a:xfrm>
          <a:off x="4579408" y="202554"/>
          <a:ext cx="745067" cy="5308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gibank.com.br/ri" TargetMode="External"/><Relationship Id="rId1" Type="http://schemas.openxmlformats.org/officeDocument/2006/relationships/hyperlink" Target="mailto:ri@agi.com.br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BA7AE-B881-47DF-843B-0A7041413969}">
  <sheetPr>
    <tabColor rgb="FF2FC750"/>
  </sheetPr>
  <dimension ref="A1:H15"/>
  <sheetViews>
    <sheetView tabSelected="1" zoomScale="80" zoomScaleNormal="80" workbookViewId="0">
      <selection activeCell="AA32" sqref="AA32"/>
    </sheetView>
  </sheetViews>
  <sheetFormatPr defaultColWidth="0" defaultRowHeight="14.4" zeroHeight="1" x14ac:dyDescent="0.3"/>
  <cols>
    <col min="1" max="1" width="1.44140625" style="1" customWidth="1"/>
    <col min="2" max="2" width="2.77734375" style="1" customWidth="1"/>
    <col min="3" max="3" width="46.21875" style="1" customWidth="1"/>
    <col min="4" max="6" width="9.77734375" style="1" customWidth="1"/>
    <col min="7" max="7" width="2.77734375" style="1" customWidth="1"/>
    <col min="8" max="8" width="9.21875" style="1" customWidth="1"/>
    <col min="9" max="16384" width="9.21875" style="1" hidden="1"/>
  </cols>
  <sheetData>
    <row r="1" spans="2:7" ht="8.25" customHeight="1" x14ac:dyDescent="0.3"/>
    <row r="2" spans="2:7" ht="12" customHeight="1" x14ac:dyDescent="0.3">
      <c r="B2" s="52"/>
      <c r="C2" s="53"/>
      <c r="D2" s="53"/>
      <c r="E2" s="53"/>
      <c r="F2" s="53"/>
      <c r="G2" s="54"/>
    </row>
    <row r="3" spans="2:7" ht="28.5" customHeight="1" x14ac:dyDescent="0.3">
      <c r="B3" s="55"/>
      <c r="C3" s="45" t="s">
        <v>199</v>
      </c>
      <c r="D3" s="46"/>
      <c r="E3" s="46"/>
      <c r="F3" s="46"/>
      <c r="G3" s="56"/>
    </row>
    <row r="4" spans="2:7" ht="27" customHeight="1" x14ac:dyDescent="0.3">
      <c r="B4" s="55"/>
      <c r="C4" s="46"/>
      <c r="D4" s="46"/>
      <c r="E4" s="46"/>
      <c r="F4" s="46"/>
      <c r="G4" s="56"/>
    </row>
    <row r="5" spans="2:7" ht="27" customHeight="1" x14ac:dyDescent="0.3">
      <c r="B5" s="55"/>
      <c r="C5" s="45" t="s">
        <v>200</v>
      </c>
      <c r="D5" s="98" t="s">
        <v>220</v>
      </c>
      <c r="E5" s="98"/>
      <c r="F5" s="98"/>
      <c r="G5" s="56"/>
    </row>
    <row r="6" spans="2:7" ht="27" customHeight="1" x14ac:dyDescent="0.3">
      <c r="B6" s="55"/>
      <c r="D6" s="98"/>
      <c r="E6" s="98"/>
      <c r="F6" s="98"/>
      <c r="G6" s="56"/>
    </row>
    <row r="7" spans="2:7" ht="27" customHeight="1" x14ac:dyDescent="0.3">
      <c r="B7" s="55"/>
      <c r="C7" s="82" t="s">
        <v>214</v>
      </c>
      <c r="D7" s="99"/>
      <c r="E7" s="99"/>
      <c r="F7" s="99"/>
      <c r="G7" s="56"/>
    </row>
    <row r="8" spans="2:7" ht="27" customHeight="1" x14ac:dyDescent="0.3">
      <c r="B8" s="55"/>
      <c r="C8" s="82" t="s">
        <v>215</v>
      </c>
      <c r="D8" s="99"/>
      <c r="E8" s="99"/>
      <c r="F8" s="99"/>
      <c r="G8" s="56"/>
    </row>
    <row r="9" spans="2:7" ht="27" customHeight="1" x14ac:dyDescent="0.3">
      <c r="B9" s="55"/>
      <c r="C9" s="83" t="s">
        <v>201</v>
      </c>
      <c r="D9" s="46"/>
      <c r="E9" s="46"/>
      <c r="F9" s="46"/>
      <c r="G9" s="56"/>
    </row>
    <row r="10" spans="2:7" ht="27" customHeight="1" x14ac:dyDescent="0.3">
      <c r="B10" s="55"/>
      <c r="C10" s="82" t="s">
        <v>216</v>
      </c>
      <c r="D10" s="47"/>
      <c r="E10" s="46"/>
      <c r="F10" s="48" t="s">
        <v>202</v>
      </c>
      <c r="G10" s="56"/>
    </row>
    <row r="11" spans="2:7" ht="27" customHeight="1" x14ac:dyDescent="0.3">
      <c r="B11" s="55"/>
      <c r="C11" s="49"/>
      <c r="D11" s="46"/>
      <c r="F11" s="2" t="s">
        <v>1</v>
      </c>
      <c r="G11" s="56"/>
    </row>
    <row r="12" spans="2:7" ht="27" customHeight="1" x14ac:dyDescent="0.3">
      <c r="B12" s="55"/>
      <c r="D12" s="46"/>
      <c r="F12" s="2" t="s">
        <v>218</v>
      </c>
      <c r="G12" s="56"/>
    </row>
    <row r="13" spans="2:7" ht="27" customHeight="1" x14ac:dyDescent="0.3">
      <c r="B13" s="55"/>
      <c r="D13" s="50"/>
      <c r="E13" s="51"/>
      <c r="G13" s="57"/>
    </row>
    <row r="14" spans="2:7" ht="12" customHeight="1" x14ac:dyDescent="0.3">
      <c r="B14" s="58"/>
      <c r="C14" s="59"/>
      <c r="D14" s="59"/>
      <c r="E14" s="59"/>
      <c r="F14" s="59"/>
      <c r="G14" s="60"/>
    </row>
    <row r="15" spans="2:7" x14ac:dyDescent="0.3"/>
  </sheetData>
  <mergeCells count="2">
    <mergeCell ref="D5:F6"/>
    <mergeCell ref="D7:F8"/>
  </mergeCells>
  <hyperlinks>
    <hyperlink ref="F11" r:id="rId1" xr:uid="{DD2A89E0-2E5A-4D77-B2C2-01A87A10DA47}"/>
    <hyperlink ref="F12" r:id="rId2" display="www.agibank.com.br/ri" xr:uid="{4CAD753D-8829-4652-B85A-3FFACE36DA2B}"/>
    <hyperlink ref="C8" location="DRE!A1" display="- DRE BACEN GAAP" xr:uid="{9F760D55-C84D-49B2-A921-C63897BE694D}"/>
    <hyperlink ref="C7" location="'Balanço Patrimonial'!A1" display="- BALANÇO PATRIMONIAL BACEN GAAP" xr:uid="{CEE3A552-FE55-4D23-A9DB-C94DC88FC320}"/>
    <hyperlink ref="C10" location="'Carteira de Crédito'!A1" display="- CARTEIRA DE CRÉDITO" xr:uid="{F474ECB7-4F28-48B1-A02F-DBDBBF761889}"/>
    <hyperlink ref="C9" location="Indicadores!A1" display="- INDICADORES DE PERFORMANCE" xr:uid="{5BE9739D-3952-4F9E-A062-4D11185B9F36}"/>
  </hyperlinks>
  <pageMargins left="0.511811024" right="0.511811024" top="0.78740157499999996" bottom="0.78740157499999996" header="0.31496062000000002" footer="0.31496062000000002"/>
  <pageSetup paperSize="9" orientation="portrait" r:id="rId3"/>
  <headerFooter>
    <oddFooter>&amp;C&amp;"verdana,Regular"&amp;8Este documento foi classificado como:&amp;"verdana,Bold" Interno.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1552F-3D9D-41BE-9475-08B61E5DEF20}">
  <sheetPr>
    <tabColor rgb="FF266BFF"/>
  </sheetPr>
  <dimension ref="B1:AC118"/>
  <sheetViews>
    <sheetView showGridLines="0" zoomScale="80" zoomScaleNormal="80" workbookViewId="0">
      <pane xSplit="2" ySplit="3" topLeftCell="T4" activePane="bottomRight" state="frozen"/>
      <selection activeCell="AA32" sqref="AA32"/>
      <selection pane="topRight" activeCell="AA32" sqref="AA32"/>
      <selection pane="bottomLeft" activeCell="AA32" sqref="AA32"/>
      <selection pane="bottomRight" activeCell="AT1" sqref="AC1:AT1048576"/>
    </sheetView>
  </sheetViews>
  <sheetFormatPr defaultColWidth="9.21875" defaultRowHeight="16.2" x14ac:dyDescent="0.3"/>
  <cols>
    <col min="1" max="1" width="2.5546875" style="15" customWidth="1"/>
    <col min="2" max="2" width="69.5546875" style="43" customWidth="1"/>
    <col min="3" max="28" width="16.21875" style="15" customWidth="1"/>
    <col min="30" max="39" width="14.21875" style="15" bestFit="1" customWidth="1"/>
    <col min="40" max="45" width="9.21875" style="15"/>
    <col min="46" max="46" width="14.21875" style="15" bestFit="1" customWidth="1"/>
    <col min="47" max="16384" width="9.21875" style="15"/>
  </cols>
  <sheetData>
    <row r="1" spans="2:29" ht="16.05" customHeight="1" x14ac:dyDescent="0.3">
      <c r="B1" s="100" t="s">
        <v>2</v>
      </c>
    </row>
    <row r="2" spans="2:29" ht="16.05" customHeight="1" x14ac:dyDescent="0.3">
      <c r="B2" s="100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</row>
    <row r="3" spans="2:29" s="6" customFormat="1" ht="16.05" customHeight="1" x14ac:dyDescent="0.3">
      <c r="B3" s="29" t="s">
        <v>174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29" t="s">
        <v>9</v>
      </c>
      <c r="J3" s="29" t="s">
        <v>10</v>
      </c>
      <c r="K3" s="29" t="s">
        <v>11</v>
      </c>
      <c r="L3" s="29" t="s">
        <v>12</v>
      </c>
      <c r="M3" s="29" t="s">
        <v>13</v>
      </c>
      <c r="N3" s="29" t="s">
        <v>14</v>
      </c>
      <c r="O3" s="29" t="s">
        <v>15</v>
      </c>
      <c r="P3" s="29" t="s">
        <v>16</v>
      </c>
      <c r="Q3" s="29" t="s">
        <v>17</v>
      </c>
      <c r="R3" s="29" t="s">
        <v>18</v>
      </c>
      <c r="S3" s="29" t="s">
        <v>19</v>
      </c>
      <c r="T3" s="29" t="s">
        <v>20</v>
      </c>
      <c r="U3" s="29" t="s">
        <v>21</v>
      </c>
      <c r="V3" s="29" t="s">
        <v>22</v>
      </c>
      <c r="W3" s="29" t="s">
        <v>23</v>
      </c>
      <c r="X3" s="29" t="s">
        <v>0</v>
      </c>
      <c r="Y3" s="29" t="s">
        <v>203</v>
      </c>
      <c r="Z3" s="29" t="s">
        <v>206</v>
      </c>
      <c r="AA3" s="29" t="s">
        <v>217</v>
      </c>
      <c r="AB3" s="29" t="s">
        <v>220</v>
      </c>
    </row>
    <row r="4" spans="2:29" ht="16.05" customHeight="1" x14ac:dyDescent="0.3">
      <c r="B4" s="21"/>
    </row>
    <row r="5" spans="2:29" s="6" customFormat="1" ht="16.05" customHeight="1" x14ac:dyDescent="0.3">
      <c r="B5" s="29" t="s">
        <v>24</v>
      </c>
      <c r="C5" s="29" t="s">
        <v>3</v>
      </c>
      <c r="D5" s="29" t="s">
        <v>4</v>
      </c>
      <c r="E5" s="29" t="s">
        <v>5</v>
      </c>
      <c r="F5" s="29" t="s">
        <v>6</v>
      </c>
      <c r="G5" s="29" t="s">
        <v>7</v>
      </c>
      <c r="H5" s="29" t="s">
        <v>8</v>
      </c>
      <c r="I5" s="29" t="s">
        <v>9</v>
      </c>
      <c r="J5" s="29" t="s">
        <v>10</v>
      </c>
      <c r="K5" s="29" t="s">
        <v>11</v>
      </c>
      <c r="L5" s="29" t="s">
        <v>12</v>
      </c>
      <c r="M5" s="29" t="s">
        <v>13</v>
      </c>
      <c r="N5" s="29" t="s">
        <v>14</v>
      </c>
      <c r="O5" s="29" t="s">
        <v>15</v>
      </c>
      <c r="P5" s="29" t="s">
        <v>16</v>
      </c>
      <c r="Q5" s="29" t="s">
        <v>17</v>
      </c>
      <c r="R5" s="29" t="s">
        <v>18</v>
      </c>
      <c r="S5" s="29" t="s">
        <v>19</v>
      </c>
      <c r="T5" s="29" t="s">
        <v>20</v>
      </c>
      <c r="U5" s="29" t="s">
        <v>21</v>
      </c>
      <c r="V5" s="29" t="s">
        <v>22</v>
      </c>
      <c r="W5" s="29" t="s">
        <v>23</v>
      </c>
      <c r="X5" s="29" t="s">
        <v>0</v>
      </c>
      <c r="Y5" s="29" t="s">
        <v>203</v>
      </c>
      <c r="Z5" s="29" t="s">
        <v>206</v>
      </c>
      <c r="AA5" s="29" t="s">
        <v>217</v>
      </c>
      <c r="AB5" s="29" t="s">
        <v>220</v>
      </c>
    </row>
    <row r="6" spans="2:29" ht="16.05" customHeight="1" x14ac:dyDescent="0.3">
      <c r="B6" s="21" t="s">
        <v>25</v>
      </c>
      <c r="C6" s="19">
        <v>1519623</v>
      </c>
      <c r="D6" s="19">
        <v>1688465</v>
      </c>
      <c r="E6" s="19">
        <v>1831352</v>
      </c>
      <c r="F6" s="19">
        <v>1985881</v>
      </c>
      <c r="G6" s="19">
        <v>2000637</v>
      </c>
      <c r="H6" s="19">
        <v>2112948</v>
      </c>
      <c r="I6" s="19">
        <v>1989239</v>
      </c>
      <c r="J6" s="19">
        <v>2141911</v>
      </c>
      <c r="K6" s="19">
        <v>2052472</v>
      </c>
      <c r="L6" s="19">
        <v>2011945</v>
      </c>
      <c r="M6" s="19">
        <v>1875944</v>
      </c>
      <c r="N6" s="19">
        <v>2586375</v>
      </c>
      <c r="O6" s="19">
        <v>2538551</v>
      </c>
      <c r="P6" s="19">
        <v>2660967</v>
      </c>
      <c r="Q6" s="19">
        <v>4228462</v>
      </c>
      <c r="R6" s="19">
        <v>3987314</v>
      </c>
      <c r="S6" s="19">
        <v>4174225</v>
      </c>
      <c r="T6" s="19">
        <v>4721390</v>
      </c>
      <c r="U6" s="19">
        <v>5266653</v>
      </c>
      <c r="V6" s="19">
        <v>5739172</v>
      </c>
      <c r="W6" s="19">
        <v>5756522</v>
      </c>
      <c r="X6" s="19">
        <v>6542870</v>
      </c>
      <c r="Y6" s="19">
        <v>6992664</v>
      </c>
      <c r="Z6" s="19">
        <v>6821848</v>
      </c>
      <c r="AA6" s="19">
        <v>7358965</v>
      </c>
      <c r="AB6" s="19">
        <v>7581016</v>
      </c>
    </row>
    <row r="7" spans="2:29" ht="16.05" customHeight="1" x14ac:dyDescent="0.3">
      <c r="B7" s="26" t="s">
        <v>26</v>
      </c>
      <c r="C7" s="17">
        <v>2088</v>
      </c>
      <c r="D7" s="17">
        <v>1466</v>
      </c>
      <c r="E7" s="17">
        <v>1871</v>
      </c>
      <c r="F7" s="17">
        <v>9124</v>
      </c>
      <c r="G7" s="17">
        <v>1544</v>
      </c>
      <c r="H7" s="17">
        <v>1401</v>
      </c>
      <c r="I7" s="17">
        <v>10602</v>
      </c>
      <c r="J7" s="17">
        <v>21596</v>
      </c>
      <c r="K7" s="17">
        <v>29276</v>
      </c>
      <c r="L7" s="17">
        <v>55085</v>
      </c>
      <c r="M7" s="17">
        <v>87986</v>
      </c>
      <c r="N7" s="17">
        <v>121132</v>
      </c>
      <c r="O7" s="17">
        <v>63485</v>
      </c>
      <c r="P7" s="17">
        <v>172398</v>
      </c>
      <c r="Q7" s="17">
        <v>195675</v>
      </c>
      <c r="R7" s="17">
        <v>197086</v>
      </c>
      <c r="S7" s="17">
        <v>278988</v>
      </c>
      <c r="T7" s="17">
        <v>366355</v>
      </c>
      <c r="U7" s="17">
        <v>379497</v>
      </c>
      <c r="V7" s="17">
        <v>248670</v>
      </c>
      <c r="W7" s="17">
        <v>246044</v>
      </c>
      <c r="X7" s="17">
        <v>216352</v>
      </c>
      <c r="Y7" s="17">
        <v>226884</v>
      </c>
      <c r="Z7" s="17">
        <v>267333</v>
      </c>
      <c r="AA7" s="17">
        <v>320468</v>
      </c>
      <c r="AB7" s="17">
        <v>291942</v>
      </c>
    </row>
    <row r="8" spans="2:29" ht="16.05" customHeight="1" x14ac:dyDescent="0.3">
      <c r="B8" s="26" t="s">
        <v>27</v>
      </c>
      <c r="C8" s="17">
        <v>246882</v>
      </c>
      <c r="D8" s="17">
        <v>297162</v>
      </c>
      <c r="E8" s="17">
        <v>374108</v>
      </c>
      <c r="F8" s="17">
        <v>548541</v>
      </c>
      <c r="G8" s="17">
        <v>599059</v>
      </c>
      <c r="H8" s="17">
        <v>733920</v>
      </c>
      <c r="I8" s="17">
        <v>669889</v>
      </c>
      <c r="J8" s="17">
        <v>756077</v>
      </c>
      <c r="K8" s="17">
        <v>602589</v>
      </c>
      <c r="L8" s="17">
        <v>773315</v>
      </c>
      <c r="M8" s="17">
        <v>175878</v>
      </c>
      <c r="N8" s="17">
        <v>404906</v>
      </c>
      <c r="O8" s="17">
        <v>181882</v>
      </c>
      <c r="P8" s="17">
        <v>148137</v>
      </c>
      <c r="Q8" s="17">
        <v>302131</v>
      </c>
      <c r="R8" s="17">
        <v>194251</v>
      </c>
      <c r="S8" s="17">
        <v>340758</v>
      </c>
      <c r="T8" s="17">
        <v>544995</v>
      </c>
      <c r="U8" s="17">
        <v>87999</v>
      </c>
      <c r="V8" s="17">
        <v>386065</v>
      </c>
      <c r="W8" s="17">
        <v>98999</v>
      </c>
      <c r="X8" s="17">
        <v>260999</v>
      </c>
      <c r="Y8" s="17">
        <v>399254</v>
      </c>
      <c r="Z8" s="17">
        <v>186039</v>
      </c>
      <c r="AA8" s="17">
        <v>252550</v>
      </c>
      <c r="AB8" s="17">
        <v>239060</v>
      </c>
    </row>
    <row r="9" spans="2:29" ht="16.05" customHeight="1" x14ac:dyDescent="0.3">
      <c r="B9" s="26" t="s">
        <v>28</v>
      </c>
      <c r="C9" s="17">
        <v>123163</v>
      </c>
      <c r="D9" s="17">
        <v>93476</v>
      </c>
      <c r="E9" s="17">
        <v>88413</v>
      </c>
      <c r="F9" s="17">
        <v>115827</v>
      </c>
      <c r="G9" s="17">
        <v>77780</v>
      </c>
      <c r="H9" s="17">
        <v>87760</v>
      </c>
      <c r="I9" s="17">
        <v>94709</v>
      </c>
      <c r="J9" s="17">
        <v>161514</v>
      </c>
      <c r="K9" s="17">
        <v>148905</v>
      </c>
      <c r="L9" s="17">
        <v>45451</v>
      </c>
      <c r="M9" s="17">
        <v>313909</v>
      </c>
      <c r="N9" s="17">
        <v>611494</v>
      </c>
      <c r="O9" s="17">
        <v>673963</v>
      </c>
      <c r="P9" s="17">
        <v>409343</v>
      </c>
      <c r="Q9" s="17">
        <v>1247939</v>
      </c>
      <c r="R9" s="17">
        <v>663925</v>
      </c>
      <c r="S9" s="17">
        <v>216019</v>
      </c>
      <c r="T9" s="17">
        <v>232154</v>
      </c>
      <c r="U9" s="17">
        <v>797111</v>
      </c>
      <c r="V9" s="17">
        <v>580561</v>
      </c>
      <c r="W9" s="17">
        <v>952183</v>
      </c>
      <c r="X9" s="17">
        <v>1114237</v>
      </c>
      <c r="Y9" s="17">
        <v>842293</v>
      </c>
      <c r="Z9" s="17">
        <v>1487896</v>
      </c>
      <c r="AA9" s="17">
        <v>1483765</v>
      </c>
      <c r="AB9" s="17">
        <v>1721076</v>
      </c>
    </row>
    <row r="10" spans="2:29" ht="16.05" customHeight="1" x14ac:dyDescent="0.3">
      <c r="B10" s="26" t="s">
        <v>29</v>
      </c>
      <c r="C10" s="17">
        <v>988</v>
      </c>
      <c r="D10" s="17">
        <v>993</v>
      </c>
      <c r="E10" s="17">
        <v>3868</v>
      </c>
      <c r="F10" s="17">
        <v>354</v>
      </c>
      <c r="G10" s="17">
        <v>3766</v>
      </c>
      <c r="H10" s="17">
        <v>3472</v>
      </c>
      <c r="I10" s="17">
        <v>593</v>
      </c>
      <c r="J10" s="17">
        <v>2150</v>
      </c>
      <c r="K10" s="17">
        <v>2914</v>
      </c>
      <c r="L10" s="17">
        <v>550</v>
      </c>
      <c r="M10" s="17">
        <v>725</v>
      </c>
      <c r="N10" s="17">
        <v>3237</v>
      </c>
      <c r="O10" s="17">
        <v>3599</v>
      </c>
      <c r="P10" s="17">
        <v>4628</v>
      </c>
      <c r="Q10" s="17">
        <v>13471</v>
      </c>
      <c r="R10" s="17">
        <v>17001</v>
      </c>
      <c r="S10" s="17">
        <v>113128</v>
      </c>
      <c r="T10" s="17">
        <v>41157</v>
      </c>
      <c r="U10" s="17">
        <v>45831</v>
      </c>
      <c r="V10" s="17">
        <v>87261</v>
      </c>
      <c r="W10" s="17">
        <v>142379</v>
      </c>
      <c r="X10" s="17">
        <v>173187</v>
      </c>
      <c r="Y10" s="17">
        <v>79977</v>
      </c>
      <c r="Z10" s="17">
        <v>86336</v>
      </c>
      <c r="AA10" s="17">
        <v>232998</v>
      </c>
      <c r="AB10" s="17">
        <v>208512</v>
      </c>
      <c r="AC10" s="15"/>
    </row>
    <row r="11" spans="2:29" ht="16.05" customHeight="1" x14ac:dyDescent="0.3">
      <c r="B11" s="26" t="s">
        <v>30</v>
      </c>
      <c r="C11" s="17">
        <v>1241985</v>
      </c>
      <c r="D11" s="17">
        <v>1463344</v>
      </c>
      <c r="E11" s="17">
        <v>1572837</v>
      </c>
      <c r="F11" s="17">
        <v>1479416</v>
      </c>
      <c r="G11" s="17">
        <v>1588253</v>
      </c>
      <c r="H11" s="17">
        <v>1624721</v>
      </c>
      <c r="I11" s="17">
        <v>1481576</v>
      </c>
      <c r="J11" s="17">
        <v>1375794</v>
      </c>
      <c r="K11" s="17">
        <v>1395887</v>
      </c>
      <c r="L11" s="17">
        <v>1260561</v>
      </c>
      <c r="M11" s="17">
        <v>1394061</v>
      </c>
      <c r="N11" s="17">
        <v>1464217</v>
      </c>
      <c r="O11" s="17">
        <v>1691118</v>
      </c>
      <c r="P11" s="17">
        <v>2014683</v>
      </c>
      <c r="Q11" s="17">
        <v>2527435</v>
      </c>
      <c r="R11" s="17">
        <v>2909095</v>
      </c>
      <c r="S11" s="17">
        <v>3312179</v>
      </c>
      <c r="T11" s="17">
        <v>3658738</v>
      </c>
      <c r="U11" s="17">
        <v>4119764</v>
      </c>
      <c r="V11" s="17">
        <v>4575881</v>
      </c>
      <c r="W11" s="17">
        <v>4477902</v>
      </c>
      <c r="X11" s="17">
        <v>4848447</v>
      </c>
      <c r="Y11" s="17">
        <v>5334232</v>
      </c>
      <c r="Z11" s="17">
        <v>4706437</v>
      </c>
      <c r="AA11" s="17">
        <v>4932592</v>
      </c>
      <c r="AB11" s="17">
        <v>4935366</v>
      </c>
      <c r="AC11" s="15"/>
    </row>
    <row r="12" spans="2:29" ht="16.05" customHeight="1" x14ac:dyDescent="0.3">
      <c r="B12" s="26" t="s">
        <v>31</v>
      </c>
      <c r="C12" s="17">
        <v>-238943</v>
      </c>
      <c r="D12" s="17">
        <v>-315986</v>
      </c>
      <c r="E12" s="17">
        <v>-395029</v>
      </c>
      <c r="F12" s="17">
        <v>-370716</v>
      </c>
      <c r="G12" s="17">
        <v>-496586</v>
      </c>
      <c r="H12" s="17">
        <v>-566137</v>
      </c>
      <c r="I12" s="17">
        <v>-487235</v>
      </c>
      <c r="J12" s="17">
        <v>-404542</v>
      </c>
      <c r="K12" s="17">
        <v>-368724</v>
      </c>
      <c r="L12" s="17">
        <v>-214545</v>
      </c>
      <c r="M12" s="17">
        <v>-238545</v>
      </c>
      <c r="N12" s="17">
        <v>-169689</v>
      </c>
      <c r="O12" s="17">
        <v>-178279</v>
      </c>
      <c r="P12" s="17">
        <v>-200436</v>
      </c>
      <c r="Q12" s="17">
        <v>-229000</v>
      </c>
      <c r="R12" s="17">
        <v>-179205</v>
      </c>
      <c r="S12" s="17">
        <v>-264654</v>
      </c>
      <c r="T12" s="17">
        <v>-333182</v>
      </c>
      <c r="U12" s="17">
        <v>-382056</v>
      </c>
      <c r="V12" s="17">
        <v>-416846</v>
      </c>
      <c r="W12" s="17">
        <v>-445395</v>
      </c>
      <c r="X12" s="17">
        <v>-462412</v>
      </c>
      <c r="Y12" s="17">
        <v>-477019</v>
      </c>
      <c r="Z12" s="17">
        <v>-487578</v>
      </c>
      <c r="AA12" s="17">
        <v>-502081</v>
      </c>
      <c r="AB12" s="17">
        <v>-527386</v>
      </c>
      <c r="AC12" s="15"/>
    </row>
    <row r="13" spans="2:29" ht="16.05" customHeight="1" x14ac:dyDescent="0.3">
      <c r="B13" s="26" t="s">
        <v>32</v>
      </c>
      <c r="C13" s="17">
        <v>21</v>
      </c>
      <c r="D13" s="17">
        <v>0</v>
      </c>
      <c r="E13" s="17">
        <v>0</v>
      </c>
      <c r="F13" s="17">
        <v>2</v>
      </c>
      <c r="G13" s="17">
        <v>6</v>
      </c>
      <c r="H13" s="17">
        <v>1</v>
      </c>
      <c r="I13" s="17">
        <v>1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1341</v>
      </c>
      <c r="Q13" s="17">
        <v>1725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758</v>
      </c>
      <c r="X13" s="17">
        <v>0</v>
      </c>
      <c r="Y13" s="17">
        <v>0</v>
      </c>
      <c r="Z13" s="17">
        <v>2268</v>
      </c>
      <c r="AA13" s="17">
        <v>282</v>
      </c>
      <c r="AB13" s="17">
        <v>4354</v>
      </c>
      <c r="AC13" s="15"/>
    </row>
    <row r="14" spans="2:29" ht="16.05" customHeight="1" x14ac:dyDescent="0.3">
      <c r="B14" s="26" t="s">
        <v>33</v>
      </c>
      <c r="C14" s="17">
        <v>5653</v>
      </c>
      <c r="D14" s="17">
        <v>4694</v>
      </c>
      <c r="E14" s="17">
        <v>6488</v>
      </c>
      <c r="F14" s="17">
        <v>19574</v>
      </c>
      <c r="G14" s="17">
        <v>22511</v>
      </c>
      <c r="H14" s="17">
        <v>23728</v>
      </c>
      <c r="I14" s="17">
        <v>24399</v>
      </c>
      <c r="J14" s="17">
        <v>24638</v>
      </c>
      <c r="K14" s="17">
        <v>25219</v>
      </c>
      <c r="L14" s="17">
        <v>16553</v>
      </c>
      <c r="M14" s="17">
        <v>24310</v>
      </c>
      <c r="N14" s="17">
        <v>14386</v>
      </c>
      <c r="O14" s="17">
        <v>18944</v>
      </c>
      <c r="P14" s="17">
        <v>12970</v>
      </c>
      <c r="Q14" s="17">
        <v>19414</v>
      </c>
      <c r="R14" s="17">
        <v>30469</v>
      </c>
      <c r="S14" s="17">
        <v>11908</v>
      </c>
      <c r="T14" s="17">
        <v>16742</v>
      </c>
      <c r="U14" s="17">
        <v>15876</v>
      </c>
      <c r="V14" s="17">
        <v>3771</v>
      </c>
      <c r="W14" s="17">
        <v>3644</v>
      </c>
      <c r="X14" s="17">
        <v>2876</v>
      </c>
      <c r="Y14" s="17">
        <v>2944</v>
      </c>
      <c r="Z14" s="17">
        <v>2839</v>
      </c>
      <c r="AA14" s="17">
        <v>18026</v>
      </c>
      <c r="AB14" s="17">
        <v>56548</v>
      </c>
      <c r="AC14" s="15"/>
    </row>
    <row r="15" spans="2:29" ht="16.05" customHeight="1" x14ac:dyDescent="0.3">
      <c r="B15" s="26" t="s">
        <v>34</v>
      </c>
      <c r="C15" s="17">
        <v>10</v>
      </c>
      <c r="D15" s="17">
        <v>26</v>
      </c>
      <c r="E15" s="17">
        <v>151</v>
      </c>
      <c r="F15" s="17">
        <v>152</v>
      </c>
      <c r="G15" s="17">
        <v>108</v>
      </c>
      <c r="H15" s="17">
        <v>98</v>
      </c>
      <c r="I15" s="17">
        <v>167</v>
      </c>
      <c r="J15" s="17">
        <v>5079</v>
      </c>
      <c r="K15" s="17">
        <v>10635</v>
      </c>
      <c r="L15" s="17">
        <v>3971</v>
      </c>
      <c r="M15" s="17">
        <v>296</v>
      </c>
      <c r="N15" s="17">
        <v>265</v>
      </c>
      <c r="O15" s="17">
        <v>1552</v>
      </c>
      <c r="P15" s="17">
        <v>1628</v>
      </c>
      <c r="Q15" s="17">
        <v>5434</v>
      </c>
      <c r="R15" s="17">
        <v>10469</v>
      </c>
      <c r="S15" s="17">
        <v>15159</v>
      </c>
      <c r="T15" s="17">
        <v>16340</v>
      </c>
      <c r="U15" s="17">
        <v>16732</v>
      </c>
      <c r="V15" s="17">
        <v>19240</v>
      </c>
      <c r="W15" s="17">
        <v>19668</v>
      </c>
      <c r="X15" s="17">
        <v>20032</v>
      </c>
      <c r="Y15" s="17">
        <v>29479</v>
      </c>
      <c r="Z15" s="17">
        <v>31768</v>
      </c>
      <c r="AA15" s="17">
        <v>35818</v>
      </c>
      <c r="AB15" s="17">
        <v>32612</v>
      </c>
      <c r="AC15" s="15"/>
    </row>
    <row r="16" spans="2:29" ht="16.05" customHeight="1" x14ac:dyDescent="0.3">
      <c r="B16" s="26" t="s">
        <v>35</v>
      </c>
      <c r="C16" s="17">
        <v>75213</v>
      </c>
      <c r="D16" s="17">
        <v>73568</v>
      </c>
      <c r="E16" s="17">
        <v>78098</v>
      </c>
      <c r="F16" s="17">
        <v>75989</v>
      </c>
      <c r="G16" s="17">
        <v>80394</v>
      </c>
      <c r="H16" s="17">
        <v>75822</v>
      </c>
      <c r="I16" s="17">
        <v>61854</v>
      </c>
      <c r="J16" s="17">
        <v>63263</v>
      </c>
      <c r="K16" s="17">
        <v>62833</v>
      </c>
      <c r="L16" s="17">
        <v>0</v>
      </c>
      <c r="M16" s="17">
        <v>50878</v>
      </c>
      <c r="N16" s="17">
        <v>59468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5"/>
    </row>
    <row r="17" spans="2:29" ht="16.05" customHeight="1" x14ac:dyDescent="0.3">
      <c r="B17" s="26" t="s">
        <v>36</v>
      </c>
      <c r="C17" s="17">
        <v>22308</v>
      </c>
      <c r="D17" s="17">
        <v>23001</v>
      </c>
      <c r="E17" s="17">
        <v>29346</v>
      </c>
      <c r="F17" s="17">
        <v>15503</v>
      </c>
      <c r="G17" s="17">
        <v>39190</v>
      </c>
      <c r="H17" s="17">
        <v>41082</v>
      </c>
      <c r="I17" s="17">
        <v>40523</v>
      </c>
      <c r="J17" s="17">
        <v>39744</v>
      </c>
      <c r="K17" s="17">
        <v>40647</v>
      </c>
      <c r="L17" s="17">
        <v>38748</v>
      </c>
      <c r="M17" s="17">
        <v>30023</v>
      </c>
      <c r="N17" s="17">
        <v>34902</v>
      </c>
      <c r="O17" s="17">
        <v>39833</v>
      </c>
      <c r="P17" s="17">
        <v>47394</v>
      </c>
      <c r="Q17" s="17">
        <v>66353</v>
      </c>
      <c r="R17" s="17">
        <v>54600</v>
      </c>
      <c r="S17" s="17">
        <v>55954</v>
      </c>
      <c r="T17" s="17">
        <v>63296</v>
      </c>
      <c r="U17" s="17">
        <v>77098</v>
      </c>
      <c r="V17" s="17">
        <v>103384</v>
      </c>
      <c r="W17" s="17">
        <v>113211</v>
      </c>
      <c r="X17" s="17">
        <v>222614</v>
      </c>
      <c r="Y17" s="17">
        <v>389876</v>
      </c>
      <c r="Z17" s="17">
        <v>313962</v>
      </c>
      <c r="AA17" s="17">
        <v>327086</v>
      </c>
      <c r="AB17" s="17">
        <v>379318</v>
      </c>
      <c r="AC17" s="15"/>
    </row>
    <row r="18" spans="2:29" ht="16.05" customHeight="1" x14ac:dyDescent="0.3">
      <c r="B18" s="26" t="s">
        <v>37</v>
      </c>
      <c r="C18" s="17">
        <v>37704</v>
      </c>
      <c r="D18" s="17">
        <v>42151</v>
      </c>
      <c r="E18" s="17">
        <v>65799</v>
      </c>
      <c r="F18" s="17">
        <v>88016</v>
      </c>
      <c r="G18" s="17">
        <v>81743</v>
      </c>
      <c r="H18" s="17">
        <v>84864</v>
      </c>
      <c r="I18" s="17">
        <v>91127</v>
      </c>
      <c r="J18" s="17">
        <v>96448</v>
      </c>
      <c r="K18" s="17">
        <v>102807</v>
      </c>
      <c r="L18" s="17">
        <v>28866</v>
      </c>
      <c r="M18" s="17">
        <v>32583</v>
      </c>
      <c r="N18" s="17">
        <v>37665</v>
      </c>
      <c r="O18" s="17">
        <v>36691</v>
      </c>
      <c r="P18" s="17">
        <v>38526</v>
      </c>
      <c r="Q18" s="17">
        <v>46061</v>
      </c>
      <c r="R18" s="17">
        <v>54438</v>
      </c>
      <c r="S18" s="17">
        <v>58344</v>
      </c>
      <c r="T18" s="17">
        <v>70571</v>
      </c>
      <c r="U18" s="17">
        <v>73658</v>
      </c>
      <c r="V18" s="17">
        <v>104620</v>
      </c>
      <c r="W18" s="17">
        <v>96149</v>
      </c>
      <c r="X18" s="17">
        <v>88033</v>
      </c>
      <c r="Y18" s="17">
        <v>99444</v>
      </c>
      <c r="Z18" s="17">
        <v>145586</v>
      </c>
      <c r="AA18" s="17">
        <v>169376</v>
      </c>
      <c r="AB18" s="17">
        <v>137614</v>
      </c>
      <c r="AC18" s="15"/>
    </row>
    <row r="19" spans="2:29" ht="16.05" customHeight="1" x14ac:dyDescent="0.3">
      <c r="B19" s="26" t="s">
        <v>38</v>
      </c>
      <c r="C19" s="17">
        <v>-909</v>
      </c>
      <c r="D19" s="17">
        <v>-790</v>
      </c>
      <c r="E19" s="17">
        <v>-1467</v>
      </c>
      <c r="F19" s="17">
        <v>-2730</v>
      </c>
      <c r="G19" s="17">
        <v>-3022</v>
      </c>
      <c r="H19" s="17">
        <v>-3188</v>
      </c>
      <c r="I19" s="17">
        <v>-3348</v>
      </c>
      <c r="J19" s="17">
        <v>-3591</v>
      </c>
      <c r="K19" s="17">
        <v>-5064</v>
      </c>
      <c r="L19" s="17">
        <v>-792</v>
      </c>
      <c r="M19" s="17">
        <v>-866</v>
      </c>
      <c r="N19" s="17">
        <v>-961</v>
      </c>
      <c r="O19" s="17">
        <v>-1750</v>
      </c>
      <c r="P19" s="17">
        <v>-484</v>
      </c>
      <c r="Q19" s="17">
        <v>-451</v>
      </c>
      <c r="R19" s="17">
        <v>-507</v>
      </c>
      <c r="S19" s="17">
        <v>-603</v>
      </c>
      <c r="T19" s="17">
        <v>-727</v>
      </c>
      <c r="U19" s="17">
        <v>-752</v>
      </c>
      <c r="V19" s="17">
        <v>-1128</v>
      </c>
      <c r="W19" s="17">
        <v>-1073</v>
      </c>
      <c r="X19" s="17">
        <v>-985</v>
      </c>
      <c r="Y19" s="17">
        <v>-1044</v>
      </c>
      <c r="Z19" s="17">
        <v>-1501</v>
      </c>
      <c r="AA19" s="17">
        <v>-1869</v>
      </c>
      <c r="AB19" s="17">
        <v>-1615</v>
      </c>
      <c r="AC19" s="15"/>
    </row>
    <row r="20" spans="2:29" ht="16.05" customHeight="1" x14ac:dyDescent="0.3">
      <c r="B20" s="26" t="s">
        <v>39</v>
      </c>
      <c r="C20" s="17">
        <v>3460</v>
      </c>
      <c r="D20" s="17">
        <v>5360</v>
      </c>
      <c r="E20" s="17">
        <v>6869</v>
      </c>
      <c r="F20" s="17">
        <v>6829</v>
      </c>
      <c r="G20" s="17">
        <v>5891</v>
      </c>
      <c r="H20" s="17">
        <v>5404</v>
      </c>
      <c r="I20" s="17">
        <v>4382</v>
      </c>
      <c r="J20" s="17">
        <v>3741</v>
      </c>
      <c r="K20" s="17">
        <v>4548</v>
      </c>
      <c r="L20" s="17">
        <v>4182</v>
      </c>
      <c r="M20" s="17">
        <v>4706</v>
      </c>
      <c r="N20" s="17">
        <v>5353</v>
      </c>
      <c r="O20" s="17">
        <v>7513</v>
      </c>
      <c r="P20" s="17">
        <v>10839</v>
      </c>
      <c r="Q20" s="17">
        <v>32275</v>
      </c>
      <c r="R20" s="17">
        <v>35692</v>
      </c>
      <c r="S20" s="17">
        <v>37045</v>
      </c>
      <c r="T20" s="17">
        <v>44951</v>
      </c>
      <c r="U20" s="17">
        <v>35895</v>
      </c>
      <c r="V20" s="17">
        <v>47693</v>
      </c>
      <c r="W20" s="17">
        <v>52053</v>
      </c>
      <c r="X20" s="17">
        <v>57140</v>
      </c>
      <c r="Y20" s="17">
        <v>66344</v>
      </c>
      <c r="Z20" s="17">
        <v>80463</v>
      </c>
      <c r="AA20" s="17">
        <v>89954</v>
      </c>
      <c r="AB20" s="17">
        <v>103615</v>
      </c>
      <c r="AC20" s="15"/>
    </row>
    <row r="21" spans="2:29" ht="16.05" customHeight="1" x14ac:dyDescent="0.3">
      <c r="B21" s="26" t="s">
        <v>40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2350</v>
      </c>
      <c r="Y21" s="17">
        <v>0</v>
      </c>
      <c r="Z21" s="17">
        <v>0</v>
      </c>
      <c r="AA21" s="17">
        <v>0</v>
      </c>
      <c r="AB21" s="17">
        <v>0</v>
      </c>
      <c r="AC21" s="15"/>
    </row>
    <row r="22" spans="2:29" ht="16.05" customHeight="1" x14ac:dyDescent="0.3">
      <c r="B22" s="21" t="s">
        <v>41</v>
      </c>
      <c r="C22" s="19">
        <v>98316</v>
      </c>
      <c r="D22" s="19">
        <v>123559</v>
      </c>
      <c r="E22" s="19">
        <v>166403</v>
      </c>
      <c r="F22" s="19">
        <v>192832</v>
      </c>
      <c r="G22" s="19">
        <v>204646</v>
      </c>
      <c r="H22" s="19">
        <v>295848</v>
      </c>
      <c r="I22" s="19">
        <v>359731</v>
      </c>
      <c r="J22" s="19">
        <v>398399</v>
      </c>
      <c r="K22" s="19">
        <v>515074</v>
      </c>
      <c r="L22" s="19">
        <v>662683</v>
      </c>
      <c r="M22" s="19">
        <v>857617</v>
      </c>
      <c r="N22" s="19">
        <v>1155973</v>
      </c>
      <c r="O22" s="19">
        <v>1348719</v>
      </c>
      <c r="P22" s="19">
        <v>2102738</v>
      </c>
      <c r="Q22" s="19">
        <v>3440180</v>
      </c>
      <c r="R22" s="19">
        <v>4239332</v>
      </c>
      <c r="S22" s="19">
        <v>4298414</v>
      </c>
      <c r="T22" s="19">
        <v>5604850</v>
      </c>
      <c r="U22" s="19">
        <v>6239607</v>
      </c>
      <c r="V22" s="19">
        <v>6569214</v>
      </c>
      <c r="W22" s="19">
        <v>7854287</v>
      </c>
      <c r="X22" s="19">
        <v>8788460</v>
      </c>
      <c r="Y22" s="19">
        <v>9772151</v>
      </c>
      <c r="Z22" s="19">
        <v>12100975</v>
      </c>
      <c r="AA22" s="19">
        <v>13856517</v>
      </c>
      <c r="AB22" s="19">
        <v>15853946</v>
      </c>
      <c r="AC22" s="15"/>
    </row>
    <row r="23" spans="2:29" ht="16.05" customHeight="1" x14ac:dyDescent="0.3">
      <c r="B23" s="26" t="s">
        <v>42</v>
      </c>
      <c r="C23" s="17">
        <v>48560</v>
      </c>
      <c r="D23" s="17">
        <v>51726</v>
      </c>
      <c r="E23" s="17">
        <v>82234</v>
      </c>
      <c r="F23" s="17">
        <v>92900</v>
      </c>
      <c r="G23" s="17">
        <v>93635</v>
      </c>
      <c r="H23" s="17">
        <v>166076</v>
      </c>
      <c r="I23" s="17">
        <v>205895</v>
      </c>
      <c r="J23" s="17">
        <v>197807</v>
      </c>
      <c r="K23" s="17">
        <v>230405</v>
      </c>
      <c r="L23" s="17">
        <v>241561</v>
      </c>
      <c r="M23" s="17">
        <v>335563</v>
      </c>
      <c r="N23" s="17">
        <v>361936</v>
      </c>
      <c r="O23" s="17">
        <v>344971</v>
      </c>
      <c r="P23" s="17">
        <v>320634</v>
      </c>
      <c r="Q23" s="17">
        <v>324358</v>
      </c>
      <c r="R23" s="17">
        <v>405395</v>
      </c>
      <c r="S23" s="17">
        <v>327595</v>
      </c>
      <c r="T23" s="17">
        <v>608179</v>
      </c>
      <c r="U23" s="17">
        <v>814067</v>
      </c>
      <c r="V23" s="17">
        <v>832120</v>
      </c>
      <c r="W23" s="17">
        <v>881523</v>
      </c>
      <c r="X23" s="17">
        <v>934895</v>
      </c>
      <c r="Y23" s="17">
        <v>849374</v>
      </c>
      <c r="Z23" s="17">
        <v>935696</v>
      </c>
      <c r="AA23" s="17">
        <v>994322</v>
      </c>
      <c r="AB23" s="17">
        <v>1672759</v>
      </c>
      <c r="AC23" s="15"/>
    </row>
    <row r="24" spans="2:29" ht="16.05" customHeight="1" x14ac:dyDescent="0.3">
      <c r="B24" s="26" t="s">
        <v>43</v>
      </c>
      <c r="C24" s="17">
        <v>40049</v>
      </c>
      <c r="D24" s="17">
        <v>52222</v>
      </c>
      <c r="E24" s="17">
        <v>63395</v>
      </c>
      <c r="F24" s="17">
        <v>73261</v>
      </c>
      <c r="G24" s="17">
        <v>98369</v>
      </c>
      <c r="H24" s="17">
        <v>122439</v>
      </c>
      <c r="I24" s="17">
        <v>149726</v>
      </c>
      <c r="J24" s="17">
        <v>193462</v>
      </c>
      <c r="K24" s="17">
        <v>275824</v>
      </c>
      <c r="L24" s="17">
        <v>352960</v>
      </c>
      <c r="M24" s="17">
        <v>474055</v>
      </c>
      <c r="N24" s="17">
        <v>746174</v>
      </c>
      <c r="O24" s="17">
        <v>890430</v>
      </c>
      <c r="P24" s="17">
        <v>1651947</v>
      </c>
      <c r="Q24" s="17">
        <v>2896826</v>
      </c>
      <c r="R24" s="17">
        <v>3564613</v>
      </c>
      <c r="S24" s="17">
        <v>3728847</v>
      </c>
      <c r="T24" s="17">
        <v>4728763</v>
      </c>
      <c r="U24" s="17">
        <v>5103819</v>
      </c>
      <c r="V24" s="17">
        <v>5467202</v>
      </c>
      <c r="W24" s="17">
        <v>6713307</v>
      </c>
      <c r="X24" s="17">
        <v>7567901</v>
      </c>
      <c r="Y24" s="17">
        <v>8658811</v>
      </c>
      <c r="Z24" s="17">
        <v>10947843</v>
      </c>
      <c r="AA24" s="17">
        <v>12610082</v>
      </c>
      <c r="AB24" s="17">
        <v>13933508</v>
      </c>
      <c r="AC24" s="15"/>
    </row>
    <row r="25" spans="2:29" ht="16.05" customHeight="1" x14ac:dyDescent="0.3">
      <c r="B25" s="26" t="s">
        <v>44</v>
      </c>
      <c r="C25" s="17">
        <v>-589</v>
      </c>
      <c r="D25" s="17">
        <v>-957</v>
      </c>
      <c r="E25" s="17">
        <v>-1617</v>
      </c>
      <c r="F25" s="17">
        <v>-2029</v>
      </c>
      <c r="G25" s="17">
        <v>-2593</v>
      </c>
      <c r="H25" s="17">
        <v>-3440</v>
      </c>
      <c r="I25" s="17">
        <v>-4452</v>
      </c>
      <c r="J25" s="17">
        <v>-9390</v>
      </c>
      <c r="K25" s="17">
        <v>-10922</v>
      </c>
      <c r="L25" s="17">
        <v>-10614</v>
      </c>
      <c r="M25" s="17">
        <v>-12968</v>
      </c>
      <c r="N25" s="17">
        <v>-17768</v>
      </c>
      <c r="O25" s="17">
        <v>-23088</v>
      </c>
      <c r="P25" s="17">
        <v>-30795</v>
      </c>
      <c r="Q25" s="17">
        <v>-47785</v>
      </c>
      <c r="R25" s="17">
        <v>-49163</v>
      </c>
      <c r="S25" s="17">
        <v>-68499</v>
      </c>
      <c r="T25" s="17">
        <v>-92955</v>
      </c>
      <c r="U25" s="17">
        <v>-120638</v>
      </c>
      <c r="V25" s="17">
        <v>-159978</v>
      </c>
      <c r="W25" s="17">
        <v>-193260</v>
      </c>
      <c r="X25" s="17">
        <v>-213948</v>
      </c>
      <c r="Y25" s="17">
        <v>-258535</v>
      </c>
      <c r="Z25" s="17">
        <v>-346135</v>
      </c>
      <c r="AA25" s="17">
        <v>-347268</v>
      </c>
      <c r="AB25" s="17">
        <v>-367096</v>
      </c>
      <c r="AC25" s="15"/>
    </row>
    <row r="26" spans="2:29" ht="16.05" customHeight="1" x14ac:dyDescent="0.3">
      <c r="B26" s="26" t="s">
        <v>45</v>
      </c>
      <c r="C26" s="17">
        <v>1417</v>
      </c>
      <c r="D26" s="17">
        <v>2006</v>
      </c>
      <c r="E26" s="17">
        <v>1938</v>
      </c>
      <c r="F26" s="17">
        <v>2805</v>
      </c>
      <c r="G26" s="17">
        <v>2760</v>
      </c>
      <c r="H26" s="17">
        <v>2627</v>
      </c>
      <c r="I26" s="17">
        <v>2704</v>
      </c>
      <c r="J26" s="17">
        <v>2553</v>
      </c>
      <c r="K26" s="17">
        <v>2591</v>
      </c>
      <c r="L26" s="17">
        <v>2534</v>
      </c>
      <c r="M26" s="17">
        <v>2483</v>
      </c>
      <c r="N26" s="17">
        <v>2627</v>
      </c>
      <c r="O26" s="17">
        <v>2590</v>
      </c>
      <c r="P26" s="17">
        <v>3455</v>
      </c>
      <c r="Q26" s="17">
        <v>3408</v>
      </c>
      <c r="R26" s="17">
        <v>3322</v>
      </c>
      <c r="S26" s="17">
        <v>0</v>
      </c>
      <c r="T26" s="17">
        <v>0</v>
      </c>
      <c r="U26" s="17">
        <v>0</v>
      </c>
      <c r="V26" s="17">
        <v>0</v>
      </c>
      <c r="W26" s="17">
        <v>0</v>
      </c>
      <c r="X26" s="17">
        <v>0</v>
      </c>
      <c r="Y26" s="17">
        <v>0</v>
      </c>
      <c r="Z26" s="17">
        <v>0</v>
      </c>
      <c r="AA26" s="17">
        <v>0</v>
      </c>
      <c r="AB26" s="17">
        <v>0</v>
      </c>
      <c r="AC26" s="15"/>
    </row>
    <row r="27" spans="2:29" ht="16.05" customHeight="1" x14ac:dyDescent="0.3">
      <c r="B27" s="26" t="s">
        <v>46</v>
      </c>
      <c r="C27" s="17">
        <v>1</v>
      </c>
      <c r="D27" s="17">
        <v>8</v>
      </c>
      <c r="E27" s="17">
        <v>12</v>
      </c>
      <c r="F27" s="17">
        <v>4</v>
      </c>
      <c r="G27" s="17">
        <v>7</v>
      </c>
      <c r="H27" s="17">
        <v>5</v>
      </c>
      <c r="I27" s="17">
        <v>4</v>
      </c>
      <c r="J27" s="17">
        <v>2</v>
      </c>
      <c r="K27" s="17">
        <v>2</v>
      </c>
      <c r="L27" s="17">
        <v>2</v>
      </c>
      <c r="M27" s="17">
        <v>2</v>
      </c>
      <c r="N27" s="17">
        <v>5</v>
      </c>
      <c r="O27" s="17">
        <v>7</v>
      </c>
      <c r="P27" s="17">
        <v>7</v>
      </c>
      <c r="Q27" s="17">
        <v>9</v>
      </c>
      <c r="R27" s="17">
        <v>10</v>
      </c>
      <c r="S27" s="17">
        <v>8</v>
      </c>
      <c r="T27" s="17">
        <v>7</v>
      </c>
      <c r="U27" s="17">
        <v>7</v>
      </c>
      <c r="V27" s="17">
        <v>9</v>
      </c>
      <c r="W27" s="17">
        <v>8</v>
      </c>
      <c r="X27" s="17">
        <v>10</v>
      </c>
      <c r="Y27" s="17">
        <v>13</v>
      </c>
      <c r="Z27" s="17">
        <v>18</v>
      </c>
      <c r="AA27" s="17">
        <v>26</v>
      </c>
      <c r="AB27" s="17">
        <v>18</v>
      </c>
      <c r="AC27" s="15"/>
    </row>
    <row r="28" spans="2:29" ht="16.05" customHeight="1" x14ac:dyDescent="0.3">
      <c r="B28" s="26" t="s">
        <v>47</v>
      </c>
      <c r="C28" s="17">
        <v>0</v>
      </c>
      <c r="D28" s="17">
        <v>0</v>
      </c>
      <c r="E28" s="17">
        <v>0</v>
      </c>
      <c r="F28" s="17">
        <v>4423</v>
      </c>
      <c r="G28" s="17">
        <v>0</v>
      </c>
      <c r="H28" s="17">
        <v>2478</v>
      </c>
      <c r="I28" s="17">
        <v>0</v>
      </c>
      <c r="J28" s="17">
        <v>7483</v>
      </c>
      <c r="K28" s="17">
        <v>10417</v>
      </c>
      <c r="L28" s="17">
        <v>68057</v>
      </c>
      <c r="M28" s="17">
        <v>23609</v>
      </c>
      <c r="N28" s="17">
        <v>26052</v>
      </c>
      <c r="O28" s="17">
        <v>94245</v>
      </c>
      <c r="P28" s="17">
        <v>112335</v>
      </c>
      <c r="Q28" s="17">
        <v>154806</v>
      </c>
      <c r="R28" s="17">
        <v>189843</v>
      </c>
      <c r="S28" s="17">
        <v>191109</v>
      </c>
      <c r="T28" s="17">
        <v>220250</v>
      </c>
      <c r="U28" s="17">
        <v>259242</v>
      </c>
      <c r="V28" s="17">
        <v>261395</v>
      </c>
      <c r="W28" s="17">
        <v>285702</v>
      </c>
      <c r="X28" s="17">
        <v>332517</v>
      </c>
      <c r="Y28" s="17">
        <v>344238</v>
      </c>
      <c r="Z28" s="17">
        <v>358107</v>
      </c>
      <c r="AA28" s="17">
        <v>361379</v>
      </c>
      <c r="AB28" s="17">
        <v>362620</v>
      </c>
      <c r="AC28" s="15"/>
    </row>
    <row r="29" spans="2:29" ht="16.05" customHeight="1" x14ac:dyDescent="0.3">
      <c r="B29" s="26" t="s">
        <v>48</v>
      </c>
      <c r="C29" s="17">
        <v>5962</v>
      </c>
      <c r="D29" s="17">
        <v>13683</v>
      </c>
      <c r="E29" s="17">
        <v>15590</v>
      </c>
      <c r="F29" s="17">
        <v>16865</v>
      </c>
      <c r="G29" s="17">
        <v>8233</v>
      </c>
      <c r="H29" s="17">
        <v>1142</v>
      </c>
      <c r="I29" s="17">
        <v>1806</v>
      </c>
      <c r="J29" s="17">
        <v>2231</v>
      </c>
      <c r="K29" s="17">
        <v>2506</v>
      </c>
      <c r="L29" s="17">
        <v>2593</v>
      </c>
      <c r="M29" s="17">
        <v>19999</v>
      </c>
      <c r="N29" s="17">
        <v>20864</v>
      </c>
      <c r="O29" s="17">
        <v>22157</v>
      </c>
      <c r="P29" s="17">
        <v>24628</v>
      </c>
      <c r="Q29" s="17">
        <v>26292</v>
      </c>
      <c r="R29" s="17">
        <v>28397</v>
      </c>
      <c r="S29" s="17">
        <v>30384</v>
      </c>
      <c r="T29" s="17">
        <v>32779</v>
      </c>
      <c r="U29" s="17">
        <v>46194</v>
      </c>
      <c r="V29" s="17">
        <v>48611</v>
      </c>
      <c r="W29" s="17">
        <v>49278</v>
      </c>
      <c r="X29" s="17">
        <v>53063</v>
      </c>
      <c r="Y29" s="17">
        <v>59944</v>
      </c>
      <c r="Z29" s="17">
        <v>67648</v>
      </c>
      <c r="AA29" s="17">
        <v>73978</v>
      </c>
      <c r="AB29" s="17">
        <v>78262</v>
      </c>
      <c r="AC29" s="15"/>
    </row>
    <row r="30" spans="2:29" ht="16.05" customHeight="1" x14ac:dyDescent="0.3">
      <c r="B30" s="26" t="s">
        <v>49</v>
      </c>
      <c r="C30" s="17">
        <v>2916</v>
      </c>
      <c r="D30" s="17">
        <v>4871</v>
      </c>
      <c r="E30" s="17">
        <v>4851</v>
      </c>
      <c r="F30" s="17">
        <v>4603</v>
      </c>
      <c r="G30" s="17">
        <v>4235</v>
      </c>
      <c r="H30" s="17">
        <v>4521</v>
      </c>
      <c r="I30" s="17">
        <v>4048</v>
      </c>
      <c r="J30" s="17">
        <v>4251</v>
      </c>
      <c r="K30" s="17">
        <v>4251</v>
      </c>
      <c r="L30" s="17">
        <v>5590</v>
      </c>
      <c r="M30" s="17">
        <v>5530</v>
      </c>
      <c r="N30" s="17">
        <v>6836</v>
      </c>
      <c r="O30" s="17">
        <v>8241</v>
      </c>
      <c r="P30" s="17">
        <v>11361</v>
      </c>
      <c r="Q30" s="17">
        <v>74192</v>
      </c>
      <c r="R30" s="17">
        <v>90790</v>
      </c>
      <c r="S30" s="17">
        <v>82845</v>
      </c>
      <c r="T30" s="17">
        <v>101390</v>
      </c>
      <c r="U30" s="17">
        <v>130700</v>
      </c>
      <c r="V30" s="17">
        <v>113525</v>
      </c>
      <c r="W30" s="17">
        <v>111251</v>
      </c>
      <c r="X30" s="17">
        <v>107425</v>
      </c>
      <c r="Y30" s="17">
        <v>118306</v>
      </c>
      <c r="Z30" s="17">
        <v>137798</v>
      </c>
      <c r="AA30" s="17">
        <v>163998</v>
      </c>
      <c r="AB30" s="17">
        <v>173875</v>
      </c>
      <c r="AC30" s="15"/>
    </row>
    <row r="31" spans="2:29" ht="16.05" customHeight="1" x14ac:dyDescent="0.3">
      <c r="B31" s="26" t="s">
        <v>50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9344</v>
      </c>
      <c r="N31" s="17">
        <v>9247</v>
      </c>
      <c r="O31" s="17">
        <v>9166</v>
      </c>
      <c r="P31" s="17">
        <v>9166</v>
      </c>
      <c r="Q31" s="17">
        <v>8074</v>
      </c>
      <c r="R31" s="17">
        <v>6125</v>
      </c>
      <c r="S31" s="17">
        <v>6125</v>
      </c>
      <c r="T31" s="17">
        <v>6437</v>
      </c>
      <c r="U31" s="17">
        <v>6216</v>
      </c>
      <c r="V31" s="17">
        <v>6330</v>
      </c>
      <c r="W31" s="17">
        <v>6478</v>
      </c>
      <c r="X31" s="17">
        <v>6597</v>
      </c>
      <c r="Y31" s="17">
        <v>0</v>
      </c>
      <c r="Z31" s="17">
        <v>0</v>
      </c>
      <c r="AA31" s="17">
        <v>0</v>
      </c>
      <c r="AB31" s="17">
        <v>0</v>
      </c>
      <c r="AC31" s="15"/>
    </row>
    <row r="32" spans="2:29" ht="16.05" customHeight="1" x14ac:dyDescent="0.3">
      <c r="B32" s="21" t="s">
        <v>51</v>
      </c>
      <c r="C32" s="19">
        <v>40848</v>
      </c>
      <c r="D32" s="19">
        <v>56801</v>
      </c>
      <c r="E32" s="19">
        <v>65998</v>
      </c>
      <c r="F32" s="19">
        <v>79961</v>
      </c>
      <c r="G32" s="19">
        <v>79977</v>
      </c>
      <c r="H32" s="19">
        <v>71607</v>
      </c>
      <c r="I32" s="19">
        <v>68485</v>
      </c>
      <c r="J32" s="19">
        <v>67839</v>
      </c>
      <c r="K32" s="19">
        <v>80789</v>
      </c>
      <c r="L32" s="19">
        <v>89275</v>
      </c>
      <c r="M32" s="19">
        <v>115788</v>
      </c>
      <c r="N32" s="19">
        <v>130240</v>
      </c>
      <c r="O32" s="19">
        <v>157418</v>
      </c>
      <c r="P32" s="19">
        <v>190809</v>
      </c>
      <c r="Q32" s="19">
        <v>219643</v>
      </c>
      <c r="R32" s="19">
        <v>240425</v>
      </c>
      <c r="S32" s="19">
        <v>255415</v>
      </c>
      <c r="T32" s="19">
        <v>264225</v>
      </c>
      <c r="U32" s="19">
        <v>269318</v>
      </c>
      <c r="V32" s="19">
        <v>272532</v>
      </c>
      <c r="W32" s="19">
        <v>279163</v>
      </c>
      <c r="X32" s="19">
        <v>274470</v>
      </c>
      <c r="Y32" s="19">
        <v>268039</v>
      </c>
      <c r="Z32" s="19">
        <v>265399</v>
      </c>
      <c r="AA32" s="19">
        <v>273962</v>
      </c>
      <c r="AB32" s="19">
        <v>263521</v>
      </c>
      <c r="AC32" s="15"/>
    </row>
    <row r="33" spans="2:29" ht="16.05" customHeight="1" x14ac:dyDescent="0.3">
      <c r="B33" s="26" t="s">
        <v>52</v>
      </c>
      <c r="C33" s="17">
        <v>76</v>
      </c>
      <c r="D33" s="17">
        <v>114</v>
      </c>
      <c r="E33" s="17">
        <v>114</v>
      </c>
      <c r="F33" s="17">
        <v>118</v>
      </c>
      <c r="G33" s="17">
        <v>107</v>
      </c>
      <c r="H33" s="17">
        <v>34</v>
      </c>
      <c r="I33" s="17">
        <v>34</v>
      </c>
      <c r="J33" s="17">
        <v>34</v>
      </c>
      <c r="K33" s="17">
        <v>34</v>
      </c>
      <c r="L33" s="17">
        <v>34</v>
      </c>
      <c r="M33" s="17">
        <v>45</v>
      </c>
      <c r="N33" s="17">
        <v>45</v>
      </c>
      <c r="O33" s="17">
        <v>45</v>
      </c>
      <c r="P33" s="17">
        <v>45</v>
      </c>
      <c r="Q33" s="17">
        <v>45</v>
      </c>
      <c r="R33" s="17">
        <v>45</v>
      </c>
      <c r="S33" s="17">
        <v>45</v>
      </c>
      <c r="T33" s="17">
        <v>45</v>
      </c>
      <c r="U33" s="17">
        <v>45</v>
      </c>
      <c r="V33" s="17">
        <v>45</v>
      </c>
      <c r="W33" s="17">
        <v>45</v>
      </c>
      <c r="X33" s="17">
        <v>45</v>
      </c>
      <c r="Y33" s="17">
        <v>45</v>
      </c>
      <c r="Z33" s="17">
        <v>45</v>
      </c>
      <c r="AA33" s="17">
        <v>45</v>
      </c>
      <c r="AB33" s="17">
        <v>45</v>
      </c>
      <c r="AC33" s="15"/>
    </row>
    <row r="34" spans="2:29" ht="16.05" customHeight="1" x14ac:dyDescent="0.3">
      <c r="B34" s="26" t="s">
        <v>53</v>
      </c>
      <c r="C34" s="17">
        <v>20805</v>
      </c>
      <c r="D34" s="17">
        <v>27364</v>
      </c>
      <c r="E34" s="17">
        <v>28144</v>
      </c>
      <c r="F34" s="17">
        <v>27020</v>
      </c>
      <c r="G34" s="17">
        <v>14330</v>
      </c>
      <c r="H34" s="17">
        <v>13101</v>
      </c>
      <c r="I34" s="17">
        <v>12269</v>
      </c>
      <c r="J34" s="17">
        <v>11288</v>
      </c>
      <c r="K34" s="17">
        <v>12300</v>
      </c>
      <c r="L34" s="17">
        <v>11999</v>
      </c>
      <c r="M34" s="17">
        <v>24047</v>
      </c>
      <c r="N34" s="17">
        <v>25255</v>
      </c>
      <c r="O34" s="17">
        <v>35964</v>
      </c>
      <c r="P34" s="17">
        <v>50197</v>
      </c>
      <c r="Q34" s="17">
        <v>55010</v>
      </c>
      <c r="R34" s="17">
        <v>54246</v>
      </c>
      <c r="S34" s="17">
        <v>52798</v>
      </c>
      <c r="T34" s="17">
        <v>51546</v>
      </c>
      <c r="U34" s="17">
        <v>52413</v>
      </c>
      <c r="V34" s="17">
        <v>49666</v>
      </c>
      <c r="W34" s="17">
        <v>47047</v>
      </c>
      <c r="X34" s="17">
        <v>46207</v>
      </c>
      <c r="Y34" s="17">
        <v>45397</v>
      </c>
      <c r="Z34" s="17">
        <v>44491</v>
      </c>
      <c r="AA34" s="17">
        <v>45869</v>
      </c>
      <c r="AB34" s="17">
        <v>45752</v>
      </c>
      <c r="AC34" s="15"/>
    </row>
    <row r="35" spans="2:29" ht="16.05" customHeight="1" x14ac:dyDescent="0.3">
      <c r="B35" s="26" t="s">
        <v>54</v>
      </c>
      <c r="C35" s="17">
        <v>19967</v>
      </c>
      <c r="D35" s="17">
        <v>29323</v>
      </c>
      <c r="E35" s="17">
        <v>37740</v>
      </c>
      <c r="F35" s="17">
        <v>52823</v>
      </c>
      <c r="G35" s="17">
        <v>65540</v>
      </c>
      <c r="H35" s="17">
        <v>58472</v>
      </c>
      <c r="I35" s="17">
        <v>56182</v>
      </c>
      <c r="J35" s="17">
        <v>56517</v>
      </c>
      <c r="K35" s="17">
        <v>68455</v>
      </c>
      <c r="L35" s="17">
        <v>77242</v>
      </c>
      <c r="M35" s="17">
        <v>91696</v>
      </c>
      <c r="N35" s="17">
        <v>104940</v>
      </c>
      <c r="O35" s="17">
        <v>121409</v>
      </c>
      <c r="P35" s="17">
        <v>140567</v>
      </c>
      <c r="Q35" s="17">
        <v>164588</v>
      </c>
      <c r="R35" s="17">
        <v>186134</v>
      </c>
      <c r="S35" s="17">
        <v>202572</v>
      </c>
      <c r="T35" s="17">
        <v>212634</v>
      </c>
      <c r="U35" s="17">
        <v>216860</v>
      </c>
      <c r="V35" s="17">
        <v>222821</v>
      </c>
      <c r="W35" s="17">
        <v>232071</v>
      </c>
      <c r="X35" s="17">
        <v>228218</v>
      </c>
      <c r="Y35" s="17">
        <v>222597</v>
      </c>
      <c r="Z35" s="17">
        <v>220863</v>
      </c>
      <c r="AA35" s="17">
        <v>228048</v>
      </c>
      <c r="AB35" s="17">
        <v>217724</v>
      </c>
      <c r="AC35" s="15"/>
    </row>
    <row r="36" spans="2:29" ht="16.05" customHeight="1" x14ac:dyDescent="0.3">
      <c r="B36" s="21" t="s">
        <v>164</v>
      </c>
      <c r="C36" s="19">
        <v>1658787</v>
      </c>
      <c r="D36" s="19">
        <v>1868825</v>
      </c>
      <c r="E36" s="19">
        <v>2063753</v>
      </c>
      <c r="F36" s="19">
        <v>2258674</v>
      </c>
      <c r="G36" s="19">
        <v>2285260</v>
      </c>
      <c r="H36" s="19">
        <v>2480403</v>
      </c>
      <c r="I36" s="19">
        <v>2417455</v>
      </c>
      <c r="J36" s="19">
        <v>2608149</v>
      </c>
      <c r="K36" s="19">
        <v>2648335</v>
      </c>
      <c r="L36" s="19">
        <v>2763903</v>
      </c>
      <c r="M36" s="19">
        <v>2849349</v>
      </c>
      <c r="N36" s="19">
        <v>3872588</v>
      </c>
      <c r="O36" s="19">
        <v>4044688</v>
      </c>
      <c r="P36" s="19">
        <v>4954514</v>
      </c>
      <c r="Q36" s="19">
        <v>7888285</v>
      </c>
      <c r="R36" s="19">
        <v>8467071</v>
      </c>
      <c r="S36" s="19">
        <v>8728054</v>
      </c>
      <c r="T36" s="19">
        <v>10590465</v>
      </c>
      <c r="U36" s="19">
        <v>11775578</v>
      </c>
      <c r="V36" s="19">
        <v>12580918</v>
      </c>
      <c r="W36" s="19">
        <v>13889972</v>
      </c>
      <c r="X36" s="19">
        <v>15605800</v>
      </c>
      <c r="Y36" s="19">
        <v>17032854</v>
      </c>
      <c r="Z36" s="19">
        <v>19188222</v>
      </c>
      <c r="AA36" s="19">
        <v>21489444</v>
      </c>
      <c r="AB36" s="19">
        <v>23698483</v>
      </c>
      <c r="AC36" s="15"/>
    </row>
    <row r="37" spans="2:29" ht="16.05" customHeight="1" x14ac:dyDescent="0.3">
      <c r="B37" s="21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5"/>
    </row>
    <row r="38" spans="2:29" ht="16.05" customHeight="1" x14ac:dyDescent="0.3">
      <c r="B38" s="29" t="s">
        <v>55</v>
      </c>
      <c r="C38" s="29" t="s">
        <v>3</v>
      </c>
      <c r="D38" s="29" t="s">
        <v>4</v>
      </c>
      <c r="E38" s="29" t="s">
        <v>5</v>
      </c>
      <c r="F38" s="29" t="s">
        <v>6</v>
      </c>
      <c r="G38" s="29" t="s">
        <v>7</v>
      </c>
      <c r="H38" s="29" t="s">
        <v>8</v>
      </c>
      <c r="I38" s="29" t="s">
        <v>9</v>
      </c>
      <c r="J38" s="29" t="s">
        <v>10</v>
      </c>
      <c r="K38" s="29" t="s">
        <v>11</v>
      </c>
      <c r="L38" s="29" t="s">
        <v>12</v>
      </c>
      <c r="M38" s="29" t="s">
        <v>13</v>
      </c>
      <c r="N38" s="29" t="s">
        <v>14</v>
      </c>
      <c r="O38" s="29" t="s">
        <v>15</v>
      </c>
      <c r="P38" s="29" t="s">
        <v>16</v>
      </c>
      <c r="Q38" s="29" t="s">
        <v>17</v>
      </c>
      <c r="R38" s="29" t="s">
        <v>18</v>
      </c>
      <c r="S38" s="29" t="s">
        <v>19</v>
      </c>
      <c r="T38" s="29" t="s">
        <v>20</v>
      </c>
      <c r="U38" s="29" t="s">
        <v>21</v>
      </c>
      <c r="V38" s="29" t="s">
        <v>22</v>
      </c>
      <c r="W38" s="29" t="s">
        <v>23</v>
      </c>
      <c r="X38" s="29" t="s">
        <v>0</v>
      </c>
      <c r="Y38" s="29" t="s">
        <v>203</v>
      </c>
      <c r="Z38" s="29" t="s">
        <v>206</v>
      </c>
      <c r="AA38" s="29" t="s">
        <v>217</v>
      </c>
      <c r="AB38" s="29" t="s">
        <v>220</v>
      </c>
      <c r="AC38" s="15"/>
    </row>
    <row r="39" spans="2:29" ht="16.05" customHeight="1" x14ac:dyDescent="0.3">
      <c r="B39" s="21" t="s">
        <v>25</v>
      </c>
      <c r="C39" s="19">
        <v>387663</v>
      </c>
      <c r="D39" s="19">
        <v>458385</v>
      </c>
      <c r="E39" s="19">
        <v>505764</v>
      </c>
      <c r="F39" s="19">
        <v>576731</v>
      </c>
      <c r="G39" s="19">
        <v>612030</v>
      </c>
      <c r="H39" s="19">
        <v>1058888</v>
      </c>
      <c r="I39" s="19">
        <v>917330</v>
      </c>
      <c r="J39" s="19">
        <v>1115304</v>
      </c>
      <c r="K39" s="19">
        <v>1000041</v>
      </c>
      <c r="L39" s="19">
        <v>869269</v>
      </c>
      <c r="M39" s="19">
        <v>774840</v>
      </c>
      <c r="N39" s="19">
        <v>1127305</v>
      </c>
      <c r="O39" s="19">
        <v>1226822</v>
      </c>
      <c r="P39" s="19">
        <v>1796208</v>
      </c>
      <c r="Q39" s="19">
        <v>2222447</v>
      </c>
      <c r="R39" s="19">
        <v>2655738</v>
      </c>
      <c r="S39" s="19">
        <v>2900041</v>
      </c>
      <c r="T39" s="19">
        <v>3081263</v>
      </c>
      <c r="U39" s="19">
        <v>3513928</v>
      </c>
      <c r="V39" s="19">
        <v>3882213</v>
      </c>
      <c r="W39" s="19">
        <v>3610647</v>
      </c>
      <c r="X39" s="19">
        <v>4279011</v>
      </c>
      <c r="Y39" s="19">
        <v>4545389</v>
      </c>
      <c r="Z39" s="19">
        <v>4692050</v>
      </c>
      <c r="AA39" s="19">
        <v>5472182</v>
      </c>
      <c r="AB39" s="19">
        <v>5933011</v>
      </c>
      <c r="AC39" s="15"/>
    </row>
    <row r="40" spans="2:29" ht="16.05" customHeight="1" x14ac:dyDescent="0.3">
      <c r="B40" s="26" t="s">
        <v>56</v>
      </c>
      <c r="C40" s="17">
        <v>14609</v>
      </c>
      <c r="D40" s="17">
        <v>18648</v>
      </c>
      <c r="E40" s="17">
        <v>20591</v>
      </c>
      <c r="F40" s="17">
        <v>23931</v>
      </c>
      <c r="G40" s="17">
        <v>23543</v>
      </c>
      <c r="H40" s="17">
        <v>19562</v>
      </c>
      <c r="I40" s="17">
        <v>18257</v>
      </c>
      <c r="J40" s="17">
        <v>26285</v>
      </c>
      <c r="K40" s="17">
        <v>34734</v>
      </c>
      <c r="L40" s="17">
        <v>46053</v>
      </c>
      <c r="M40" s="17">
        <v>52591</v>
      </c>
      <c r="N40" s="17">
        <v>68318</v>
      </c>
      <c r="O40" s="17">
        <v>71937</v>
      </c>
      <c r="P40" s="17">
        <v>126596</v>
      </c>
      <c r="Q40" s="17">
        <v>332028</v>
      </c>
      <c r="R40" s="17">
        <v>135512</v>
      </c>
      <c r="S40" s="17">
        <v>300935</v>
      </c>
      <c r="T40" s="17">
        <v>288165</v>
      </c>
      <c r="U40" s="17">
        <v>274480</v>
      </c>
      <c r="V40" s="17">
        <v>204083</v>
      </c>
      <c r="W40" s="17">
        <v>208689</v>
      </c>
      <c r="X40" s="17">
        <v>211714</v>
      </c>
      <c r="Y40" s="17">
        <v>235273</v>
      </c>
      <c r="Z40" s="17">
        <v>206929</v>
      </c>
      <c r="AA40" s="17">
        <v>256430</v>
      </c>
      <c r="AB40" s="17">
        <v>393871</v>
      </c>
    </row>
    <row r="41" spans="2:29" ht="16.05" customHeight="1" x14ac:dyDescent="0.3">
      <c r="B41" s="26" t="s">
        <v>57</v>
      </c>
      <c r="C41" s="17">
        <v>0</v>
      </c>
      <c r="D41" s="17">
        <v>0</v>
      </c>
      <c r="E41" s="17">
        <v>0</v>
      </c>
      <c r="F41" s="17">
        <v>83419</v>
      </c>
      <c r="G41" s="17">
        <v>84065</v>
      </c>
      <c r="H41" s="17">
        <v>53607</v>
      </c>
      <c r="I41" s="17">
        <v>5350</v>
      </c>
      <c r="J41" s="17">
        <v>50088</v>
      </c>
      <c r="K41" s="17">
        <v>0</v>
      </c>
      <c r="L41" s="17">
        <v>10780</v>
      </c>
      <c r="M41" s="17">
        <v>20906</v>
      </c>
      <c r="N41" s="17">
        <v>78810</v>
      </c>
      <c r="O41" s="17">
        <v>21904</v>
      </c>
      <c r="P41" s="17">
        <v>195530</v>
      </c>
      <c r="Q41" s="17">
        <v>303360</v>
      </c>
      <c r="R41" s="17">
        <v>587061</v>
      </c>
      <c r="S41" s="17">
        <v>519569</v>
      </c>
      <c r="T41" s="17">
        <v>398394</v>
      </c>
      <c r="U41" s="17">
        <v>284152</v>
      </c>
      <c r="V41" s="17">
        <v>48244</v>
      </c>
      <c r="W41" s="17">
        <v>7358</v>
      </c>
      <c r="X41" s="17">
        <v>40111</v>
      </c>
      <c r="Y41" s="17">
        <v>41535</v>
      </c>
      <c r="Z41" s="17">
        <v>43853</v>
      </c>
      <c r="AA41" s="17">
        <v>45119</v>
      </c>
      <c r="AB41" s="17">
        <v>97086</v>
      </c>
    </row>
    <row r="42" spans="2:29" ht="16.05" customHeight="1" x14ac:dyDescent="0.3">
      <c r="B42" s="26" t="s">
        <v>58</v>
      </c>
      <c r="C42" s="17">
        <v>155950</v>
      </c>
      <c r="D42" s="17">
        <v>192110</v>
      </c>
      <c r="E42" s="17">
        <v>275762</v>
      </c>
      <c r="F42" s="17">
        <v>272518</v>
      </c>
      <c r="G42" s="17">
        <v>370573</v>
      </c>
      <c r="H42" s="17">
        <v>873197</v>
      </c>
      <c r="I42" s="17">
        <v>787481</v>
      </c>
      <c r="J42" s="17">
        <v>881586</v>
      </c>
      <c r="K42" s="17">
        <v>828734</v>
      </c>
      <c r="L42" s="17">
        <v>369013</v>
      </c>
      <c r="M42" s="17">
        <v>396551</v>
      </c>
      <c r="N42" s="17">
        <v>349457</v>
      </c>
      <c r="O42" s="17">
        <v>459789</v>
      </c>
      <c r="P42" s="17">
        <v>681133</v>
      </c>
      <c r="Q42" s="17">
        <v>932500</v>
      </c>
      <c r="R42" s="17">
        <v>1319454</v>
      </c>
      <c r="S42" s="17">
        <v>1485248</v>
      </c>
      <c r="T42" s="17">
        <v>1737026</v>
      </c>
      <c r="U42" s="17">
        <v>1901786</v>
      </c>
      <c r="V42" s="17">
        <v>1958065</v>
      </c>
      <c r="W42" s="17">
        <v>2111893</v>
      </c>
      <c r="X42" s="17">
        <v>2637906</v>
      </c>
      <c r="Y42" s="17">
        <v>3156427</v>
      </c>
      <c r="Z42" s="17">
        <v>3472282</v>
      </c>
      <c r="AA42" s="17">
        <v>3929323</v>
      </c>
      <c r="AB42" s="17">
        <v>4360898</v>
      </c>
    </row>
    <row r="43" spans="2:29" ht="16.05" customHeight="1" x14ac:dyDescent="0.3">
      <c r="B43" s="26" t="s">
        <v>59</v>
      </c>
      <c r="C43" s="17">
        <v>0</v>
      </c>
      <c r="D43" s="17">
        <v>0</v>
      </c>
      <c r="E43" s="17">
        <v>0</v>
      </c>
      <c r="F43" s="17">
        <v>0</v>
      </c>
      <c r="G43" s="17">
        <v>5496</v>
      </c>
      <c r="H43" s="17">
        <v>0</v>
      </c>
      <c r="I43" s="17">
        <v>649</v>
      </c>
      <c r="J43" s="17">
        <v>0</v>
      </c>
      <c r="K43" s="17">
        <v>0</v>
      </c>
      <c r="L43" s="17">
        <v>0</v>
      </c>
      <c r="M43" s="17">
        <v>0</v>
      </c>
      <c r="N43" s="17">
        <v>2499</v>
      </c>
      <c r="O43" s="17">
        <v>0</v>
      </c>
      <c r="P43" s="17">
        <v>187001</v>
      </c>
      <c r="Q43" s="17">
        <v>0</v>
      </c>
      <c r="R43" s="17">
        <v>200001</v>
      </c>
      <c r="S43" s="17">
        <v>199997</v>
      </c>
      <c r="T43" s="17">
        <v>199995</v>
      </c>
      <c r="U43" s="17">
        <v>40001</v>
      </c>
      <c r="V43" s="17">
        <v>0</v>
      </c>
      <c r="W43" s="17">
        <v>4508</v>
      </c>
      <c r="X43" s="17">
        <v>5289</v>
      </c>
      <c r="Y43" s="17">
        <v>0</v>
      </c>
      <c r="Z43" s="17">
        <v>7523</v>
      </c>
      <c r="AA43" s="17">
        <v>242398</v>
      </c>
      <c r="AB43" s="17">
        <v>4334</v>
      </c>
    </row>
    <row r="44" spans="2:29" ht="16.05" customHeight="1" x14ac:dyDescent="0.3">
      <c r="B44" s="26" t="s">
        <v>60</v>
      </c>
      <c r="C44" s="17">
        <v>76391</v>
      </c>
      <c r="D44" s="17">
        <v>57823</v>
      </c>
      <c r="E44" s="17">
        <v>4877</v>
      </c>
      <c r="F44" s="17">
        <v>382</v>
      </c>
      <c r="G44" s="17">
        <v>389</v>
      </c>
      <c r="H44" s="17">
        <v>357</v>
      </c>
      <c r="I44" s="17">
        <v>230</v>
      </c>
      <c r="J44" s="17">
        <v>233</v>
      </c>
      <c r="K44" s="17">
        <v>236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  <c r="Q44" s="17">
        <v>0</v>
      </c>
      <c r="R44" s="17">
        <v>0</v>
      </c>
      <c r="S44" s="17">
        <v>0</v>
      </c>
      <c r="T44" s="17">
        <v>0</v>
      </c>
      <c r="U44" s="17">
        <v>0</v>
      </c>
      <c r="V44" s="17">
        <v>0</v>
      </c>
      <c r="W44" s="17">
        <v>0</v>
      </c>
      <c r="X44" s="17">
        <v>0</v>
      </c>
      <c r="Y44" s="17">
        <v>0</v>
      </c>
      <c r="Z44" s="17">
        <v>0</v>
      </c>
      <c r="AA44" s="17">
        <v>0</v>
      </c>
      <c r="AB44" s="17">
        <v>0</v>
      </c>
    </row>
    <row r="45" spans="2:29" ht="16.05" customHeight="1" x14ac:dyDescent="0.3">
      <c r="B45" s="26" t="s">
        <v>61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5438</v>
      </c>
      <c r="K45" s="17">
        <v>5508</v>
      </c>
      <c r="L45" s="17">
        <v>253210</v>
      </c>
      <c r="M45" s="17">
        <v>127213</v>
      </c>
      <c r="N45" s="17">
        <v>447872</v>
      </c>
      <c r="O45" s="17">
        <v>451645</v>
      </c>
      <c r="P45" s="17">
        <v>331089</v>
      </c>
      <c r="Q45" s="17">
        <v>335796</v>
      </c>
      <c r="R45" s="17">
        <v>100525</v>
      </c>
      <c r="S45" s="17">
        <v>103152</v>
      </c>
      <c r="T45" s="17">
        <v>106319</v>
      </c>
      <c r="U45" s="17">
        <v>397771</v>
      </c>
      <c r="V45" s="17">
        <v>298973</v>
      </c>
      <c r="W45" s="17">
        <v>310668</v>
      </c>
      <c r="X45" s="17">
        <v>322570</v>
      </c>
      <c r="Y45" s="17">
        <v>40501</v>
      </c>
      <c r="Z45" s="17">
        <v>71561</v>
      </c>
      <c r="AA45" s="17">
        <v>73860</v>
      </c>
      <c r="AB45" s="17">
        <v>76153</v>
      </c>
    </row>
    <row r="46" spans="2:29" ht="16.05" customHeight="1" x14ac:dyDescent="0.3">
      <c r="B46" s="26" t="s">
        <v>62</v>
      </c>
      <c r="C46" s="17">
        <v>1009</v>
      </c>
      <c r="D46" s="17">
        <v>412</v>
      </c>
      <c r="E46" s="17">
        <v>691</v>
      </c>
      <c r="F46" s="17">
        <v>100</v>
      </c>
      <c r="G46" s="17">
        <v>405</v>
      </c>
      <c r="H46" s="17">
        <v>426</v>
      </c>
      <c r="I46" s="17">
        <v>623</v>
      </c>
      <c r="J46" s="17">
        <v>0</v>
      </c>
      <c r="K46" s="17">
        <v>365</v>
      </c>
      <c r="L46" s="17">
        <v>657</v>
      </c>
      <c r="M46" s="17">
        <v>761</v>
      </c>
      <c r="N46" s="17">
        <v>0</v>
      </c>
      <c r="O46" s="17">
        <v>579</v>
      </c>
      <c r="P46" s="17">
        <v>1072</v>
      </c>
      <c r="Q46" s="17">
        <v>0</v>
      </c>
      <c r="R46" s="17">
        <v>0</v>
      </c>
      <c r="S46" s="17">
        <v>1732</v>
      </c>
      <c r="T46" s="17">
        <v>878</v>
      </c>
      <c r="U46" s="17">
        <v>881</v>
      </c>
      <c r="V46" s="17">
        <v>0</v>
      </c>
      <c r="W46" s="17">
        <v>622</v>
      </c>
      <c r="X46" s="17">
        <v>991</v>
      </c>
      <c r="Y46" s="17">
        <v>98674</v>
      </c>
      <c r="Z46" s="17">
        <v>136959</v>
      </c>
      <c r="AA46" s="17">
        <v>160611</v>
      </c>
      <c r="AB46" s="17">
        <v>128753</v>
      </c>
    </row>
    <row r="47" spans="2:29" ht="16.05" customHeight="1" x14ac:dyDescent="0.3">
      <c r="B47" s="26" t="s">
        <v>63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750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  <c r="AB47" s="17">
        <v>0</v>
      </c>
    </row>
    <row r="48" spans="2:29" ht="16.05" customHeight="1" x14ac:dyDescent="0.3">
      <c r="B48" s="26" t="s">
        <v>64</v>
      </c>
      <c r="C48" s="17">
        <v>3005</v>
      </c>
      <c r="D48" s="17">
        <v>3000</v>
      </c>
      <c r="E48" s="17">
        <v>2281</v>
      </c>
      <c r="F48" s="17">
        <v>3035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2496</v>
      </c>
      <c r="N48" s="17">
        <v>2002</v>
      </c>
      <c r="O48" s="17">
        <v>2006</v>
      </c>
      <c r="P48" s="17">
        <v>4005</v>
      </c>
      <c r="Q48" s="17">
        <v>4005</v>
      </c>
      <c r="R48" s="17">
        <v>3672</v>
      </c>
      <c r="S48" s="17">
        <v>2673</v>
      </c>
      <c r="T48" s="17">
        <v>1670</v>
      </c>
      <c r="U48" s="17">
        <v>668</v>
      </c>
      <c r="V48" s="17">
        <v>0</v>
      </c>
      <c r="W48" s="17">
        <v>0</v>
      </c>
      <c r="X48" s="17">
        <v>0</v>
      </c>
      <c r="Y48" s="17">
        <v>0</v>
      </c>
      <c r="Z48" s="17">
        <v>0</v>
      </c>
      <c r="AA48" s="17">
        <v>0</v>
      </c>
      <c r="AB48" s="17">
        <v>0</v>
      </c>
    </row>
    <row r="49" spans="2:28" ht="16.05" customHeight="1" x14ac:dyDescent="0.3">
      <c r="B49" s="26" t="s">
        <v>65</v>
      </c>
      <c r="C49" s="17">
        <v>913</v>
      </c>
      <c r="D49" s="17">
        <v>860</v>
      </c>
      <c r="E49" s="17">
        <v>810</v>
      </c>
      <c r="F49" s="17">
        <v>497</v>
      </c>
      <c r="G49" s="17">
        <v>865</v>
      </c>
      <c r="H49" s="17">
        <v>579</v>
      </c>
      <c r="I49" s="17">
        <v>759</v>
      </c>
      <c r="J49" s="17">
        <v>798</v>
      </c>
      <c r="K49" s="17">
        <v>891</v>
      </c>
      <c r="L49" s="17">
        <v>8</v>
      </c>
      <c r="M49" s="17">
        <v>3</v>
      </c>
      <c r="N49" s="17">
        <v>7</v>
      </c>
      <c r="O49" s="17">
        <v>2018</v>
      </c>
      <c r="P49" s="17">
        <v>3824</v>
      </c>
      <c r="Q49" s="17">
        <v>3808</v>
      </c>
      <c r="R49" s="17">
        <v>2382</v>
      </c>
      <c r="S49" s="17">
        <v>5447</v>
      </c>
      <c r="T49" s="17">
        <v>0</v>
      </c>
      <c r="U49" s="17">
        <v>5038</v>
      </c>
      <c r="V49" s="17">
        <v>5316</v>
      </c>
      <c r="W49" s="17">
        <v>4661</v>
      </c>
      <c r="X49" s="17">
        <v>3843</v>
      </c>
      <c r="Y49" s="17">
        <v>5175</v>
      </c>
      <c r="Z49" s="17">
        <v>3039</v>
      </c>
      <c r="AA49" s="17">
        <v>3753</v>
      </c>
      <c r="AB49" s="17">
        <v>4337</v>
      </c>
    </row>
    <row r="50" spans="2:28" ht="16.05" customHeight="1" x14ac:dyDescent="0.3">
      <c r="B50" s="26" t="s">
        <v>66</v>
      </c>
      <c r="C50" s="17">
        <v>5622</v>
      </c>
      <c r="D50" s="17">
        <v>10171</v>
      </c>
      <c r="E50" s="17">
        <v>16185</v>
      </c>
      <c r="F50" s="17">
        <v>29799</v>
      </c>
      <c r="G50" s="17">
        <v>4487</v>
      </c>
      <c r="H50" s="17">
        <v>145</v>
      </c>
      <c r="I50" s="17">
        <v>144</v>
      </c>
      <c r="J50" s="17">
        <v>27354</v>
      </c>
      <c r="K50" s="17">
        <v>26455</v>
      </c>
      <c r="L50" s="17">
        <v>7791</v>
      </c>
      <c r="M50" s="17">
        <v>7897</v>
      </c>
      <c r="N50" s="17">
        <v>23529</v>
      </c>
      <c r="O50" s="17">
        <v>15078</v>
      </c>
      <c r="P50" s="17">
        <v>15026</v>
      </c>
      <c r="Q50" s="17">
        <v>24568</v>
      </c>
      <c r="R50" s="17">
        <v>34088</v>
      </c>
      <c r="S50" s="17">
        <v>3185</v>
      </c>
      <c r="T50" s="17">
        <v>0</v>
      </c>
      <c r="U50" s="17">
        <v>18696</v>
      </c>
      <c r="V50" s="17">
        <v>50948</v>
      </c>
      <c r="W50" s="17">
        <v>3698</v>
      </c>
      <c r="X50" s="17">
        <v>18623</v>
      </c>
      <c r="Y50" s="17">
        <v>25574</v>
      </c>
      <c r="Z50" s="17">
        <v>33125</v>
      </c>
      <c r="AA50" s="17">
        <v>13582</v>
      </c>
      <c r="AB50" s="17">
        <v>16676</v>
      </c>
    </row>
    <row r="51" spans="2:28" ht="16.05" customHeight="1" x14ac:dyDescent="0.3">
      <c r="B51" s="26" t="s">
        <v>67</v>
      </c>
      <c r="C51" s="17">
        <v>0</v>
      </c>
      <c r="D51" s="17">
        <v>5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103</v>
      </c>
      <c r="L51" s="17">
        <v>34</v>
      </c>
      <c r="M51" s="17">
        <v>588</v>
      </c>
      <c r="N51" s="17">
        <v>0</v>
      </c>
      <c r="O51" s="17">
        <v>240</v>
      </c>
      <c r="P51" s="17">
        <v>0</v>
      </c>
      <c r="Q51" s="17">
        <v>0</v>
      </c>
      <c r="R51" s="17">
        <v>319</v>
      </c>
      <c r="S51" s="17">
        <v>219</v>
      </c>
      <c r="T51" s="17">
        <v>470</v>
      </c>
      <c r="U51" s="17">
        <v>2993</v>
      </c>
      <c r="V51" s="17">
        <v>493</v>
      </c>
      <c r="W51" s="17">
        <v>0</v>
      </c>
      <c r="X51" s="17">
        <v>7203</v>
      </c>
      <c r="Y51" s="17">
        <v>5778</v>
      </c>
      <c r="Z51" s="17">
        <v>0</v>
      </c>
      <c r="AA51" s="17">
        <v>0</v>
      </c>
      <c r="AB51" s="17">
        <v>0</v>
      </c>
    </row>
    <row r="52" spans="2:28" ht="16.05" customHeight="1" x14ac:dyDescent="0.3">
      <c r="B52" s="26" t="s">
        <v>68</v>
      </c>
      <c r="C52" s="17">
        <v>0</v>
      </c>
      <c r="D52" s="17">
        <v>0</v>
      </c>
      <c r="E52" s="17">
        <v>8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7">
        <v>0</v>
      </c>
      <c r="R52" s="17">
        <v>0</v>
      </c>
      <c r="S52" s="17">
        <v>0</v>
      </c>
      <c r="T52" s="17">
        <v>0</v>
      </c>
      <c r="U52" s="17">
        <v>1433</v>
      </c>
      <c r="V52" s="17">
        <v>0</v>
      </c>
      <c r="W52" s="17">
        <v>0</v>
      </c>
      <c r="X52" s="17">
        <v>2312</v>
      </c>
      <c r="Y52" s="17">
        <v>848</v>
      </c>
      <c r="Z52" s="17">
        <v>0</v>
      </c>
      <c r="AA52" s="17">
        <v>0</v>
      </c>
      <c r="AB52" s="17">
        <v>0</v>
      </c>
    </row>
    <row r="53" spans="2:28" ht="16.05" customHeight="1" x14ac:dyDescent="0.3">
      <c r="B53" s="26" t="s">
        <v>69</v>
      </c>
      <c r="C53" s="17">
        <v>30776</v>
      </c>
      <c r="D53" s="17">
        <v>51217</v>
      </c>
      <c r="E53" s="17">
        <v>42306</v>
      </c>
      <c r="F53" s="17">
        <v>32437</v>
      </c>
      <c r="G53" s="17">
        <v>12451</v>
      </c>
      <c r="H53" s="17">
        <v>10518</v>
      </c>
      <c r="I53" s="17">
        <v>11116</v>
      </c>
      <c r="J53" s="17">
        <v>25352</v>
      </c>
      <c r="K53" s="17">
        <v>14239</v>
      </c>
      <c r="L53" s="17">
        <v>24743</v>
      </c>
      <c r="M53" s="17">
        <v>50776</v>
      </c>
      <c r="N53" s="17">
        <v>32901</v>
      </c>
      <c r="O53" s="17">
        <v>47525</v>
      </c>
      <c r="P53" s="17">
        <v>31084</v>
      </c>
      <c r="Q53" s="17">
        <v>34679</v>
      </c>
      <c r="R53" s="17">
        <v>37078</v>
      </c>
      <c r="S53" s="17">
        <v>35882</v>
      </c>
      <c r="T53" s="17">
        <v>38622</v>
      </c>
      <c r="U53" s="17">
        <v>36553</v>
      </c>
      <c r="V53" s="17">
        <v>37159</v>
      </c>
      <c r="W53" s="17">
        <v>42075</v>
      </c>
      <c r="X53" s="17">
        <v>44109</v>
      </c>
      <c r="Y53" s="17">
        <v>52520</v>
      </c>
      <c r="Z53" s="17">
        <v>51653</v>
      </c>
      <c r="AA53" s="17">
        <v>73870</v>
      </c>
      <c r="AB53" s="17">
        <v>98536</v>
      </c>
    </row>
    <row r="54" spans="2:28" ht="16.05" customHeight="1" x14ac:dyDescent="0.3">
      <c r="B54" s="26" t="s">
        <v>70</v>
      </c>
      <c r="C54" s="17">
        <v>721</v>
      </c>
      <c r="D54" s="17">
        <v>898</v>
      </c>
      <c r="E54" s="17">
        <v>676</v>
      </c>
      <c r="F54" s="17">
        <v>1365</v>
      </c>
      <c r="G54" s="17">
        <v>811</v>
      </c>
      <c r="H54" s="17">
        <v>485</v>
      </c>
      <c r="I54" s="17">
        <v>548</v>
      </c>
      <c r="J54" s="17">
        <v>514</v>
      </c>
      <c r="K54" s="17">
        <v>816</v>
      </c>
      <c r="L54" s="17">
        <v>870</v>
      </c>
      <c r="M54" s="17">
        <v>601</v>
      </c>
      <c r="N54" s="17">
        <v>696</v>
      </c>
      <c r="O54" s="17">
        <v>508</v>
      </c>
      <c r="P54" s="17">
        <v>1887</v>
      </c>
      <c r="Q54" s="17">
        <v>1468</v>
      </c>
      <c r="R54" s="17">
        <v>1167</v>
      </c>
      <c r="S54" s="17">
        <v>827</v>
      </c>
      <c r="T54" s="17">
        <v>567</v>
      </c>
      <c r="U54" s="17">
        <v>450</v>
      </c>
      <c r="V54" s="17">
        <v>374</v>
      </c>
      <c r="W54" s="17">
        <v>344</v>
      </c>
      <c r="X54" s="17">
        <v>0</v>
      </c>
      <c r="Y54" s="17">
        <v>0</v>
      </c>
      <c r="Z54" s="17">
        <v>0</v>
      </c>
      <c r="AA54" s="17">
        <v>0</v>
      </c>
      <c r="AB54" s="17">
        <v>0</v>
      </c>
    </row>
    <row r="55" spans="2:28" ht="16.05" customHeight="1" x14ac:dyDescent="0.3">
      <c r="B55" s="26" t="s">
        <v>71</v>
      </c>
      <c r="C55" s="17">
        <v>98667</v>
      </c>
      <c r="D55" s="17">
        <v>123241</v>
      </c>
      <c r="E55" s="17">
        <v>141577</v>
      </c>
      <c r="F55" s="17">
        <v>129248</v>
      </c>
      <c r="G55" s="17">
        <v>108945</v>
      </c>
      <c r="H55" s="17">
        <v>100012</v>
      </c>
      <c r="I55" s="17">
        <v>92173</v>
      </c>
      <c r="J55" s="17">
        <v>97656</v>
      </c>
      <c r="K55" s="17">
        <v>87960</v>
      </c>
      <c r="L55" s="17">
        <v>156110</v>
      </c>
      <c r="M55" s="17">
        <v>114457</v>
      </c>
      <c r="N55" s="17">
        <v>121214</v>
      </c>
      <c r="O55" s="17">
        <v>153593</v>
      </c>
      <c r="P55" s="17">
        <v>217961</v>
      </c>
      <c r="Q55" s="17">
        <v>249485</v>
      </c>
      <c r="R55" s="17">
        <v>234479</v>
      </c>
      <c r="S55" s="17">
        <v>241175</v>
      </c>
      <c r="T55" s="17">
        <v>309157</v>
      </c>
      <c r="U55" s="17">
        <v>549026</v>
      </c>
      <c r="V55" s="17">
        <v>1278558</v>
      </c>
      <c r="W55" s="17">
        <v>916131</v>
      </c>
      <c r="X55" s="17">
        <v>984340</v>
      </c>
      <c r="Y55" s="17">
        <v>883084</v>
      </c>
      <c r="Z55" s="17">
        <v>665126</v>
      </c>
      <c r="AA55" s="17">
        <v>673236</v>
      </c>
      <c r="AB55" s="17">
        <v>752367</v>
      </c>
    </row>
    <row r="56" spans="2:28" ht="16.05" customHeight="1" x14ac:dyDescent="0.3">
      <c r="B56" s="21" t="s">
        <v>72</v>
      </c>
      <c r="C56" s="19">
        <v>881699</v>
      </c>
      <c r="D56" s="19">
        <v>978693</v>
      </c>
      <c r="E56" s="19">
        <v>1094308</v>
      </c>
      <c r="F56" s="19">
        <v>1218936</v>
      </c>
      <c r="G56" s="19">
        <v>1201636</v>
      </c>
      <c r="H56" s="19">
        <v>939838</v>
      </c>
      <c r="I56" s="19">
        <v>1006382</v>
      </c>
      <c r="J56" s="19">
        <v>967355</v>
      </c>
      <c r="K56" s="19">
        <v>1065575</v>
      </c>
      <c r="L56" s="19">
        <v>1344155</v>
      </c>
      <c r="M56" s="19">
        <v>1482957</v>
      </c>
      <c r="N56" s="19">
        <v>1934976</v>
      </c>
      <c r="O56" s="19">
        <v>1992135</v>
      </c>
      <c r="P56" s="19">
        <v>2327668</v>
      </c>
      <c r="Q56" s="19">
        <v>4869447</v>
      </c>
      <c r="R56" s="19">
        <v>4747225</v>
      </c>
      <c r="S56" s="19">
        <v>4721674</v>
      </c>
      <c r="T56" s="19">
        <v>6377250</v>
      </c>
      <c r="U56" s="19">
        <v>7147509</v>
      </c>
      <c r="V56" s="19">
        <v>7559113</v>
      </c>
      <c r="W56" s="19">
        <v>9099054</v>
      </c>
      <c r="X56" s="19">
        <v>10105950</v>
      </c>
      <c r="Y56" s="19">
        <v>11162666</v>
      </c>
      <c r="Z56" s="19">
        <v>13007718</v>
      </c>
      <c r="AA56" s="19">
        <v>14317280</v>
      </c>
      <c r="AB56" s="19">
        <v>15833218</v>
      </c>
    </row>
    <row r="57" spans="2:28" ht="16.05" customHeight="1" x14ac:dyDescent="0.3">
      <c r="B57" s="26" t="s">
        <v>73</v>
      </c>
      <c r="C57" s="17">
        <v>851107</v>
      </c>
      <c r="D57" s="17">
        <v>943224</v>
      </c>
      <c r="E57" s="17">
        <v>1053063</v>
      </c>
      <c r="F57" s="17">
        <v>1166187</v>
      </c>
      <c r="G57" s="17">
        <v>1176880</v>
      </c>
      <c r="H57" s="17">
        <v>764036</v>
      </c>
      <c r="I57" s="17">
        <v>826861</v>
      </c>
      <c r="J57" s="17">
        <v>730257</v>
      </c>
      <c r="K57" s="17">
        <v>822687</v>
      </c>
      <c r="L57" s="17">
        <v>1103514</v>
      </c>
      <c r="M57" s="17">
        <v>1107563</v>
      </c>
      <c r="N57" s="17">
        <v>1373045</v>
      </c>
      <c r="O57" s="17">
        <v>1377858</v>
      </c>
      <c r="P57" s="17">
        <v>1783721</v>
      </c>
      <c r="Q57" s="17">
        <v>4173579</v>
      </c>
      <c r="R57" s="17">
        <v>4241360</v>
      </c>
      <c r="S57" s="17">
        <v>4238562</v>
      </c>
      <c r="T57" s="17">
        <v>5738776</v>
      </c>
      <c r="U57" s="17">
        <v>5756306</v>
      </c>
      <c r="V57" s="17">
        <v>6157935</v>
      </c>
      <c r="W57" s="17">
        <v>6745530</v>
      </c>
      <c r="X57" s="17">
        <v>7476877</v>
      </c>
      <c r="Y57" s="17">
        <v>8496864</v>
      </c>
      <c r="Z57" s="17">
        <v>9343967</v>
      </c>
      <c r="AA57" s="17">
        <v>10401889</v>
      </c>
      <c r="AB57" s="17">
        <v>10420796</v>
      </c>
    </row>
    <row r="58" spans="2:28" ht="16.05" customHeight="1" x14ac:dyDescent="0.3">
      <c r="B58" s="26" t="s">
        <v>74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72529</v>
      </c>
      <c r="M58" s="17">
        <v>184467</v>
      </c>
      <c r="N58" s="17">
        <v>399723</v>
      </c>
      <c r="O58" s="17">
        <v>446674</v>
      </c>
      <c r="P58" s="17">
        <v>372347</v>
      </c>
      <c r="Q58" s="17">
        <v>261900</v>
      </c>
      <c r="R58" s="17">
        <v>39664</v>
      </c>
      <c r="S58" s="17">
        <v>6346</v>
      </c>
      <c r="T58" s="17">
        <v>0</v>
      </c>
      <c r="U58" s="17">
        <v>0</v>
      </c>
      <c r="V58" s="17">
        <v>0</v>
      </c>
      <c r="W58" s="17">
        <v>0</v>
      </c>
      <c r="X58" s="17">
        <v>179154</v>
      </c>
      <c r="Y58" s="17">
        <v>200895</v>
      </c>
      <c r="Z58" s="17">
        <v>207288</v>
      </c>
      <c r="AA58" s="17">
        <v>297716</v>
      </c>
      <c r="AB58" s="17">
        <v>238698</v>
      </c>
    </row>
    <row r="59" spans="2:28" ht="16.05" customHeight="1" x14ac:dyDescent="0.3">
      <c r="B59" s="26" t="s">
        <v>75</v>
      </c>
      <c r="C59" s="17">
        <v>721</v>
      </c>
      <c r="D59" s="17">
        <v>487</v>
      </c>
      <c r="E59" s="17">
        <v>215</v>
      </c>
      <c r="F59" s="17">
        <v>5270</v>
      </c>
      <c r="G59" s="17">
        <v>222</v>
      </c>
      <c r="H59" s="17">
        <v>118098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7">
        <v>0</v>
      </c>
      <c r="Q59" s="17">
        <v>0</v>
      </c>
      <c r="R59" s="17">
        <v>0</v>
      </c>
      <c r="S59" s="17">
        <v>0</v>
      </c>
      <c r="T59" s="17">
        <v>0</v>
      </c>
      <c r="U59" s="17">
        <v>0</v>
      </c>
      <c r="V59" s="17">
        <v>0</v>
      </c>
      <c r="W59" s="17">
        <v>0</v>
      </c>
      <c r="X59" s="17">
        <v>0</v>
      </c>
      <c r="Y59" s="17">
        <v>0</v>
      </c>
      <c r="Z59" s="17">
        <v>0</v>
      </c>
      <c r="AA59" s="17">
        <v>0</v>
      </c>
      <c r="AB59" s="17">
        <v>0</v>
      </c>
    </row>
    <row r="60" spans="2:28" ht="16.05" customHeight="1" x14ac:dyDescent="0.3">
      <c r="B60" s="26" t="s">
        <v>76</v>
      </c>
      <c r="C60" s="17">
        <v>0</v>
      </c>
      <c r="D60" s="17">
        <v>0</v>
      </c>
      <c r="E60" s="17">
        <v>0</v>
      </c>
      <c r="F60" s="17">
        <v>0</v>
      </c>
      <c r="G60" s="17">
        <v>5150</v>
      </c>
      <c r="H60" s="17">
        <v>0</v>
      </c>
      <c r="I60" s="17">
        <v>120495</v>
      </c>
      <c r="J60" s="17">
        <v>167225</v>
      </c>
      <c r="K60" s="17">
        <v>169817</v>
      </c>
      <c r="L60" s="17">
        <v>51724</v>
      </c>
      <c r="M60" s="17">
        <v>52580</v>
      </c>
      <c r="N60" s="17">
        <v>0</v>
      </c>
      <c r="O60" s="17">
        <v>0</v>
      </c>
      <c r="P60" s="17">
        <v>0</v>
      </c>
      <c r="Q60" s="17">
        <v>252654</v>
      </c>
      <c r="R60" s="17">
        <v>259036</v>
      </c>
      <c r="S60" s="17">
        <v>267060</v>
      </c>
      <c r="T60" s="17">
        <v>276648</v>
      </c>
      <c r="U60" s="17">
        <v>34901</v>
      </c>
      <c r="V60" s="17">
        <v>61886</v>
      </c>
      <c r="W60" s="17">
        <v>64244</v>
      </c>
      <c r="X60" s="17">
        <v>66638</v>
      </c>
      <c r="Y60" s="17">
        <v>330217</v>
      </c>
      <c r="Z60" s="17">
        <v>842133</v>
      </c>
      <c r="AA60" s="17">
        <v>922682</v>
      </c>
      <c r="AB60" s="17">
        <v>2113735</v>
      </c>
    </row>
    <row r="61" spans="2:28" ht="16.05" customHeight="1" x14ac:dyDescent="0.3">
      <c r="B61" s="26" t="s">
        <v>77</v>
      </c>
      <c r="C61" s="17">
        <v>1417</v>
      </c>
      <c r="D61" s="17">
        <v>2006</v>
      </c>
      <c r="E61" s="17">
        <v>1938</v>
      </c>
      <c r="F61" s="17">
        <v>2805</v>
      </c>
      <c r="G61" s="17">
        <v>2760</v>
      </c>
      <c r="H61" s="17">
        <v>2627</v>
      </c>
      <c r="I61" s="17">
        <v>2704</v>
      </c>
      <c r="J61" s="17">
        <v>2553</v>
      </c>
      <c r="K61" s="17">
        <v>2591</v>
      </c>
      <c r="L61" s="17">
        <v>2534</v>
      </c>
      <c r="M61" s="17">
        <v>2483</v>
      </c>
      <c r="N61" s="17">
        <v>2627</v>
      </c>
      <c r="O61" s="17">
        <v>2590</v>
      </c>
      <c r="P61" s="17">
        <v>3455</v>
      </c>
      <c r="Q61" s="17">
        <v>3408</v>
      </c>
      <c r="R61" s="17">
        <v>3322</v>
      </c>
      <c r="S61" s="17">
        <v>0</v>
      </c>
      <c r="T61" s="17">
        <v>0</v>
      </c>
      <c r="U61" s="17">
        <v>0</v>
      </c>
      <c r="V61" s="17">
        <v>0</v>
      </c>
      <c r="W61" s="17">
        <v>0</v>
      </c>
      <c r="X61" s="17">
        <v>0</v>
      </c>
      <c r="Y61" s="17">
        <v>0</v>
      </c>
      <c r="Z61" s="17">
        <v>0</v>
      </c>
      <c r="AA61" s="17">
        <v>0</v>
      </c>
      <c r="AB61" s="17">
        <v>0</v>
      </c>
    </row>
    <row r="62" spans="2:28" ht="16.05" customHeight="1" x14ac:dyDescent="0.3">
      <c r="B62" s="26" t="s">
        <v>78</v>
      </c>
      <c r="C62" s="17">
        <v>750</v>
      </c>
      <c r="D62" s="17">
        <v>0</v>
      </c>
      <c r="E62" s="17">
        <v>5246</v>
      </c>
      <c r="F62" s="17">
        <v>4497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4000</v>
      </c>
      <c r="O62" s="17">
        <v>4000</v>
      </c>
      <c r="P62" s="17">
        <v>1667</v>
      </c>
      <c r="Q62" s="17">
        <v>667</v>
      </c>
      <c r="R62" s="17">
        <v>0</v>
      </c>
      <c r="S62" s="17">
        <v>0</v>
      </c>
      <c r="T62" s="17">
        <v>0</v>
      </c>
      <c r="U62" s="17">
        <v>0</v>
      </c>
      <c r="V62" s="17">
        <v>0</v>
      </c>
      <c r="W62" s="17">
        <v>0</v>
      </c>
      <c r="X62" s="17">
        <v>0</v>
      </c>
      <c r="Y62" s="17">
        <v>0</v>
      </c>
      <c r="Z62" s="17">
        <v>0</v>
      </c>
      <c r="AA62" s="17">
        <v>0</v>
      </c>
      <c r="AB62" s="17">
        <v>0</v>
      </c>
    </row>
    <row r="63" spans="2:28" ht="16.05" customHeight="1" x14ac:dyDescent="0.3">
      <c r="B63" s="26" t="s">
        <v>79</v>
      </c>
      <c r="C63" s="17">
        <v>3728</v>
      </c>
      <c r="D63" s="17">
        <v>3216</v>
      </c>
      <c r="E63" s="17">
        <v>140</v>
      </c>
      <c r="F63" s="17">
        <v>0</v>
      </c>
      <c r="G63" s="17">
        <v>5892</v>
      </c>
      <c r="H63" s="17">
        <v>6216</v>
      </c>
      <c r="I63" s="17">
        <v>1190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17">
        <v>0</v>
      </c>
      <c r="R63" s="17">
        <v>0</v>
      </c>
      <c r="S63" s="17">
        <v>0</v>
      </c>
      <c r="T63" s="17">
        <v>0</v>
      </c>
      <c r="U63" s="17">
        <v>0</v>
      </c>
      <c r="V63" s="17">
        <v>0</v>
      </c>
      <c r="W63" s="17">
        <v>0</v>
      </c>
      <c r="X63" s="17">
        <v>0</v>
      </c>
      <c r="Y63" s="17">
        <v>0</v>
      </c>
      <c r="Z63" s="17">
        <v>0</v>
      </c>
      <c r="AA63" s="17">
        <v>0</v>
      </c>
      <c r="AB63" s="17">
        <v>0</v>
      </c>
    </row>
    <row r="64" spans="2:28" ht="16.05" customHeight="1" x14ac:dyDescent="0.3">
      <c r="B64" s="26" t="s">
        <v>80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80170</v>
      </c>
      <c r="N64" s="17">
        <v>0</v>
      </c>
      <c r="O64" s="17">
        <v>0</v>
      </c>
      <c r="P64" s="17">
        <v>0</v>
      </c>
      <c r="Q64" s="17">
        <v>0</v>
      </c>
      <c r="R64" s="17">
        <v>0</v>
      </c>
      <c r="S64" s="17">
        <v>0</v>
      </c>
      <c r="T64" s="17">
        <v>0</v>
      </c>
      <c r="U64" s="17">
        <v>0</v>
      </c>
      <c r="V64" s="17">
        <v>0</v>
      </c>
      <c r="W64" s="17">
        <v>0</v>
      </c>
      <c r="X64" s="17">
        <v>0</v>
      </c>
      <c r="Y64" s="17">
        <v>0</v>
      </c>
      <c r="Z64" s="17">
        <v>0</v>
      </c>
      <c r="AA64" s="17">
        <v>0</v>
      </c>
      <c r="AB64" s="17">
        <v>0</v>
      </c>
    </row>
    <row r="65" spans="2:28" ht="16.05" customHeight="1" x14ac:dyDescent="0.3">
      <c r="B65" s="26" t="s">
        <v>81</v>
      </c>
      <c r="C65" s="17">
        <v>0</v>
      </c>
      <c r="D65" s="17">
        <v>0</v>
      </c>
      <c r="E65" s="17">
        <v>0</v>
      </c>
      <c r="F65" s="17">
        <v>0</v>
      </c>
      <c r="G65" s="17">
        <v>0</v>
      </c>
      <c r="H65" s="17">
        <v>30337</v>
      </c>
      <c r="I65" s="17">
        <v>31190</v>
      </c>
      <c r="J65" s="17">
        <v>32068</v>
      </c>
      <c r="K65" s="17">
        <v>32960</v>
      </c>
      <c r="L65" s="17">
        <v>54224</v>
      </c>
      <c r="M65" s="17">
        <v>55694</v>
      </c>
      <c r="N65" s="17">
        <v>57204</v>
      </c>
      <c r="O65" s="17">
        <v>58721</v>
      </c>
      <c r="P65" s="17">
        <v>60296</v>
      </c>
      <c r="Q65" s="17">
        <v>61931</v>
      </c>
      <c r="R65" s="17">
        <v>78843</v>
      </c>
      <c r="S65" s="17">
        <v>81051</v>
      </c>
      <c r="T65" s="17">
        <v>139860</v>
      </c>
      <c r="U65" s="17">
        <v>302403</v>
      </c>
      <c r="V65" s="17">
        <v>313943</v>
      </c>
      <c r="W65" s="17">
        <v>325777</v>
      </c>
      <c r="X65" s="17">
        <v>338050</v>
      </c>
      <c r="Y65" s="17">
        <v>351013</v>
      </c>
      <c r="Z65" s="17">
        <v>363939</v>
      </c>
      <c r="AA65" s="17">
        <v>476893</v>
      </c>
      <c r="AB65" s="17">
        <v>493462</v>
      </c>
    </row>
    <row r="66" spans="2:28" ht="16.05" customHeight="1" x14ac:dyDescent="0.3">
      <c r="B66" s="26" t="s">
        <v>82</v>
      </c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0</v>
      </c>
      <c r="R66" s="17">
        <v>4465</v>
      </c>
      <c r="S66" s="17">
        <v>0</v>
      </c>
      <c r="T66" s="17">
        <v>0</v>
      </c>
      <c r="U66" s="17">
        <v>16284</v>
      </c>
      <c r="V66" s="17">
        <v>0</v>
      </c>
      <c r="W66" s="17">
        <v>0</v>
      </c>
      <c r="X66" s="17">
        <v>10652</v>
      </c>
      <c r="Y66" s="17">
        <v>16944</v>
      </c>
      <c r="Z66" s="17">
        <v>24469</v>
      </c>
      <c r="AA66" s="17">
        <v>725</v>
      </c>
      <c r="AB66" s="17">
        <v>0</v>
      </c>
    </row>
    <row r="67" spans="2:28" ht="16.05" customHeight="1" x14ac:dyDescent="0.3">
      <c r="B67" s="26" t="s">
        <v>83</v>
      </c>
      <c r="C67" s="17">
        <v>23976</v>
      </c>
      <c r="D67" s="17">
        <v>29760</v>
      </c>
      <c r="E67" s="17">
        <v>33706</v>
      </c>
      <c r="F67" s="17">
        <v>40177</v>
      </c>
      <c r="G67" s="17">
        <v>10732</v>
      </c>
      <c r="H67" s="17">
        <v>18524</v>
      </c>
      <c r="I67" s="17">
        <v>23942</v>
      </c>
      <c r="J67" s="17">
        <v>35252</v>
      </c>
      <c r="K67" s="17">
        <v>37520</v>
      </c>
      <c r="L67" s="17">
        <v>59630</v>
      </c>
      <c r="M67" s="17">
        <v>0</v>
      </c>
      <c r="N67" s="17">
        <v>98377</v>
      </c>
      <c r="O67" s="17">
        <v>102292</v>
      </c>
      <c r="P67" s="17">
        <v>106182</v>
      </c>
      <c r="Q67" s="17">
        <v>115308</v>
      </c>
      <c r="R67" s="17">
        <v>120535</v>
      </c>
      <c r="S67" s="17">
        <v>128655</v>
      </c>
      <c r="T67" s="17">
        <v>135004</v>
      </c>
      <c r="U67" s="17">
        <v>144792</v>
      </c>
      <c r="V67" s="17">
        <v>162772</v>
      </c>
      <c r="W67" s="17">
        <v>167387</v>
      </c>
      <c r="X67" s="17">
        <v>181491</v>
      </c>
      <c r="Y67" s="17">
        <v>204300</v>
      </c>
      <c r="Z67" s="17">
        <v>231173</v>
      </c>
      <c r="AA67" s="17">
        <v>224616</v>
      </c>
      <c r="AB67" s="17">
        <v>220456</v>
      </c>
    </row>
    <row r="68" spans="2:28" ht="16.05" customHeight="1" x14ac:dyDescent="0.3">
      <c r="B68" s="26" t="s">
        <v>84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7">
        <v>0</v>
      </c>
      <c r="Q68" s="17">
        <v>0</v>
      </c>
      <c r="R68" s="17">
        <v>0</v>
      </c>
      <c r="S68" s="17">
        <v>0</v>
      </c>
      <c r="T68" s="17">
        <v>86962</v>
      </c>
      <c r="U68" s="17">
        <v>892823</v>
      </c>
      <c r="V68" s="17">
        <v>862577</v>
      </c>
      <c r="W68" s="17">
        <v>1796116</v>
      </c>
      <c r="X68" s="17">
        <v>1853088</v>
      </c>
      <c r="Y68" s="17">
        <v>1562433</v>
      </c>
      <c r="Z68" s="17">
        <v>1994749</v>
      </c>
      <c r="AA68" s="17">
        <v>1992759</v>
      </c>
      <c r="AB68" s="17">
        <v>2346071</v>
      </c>
    </row>
    <row r="69" spans="2:28" ht="16.05" customHeight="1" x14ac:dyDescent="0.3">
      <c r="B69" s="21" t="s">
        <v>85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50000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>
        <v>0</v>
      </c>
      <c r="R69" s="19">
        <v>0</v>
      </c>
      <c r="S69" s="19">
        <v>0</v>
      </c>
      <c r="T69" s="19">
        <v>0</v>
      </c>
      <c r="U69" s="19">
        <v>0</v>
      </c>
      <c r="V69" s="19">
        <v>0</v>
      </c>
      <c r="W69" s="19">
        <v>0</v>
      </c>
      <c r="X69" s="19">
        <v>0</v>
      </c>
      <c r="Y69" s="19">
        <v>0</v>
      </c>
      <c r="Z69" s="19">
        <v>0</v>
      </c>
      <c r="AA69" s="19">
        <v>0</v>
      </c>
      <c r="AB69" s="19">
        <v>0</v>
      </c>
    </row>
    <row r="70" spans="2:28" ht="16.05" customHeight="1" x14ac:dyDescent="0.3">
      <c r="B70" s="21" t="s">
        <v>86</v>
      </c>
      <c r="C70" s="19">
        <v>389425</v>
      </c>
      <c r="D70" s="19">
        <v>431747</v>
      </c>
      <c r="E70" s="19">
        <v>463681</v>
      </c>
      <c r="F70" s="19">
        <v>463007</v>
      </c>
      <c r="G70" s="19">
        <v>471594</v>
      </c>
      <c r="H70" s="19">
        <v>481677</v>
      </c>
      <c r="I70" s="19">
        <v>493743</v>
      </c>
      <c r="J70" s="19">
        <v>525490</v>
      </c>
      <c r="K70" s="19">
        <v>532719</v>
      </c>
      <c r="L70" s="19">
        <v>550479</v>
      </c>
      <c r="M70" s="19">
        <v>591552</v>
      </c>
      <c r="N70" s="19">
        <v>810307</v>
      </c>
      <c r="O70" s="19">
        <v>825731</v>
      </c>
      <c r="P70" s="19">
        <v>830638</v>
      </c>
      <c r="Q70" s="19">
        <v>796391</v>
      </c>
      <c r="R70" s="19">
        <v>1064108</v>
      </c>
      <c r="S70" s="19">
        <v>1106339</v>
      </c>
      <c r="T70" s="19">
        <v>1131952</v>
      </c>
      <c r="U70" s="19">
        <v>1114141</v>
      </c>
      <c r="V70" s="19">
        <v>1139592</v>
      </c>
      <c r="W70" s="19">
        <v>1180271</v>
      </c>
      <c r="X70" s="19">
        <v>1220839</v>
      </c>
      <c r="Y70" s="19">
        <v>1324799</v>
      </c>
      <c r="Z70" s="19">
        <v>1488454</v>
      </c>
      <c r="AA70" s="19">
        <v>1699982</v>
      </c>
      <c r="AB70" s="19">
        <v>1932254</v>
      </c>
    </row>
    <row r="71" spans="2:28" ht="16.05" customHeight="1" x14ac:dyDescent="0.3">
      <c r="B71" s="26" t="s">
        <v>87</v>
      </c>
      <c r="C71" s="17">
        <v>389265</v>
      </c>
      <c r="D71" s="17">
        <v>431523</v>
      </c>
      <c r="E71" s="17">
        <v>463405</v>
      </c>
      <c r="F71" s="17">
        <v>462722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17">
        <v>0</v>
      </c>
      <c r="Q71" s="17">
        <v>0</v>
      </c>
      <c r="R71" s="17">
        <v>0</v>
      </c>
      <c r="S71" s="17">
        <v>0</v>
      </c>
      <c r="T71" s="17">
        <v>0</v>
      </c>
      <c r="U71" s="17">
        <v>0</v>
      </c>
      <c r="V71" s="17">
        <v>0</v>
      </c>
      <c r="W71" s="17">
        <v>0</v>
      </c>
      <c r="X71" s="17">
        <v>0</v>
      </c>
      <c r="Y71" s="17">
        <v>0</v>
      </c>
      <c r="Z71" s="17">
        <v>0</v>
      </c>
      <c r="AA71" s="17">
        <v>0</v>
      </c>
      <c r="AB71" s="17">
        <v>0</v>
      </c>
    </row>
    <row r="72" spans="2:28" ht="16.05" customHeight="1" x14ac:dyDescent="0.3">
      <c r="B72" s="26" t="s">
        <v>88</v>
      </c>
      <c r="C72" s="17">
        <v>160</v>
      </c>
      <c r="D72" s="17">
        <v>224</v>
      </c>
      <c r="E72" s="17">
        <v>276</v>
      </c>
      <c r="F72" s="17">
        <v>285</v>
      </c>
      <c r="G72" s="17">
        <v>185</v>
      </c>
      <c r="H72" s="17">
        <v>112</v>
      </c>
      <c r="I72" s="17">
        <v>149</v>
      </c>
      <c r="J72" s="17">
        <v>170</v>
      </c>
      <c r="K72" s="17">
        <v>219</v>
      </c>
      <c r="L72" s="17">
        <v>270</v>
      </c>
      <c r="M72" s="17">
        <v>372</v>
      </c>
      <c r="N72" s="17">
        <v>415</v>
      </c>
      <c r="O72" s="17">
        <v>495</v>
      </c>
      <c r="P72" s="17">
        <v>132</v>
      </c>
      <c r="Q72" s="17">
        <v>232</v>
      </c>
      <c r="R72" s="17">
        <v>329</v>
      </c>
      <c r="S72" s="17">
        <v>452</v>
      </c>
      <c r="T72" s="17">
        <v>591</v>
      </c>
      <c r="U72" s="17">
        <v>735</v>
      </c>
      <c r="V72" s="17">
        <v>903</v>
      </c>
      <c r="W72" s="17">
        <v>1090</v>
      </c>
      <c r="X72" s="17">
        <v>1289</v>
      </c>
      <c r="Y72" s="17">
        <v>382</v>
      </c>
      <c r="Z72" s="17">
        <v>736</v>
      </c>
      <c r="AA72" s="17">
        <v>1188</v>
      </c>
      <c r="AB72" s="17">
        <v>1558</v>
      </c>
    </row>
    <row r="73" spans="2:28" ht="16.05" customHeight="1" x14ac:dyDescent="0.3">
      <c r="B73" s="26" t="s">
        <v>89</v>
      </c>
      <c r="C73" s="17">
        <v>0</v>
      </c>
      <c r="D73" s="17">
        <v>0</v>
      </c>
      <c r="E73" s="17">
        <v>0</v>
      </c>
      <c r="F73" s="17">
        <v>0</v>
      </c>
      <c r="G73" s="17">
        <v>322484</v>
      </c>
      <c r="H73" s="17">
        <v>326927</v>
      </c>
      <c r="I73" s="17">
        <v>326927</v>
      </c>
      <c r="J73" s="17">
        <v>326927</v>
      </c>
      <c r="K73" s="17">
        <v>321500</v>
      </c>
      <c r="L73" s="17">
        <v>320388</v>
      </c>
      <c r="M73" s="17">
        <v>331080</v>
      </c>
      <c r="N73" s="17">
        <v>531080</v>
      </c>
      <c r="O73" s="17">
        <v>531080</v>
      </c>
      <c r="P73" s="17">
        <v>777778</v>
      </c>
      <c r="Q73" s="17">
        <v>777778</v>
      </c>
      <c r="R73" s="17">
        <v>1061450</v>
      </c>
      <c r="S73" s="17">
        <v>1061450</v>
      </c>
      <c r="T73" s="17">
        <v>1061450</v>
      </c>
      <c r="U73" s="17">
        <v>1061450</v>
      </c>
      <c r="V73" s="17">
        <v>1061450</v>
      </c>
      <c r="W73" s="17">
        <v>1061450</v>
      </c>
      <c r="X73" s="17">
        <v>1061450</v>
      </c>
      <c r="Y73" s="17">
        <v>1061450</v>
      </c>
      <c r="Z73" s="17">
        <v>1082045</v>
      </c>
      <c r="AA73" s="17">
        <v>1090503</v>
      </c>
      <c r="AB73" s="17">
        <v>1185728</v>
      </c>
    </row>
    <row r="74" spans="2:28" ht="16.05" customHeight="1" x14ac:dyDescent="0.3">
      <c r="B74" s="26" t="s">
        <v>90</v>
      </c>
      <c r="C74" s="17">
        <v>0</v>
      </c>
      <c r="D74" s="17">
        <v>0</v>
      </c>
      <c r="E74" s="17">
        <v>0</v>
      </c>
      <c r="F74" s="17">
        <v>0</v>
      </c>
      <c r="G74" s="17">
        <v>11436</v>
      </c>
      <c r="H74" s="17">
        <v>11436</v>
      </c>
      <c r="I74" s="17">
        <v>11436</v>
      </c>
      <c r="J74" s="17">
        <v>11436</v>
      </c>
      <c r="K74" s="17">
        <v>11436</v>
      </c>
      <c r="L74" s="17">
        <v>11436</v>
      </c>
      <c r="M74" s="17">
        <v>14241</v>
      </c>
      <c r="N74" s="17">
        <v>9896</v>
      </c>
      <c r="O74" s="17">
        <v>9896</v>
      </c>
      <c r="P74" s="17">
        <v>9896</v>
      </c>
      <c r="Q74" s="17">
        <v>9896</v>
      </c>
      <c r="R74" s="17">
        <v>2805</v>
      </c>
      <c r="S74" s="17">
        <v>2805</v>
      </c>
      <c r="T74" s="17">
        <v>2805</v>
      </c>
      <c r="U74" s="17">
        <v>2805</v>
      </c>
      <c r="V74" s="17">
        <v>2805</v>
      </c>
      <c r="W74" s="17">
        <v>2805</v>
      </c>
      <c r="X74" s="17">
        <v>2805</v>
      </c>
      <c r="Y74" s="17">
        <v>2805</v>
      </c>
      <c r="Z74" s="17">
        <v>2805</v>
      </c>
      <c r="AA74" s="17">
        <v>2805</v>
      </c>
      <c r="AB74" s="17">
        <v>2805</v>
      </c>
    </row>
    <row r="75" spans="2:28" ht="16.05" customHeight="1" x14ac:dyDescent="0.3">
      <c r="B75" s="26" t="s">
        <v>91</v>
      </c>
      <c r="C75" s="17">
        <v>0</v>
      </c>
      <c r="D75" s="17">
        <v>0</v>
      </c>
      <c r="E75" s="17">
        <v>0</v>
      </c>
      <c r="F75" s="17">
        <v>0</v>
      </c>
      <c r="G75" s="17">
        <v>129297</v>
      </c>
      <c r="H75" s="17">
        <v>143190</v>
      </c>
      <c r="I75" s="17">
        <v>143190</v>
      </c>
      <c r="J75" s="17">
        <v>193458</v>
      </c>
      <c r="K75" s="17">
        <v>186590</v>
      </c>
      <c r="L75" s="17">
        <v>219140</v>
      </c>
      <c r="M75" s="17">
        <v>214480</v>
      </c>
      <c r="N75" s="17">
        <v>270988</v>
      </c>
      <c r="O75" s="17">
        <v>262774</v>
      </c>
      <c r="P75" s="17">
        <v>43588</v>
      </c>
      <c r="Q75" s="17">
        <v>43588</v>
      </c>
      <c r="R75" s="17">
        <v>391</v>
      </c>
      <c r="S75" s="17">
        <v>391</v>
      </c>
      <c r="T75" s="17">
        <v>39250</v>
      </c>
      <c r="U75" s="17">
        <v>39250</v>
      </c>
      <c r="V75" s="17">
        <v>70439</v>
      </c>
      <c r="W75" s="17">
        <v>70439</v>
      </c>
      <c r="X75" s="17">
        <v>216999</v>
      </c>
      <c r="Y75" s="17">
        <v>161025</v>
      </c>
      <c r="Z75" s="17">
        <v>425322</v>
      </c>
      <c r="AA75" s="17">
        <v>400464</v>
      </c>
      <c r="AB75" s="17">
        <v>728122</v>
      </c>
    </row>
    <row r="76" spans="2:28" ht="16.05" customHeight="1" x14ac:dyDescent="0.3">
      <c r="B76" s="26" t="s">
        <v>92</v>
      </c>
      <c r="C76" s="17">
        <v>0</v>
      </c>
      <c r="D76" s="17">
        <v>0</v>
      </c>
      <c r="E76" s="17">
        <v>0</v>
      </c>
      <c r="F76" s="17">
        <v>0</v>
      </c>
      <c r="G76" s="17">
        <v>8</v>
      </c>
      <c r="H76" s="17">
        <v>12</v>
      </c>
      <c r="I76" s="17">
        <v>18</v>
      </c>
      <c r="J76" s="17">
        <v>38</v>
      </c>
      <c r="K76" s="17">
        <v>-67</v>
      </c>
      <c r="L76" s="17">
        <v>-755</v>
      </c>
      <c r="M76" s="17">
        <v>-1330</v>
      </c>
      <c r="N76" s="17">
        <v>-2809</v>
      </c>
      <c r="O76" s="17">
        <v>-1010</v>
      </c>
      <c r="P76" s="17">
        <v>-756</v>
      </c>
      <c r="Q76" s="17">
        <v>7248</v>
      </c>
      <c r="R76" s="17">
        <v>3575</v>
      </c>
      <c r="S76" s="17">
        <v>18375</v>
      </c>
      <c r="T76" s="17">
        <v>27856</v>
      </c>
      <c r="U76" s="17">
        <v>-17743</v>
      </c>
      <c r="V76" s="17">
        <v>3995</v>
      </c>
      <c r="W76" s="17">
        <v>-13865</v>
      </c>
      <c r="X76" s="17">
        <v>-61704</v>
      </c>
      <c r="Y76" s="17">
        <v>-38235</v>
      </c>
      <c r="Z76" s="17">
        <v>-22454</v>
      </c>
      <c r="AA76" s="17">
        <v>-10005</v>
      </c>
      <c r="AB76" s="17">
        <v>14041</v>
      </c>
    </row>
    <row r="77" spans="2:28" ht="16.05" customHeight="1" x14ac:dyDescent="0.3">
      <c r="B77" s="26" t="s">
        <v>93</v>
      </c>
      <c r="C77" s="17">
        <v>0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-6539</v>
      </c>
      <c r="J77" s="17">
        <v>-6539</v>
      </c>
      <c r="K77" s="17">
        <v>-1112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  <c r="Q77" s="17">
        <v>0</v>
      </c>
      <c r="R77" s="17">
        <v>0</v>
      </c>
      <c r="S77" s="17">
        <v>0</v>
      </c>
      <c r="T77" s="17">
        <v>0</v>
      </c>
      <c r="U77" s="17">
        <v>0</v>
      </c>
      <c r="V77" s="17">
        <v>0</v>
      </c>
      <c r="W77" s="17">
        <v>0</v>
      </c>
      <c r="X77" s="17">
        <v>0</v>
      </c>
      <c r="Y77" s="17">
        <v>0</v>
      </c>
      <c r="Z77" s="17">
        <v>0</v>
      </c>
      <c r="AA77" s="17">
        <v>0</v>
      </c>
      <c r="AB77" s="17">
        <v>0</v>
      </c>
    </row>
    <row r="78" spans="2:28" ht="16.05" customHeight="1" x14ac:dyDescent="0.3">
      <c r="B78" s="26" t="s">
        <v>94</v>
      </c>
      <c r="C78" s="17">
        <v>0</v>
      </c>
      <c r="D78" s="17">
        <v>0</v>
      </c>
      <c r="E78" s="17">
        <v>0</v>
      </c>
      <c r="F78" s="17">
        <v>0</v>
      </c>
      <c r="G78" s="17">
        <v>8184</v>
      </c>
      <c r="H78" s="17">
        <v>0</v>
      </c>
      <c r="I78" s="17">
        <v>18562</v>
      </c>
      <c r="J78" s="17">
        <v>0</v>
      </c>
      <c r="K78" s="17">
        <v>14153</v>
      </c>
      <c r="L78" s="17">
        <v>0</v>
      </c>
      <c r="M78" s="17">
        <v>32709</v>
      </c>
      <c r="N78" s="17">
        <v>737</v>
      </c>
      <c r="O78" s="17">
        <v>22496</v>
      </c>
      <c r="P78" s="17">
        <v>0</v>
      </c>
      <c r="Q78" s="17">
        <v>-42351</v>
      </c>
      <c r="R78" s="17">
        <v>-4442</v>
      </c>
      <c r="S78" s="17">
        <v>22866</v>
      </c>
      <c r="T78" s="17">
        <v>0</v>
      </c>
      <c r="U78" s="17">
        <v>27644</v>
      </c>
      <c r="V78" s="17">
        <v>0</v>
      </c>
      <c r="W78" s="17">
        <v>58352</v>
      </c>
      <c r="X78" s="17">
        <v>0</v>
      </c>
      <c r="Y78" s="17">
        <v>137372</v>
      </c>
      <c r="Z78" s="17">
        <v>0</v>
      </c>
      <c r="AA78" s="17">
        <v>215027</v>
      </c>
      <c r="AB78" s="17">
        <v>0</v>
      </c>
    </row>
    <row r="79" spans="2:28" ht="16.05" customHeight="1" x14ac:dyDescent="0.3">
      <c r="B79" s="21" t="s">
        <v>165</v>
      </c>
      <c r="C79" s="19">
        <v>1658787</v>
      </c>
      <c r="D79" s="19">
        <v>1868825</v>
      </c>
      <c r="E79" s="19">
        <v>2063753</v>
      </c>
      <c r="F79" s="19">
        <v>2258674</v>
      </c>
      <c r="G79" s="19">
        <v>2285260</v>
      </c>
      <c r="H79" s="19">
        <v>2480403</v>
      </c>
      <c r="I79" s="19">
        <v>2417455</v>
      </c>
      <c r="J79" s="19">
        <v>2608149</v>
      </c>
      <c r="K79" s="19">
        <v>2648335</v>
      </c>
      <c r="L79" s="19">
        <v>2763903</v>
      </c>
      <c r="M79" s="19">
        <v>2849349</v>
      </c>
      <c r="N79" s="19">
        <v>3872588</v>
      </c>
      <c r="O79" s="19">
        <v>4044688</v>
      </c>
      <c r="P79" s="19">
        <v>4954514</v>
      </c>
      <c r="Q79" s="19">
        <v>7888285</v>
      </c>
      <c r="R79" s="19">
        <v>8467071</v>
      </c>
      <c r="S79" s="19">
        <v>8728054</v>
      </c>
      <c r="T79" s="19">
        <v>10590465</v>
      </c>
      <c r="U79" s="19">
        <v>11775578</v>
      </c>
      <c r="V79" s="19">
        <v>12580918</v>
      </c>
      <c r="W79" s="19">
        <v>13889972</v>
      </c>
      <c r="X79" s="19">
        <v>15605800</v>
      </c>
      <c r="Y79" s="19">
        <v>17032854</v>
      </c>
      <c r="Z79" s="19">
        <v>19188222</v>
      </c>
      <c r="AA79" s="19">
        <v>21489444</v>
      </c>
      <c r="AB79" s="19">
        <v>23698483</v>
      </c>
    </row>
    <row r="80" spans="2:28" ht="16.05" customHeight="1" x14ac:dyDescent="0.3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3:28" ht="16.05" customHeight="1" x14ac:dyDescent="0.3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3:28" ht="16.05" customHeight="1" x14ac:dyDescent="0.3"/>
    <row r="83" spans="3:28" ht="16.05" customHeight="1" x14ac:dyDescent="0.3"/>
    <row r="84" spans="3:28" ht="16.05" customHeight="1" x14ac:dyDescent="0.3"/>
    <row r="85" spans="3:28" ht="16.05" customHeight="1" x14ac:dyDescent="0.3"/>
    <row r="86" spans="3:28" ht="16.05" customHeight="1" x14ac:dyDescent="0.3"/>
    <row r="87" spans="3:28" ht="16.05" customHeight="1" x14ac:dyDescent="0.3"/>
    <row r="88" spans="3:28" ht="16.05" customHeight="1" x14ac:dyDescent="0.3"/>
    <row r="89" spans="3:28" ht="16.05" customHeight="1" x14ac:dyDescent="0.3"/>
    <row r="90" spans="3:28" ht="16.05" customHeight="1" x14ac:dyDescent="0.3"/>
    <row r="91" spans="3:28" ht="16.05" customHeight="1" x14ac:dyDescent="0.3"/>
    <row r="92" spans="3:28" ht="16.05" customHeight="1" x14ac:dyDescent="0.3"/>
    <row r="93" spans="3:28" ht="16.05" customHeight="1" x14ac:dyDescent="0.3"/>
    <row r="94" spans="3:28" ht="16.05" customHeight="1" x14ac:dyDescent="0.3"/>
    <row r="95" spans="3:28" ht="16.05" customHeight="1" x14ac:dyDescent="0.3"/>
    <row r="96" spans="3:28" ht="16.05" customHeight="1" x14ac:dyDescent="0.3"/>
    <row r="97" ht="16.05" customHeight="1" x14ac:dyDescent="0.3"/>
    <row r="98" ht="16.05" customHeight="1" x14ac:dyDescent="0.3"/>
    <row r="99" ht="16.05" customHeight="1" x14ac:dyDescent="0.3"/>
    <row r="100" ht="16.05" customHeight="1" x14ac:dyDescent="0.3"/>
    <row r="101" ht="16.05" customHeight="1" x14ac:dyDescent="0.3"/>
    <row r="102" ht="16.05" customHeight="1" x14ac:dyDescent="0.3"/>
    <row r="103" ht="16.05" customHeight="1" x14ac:dyDescent="0.3"/>
    <row r="104" ht="16.05" customHeight="1" x14ac:dyDescent="0.3"/>
    <row r="105" ht="16.05" customHeight="1" x14ac:dyDescent="0.3"/>
    <row r="106" ht="16.05" customHeight="1" x14ac:dyDescent="0.3"/>
    <row r="107" ht="16.05" customHeight="1" x14ac:dyDescent="0.3"/>
    <row r="108" ht="16.05" customHeight="1" x14ac:dyDescent="0.3"/>
    <row r="109" ht="16.05" customHeight="1" x14ac:dyDescent="0.3"/>
    <row r="110" ht="16.05" customHeight="1" x14ac:dyDescent="0.3"/>
    <row r="111" ht="16.05" customHeight="1" x14ac:dyDescent="0.3"/>
    <row r="112" ht="16.05" customHeight="1" x14ac:dyDescent="0.3"/>
    <row r="113" ht="16.05" customHeight="1" x14ac:dyDescent="0.3"/>
    <row r="114" ht="16.05" customHeight="1" x14ac:dyDescent="0.3"/>
    <row r="115" ht="16.05" customHeight="1" x14ac:dyDescent="0.3"/>
    <row r="116" ht="16.05" customHeight="1" x14ac:dyDescent="0.3"/>
    <row r="117" ht="16.05" customHeight="1" x14ac:dyDescent="0.3"/>
    <row r="118" ht="16.05" customHeight="1" x14ac:dyDescent="0.3"/>
  </sheetData>
  <mergeCells count="1">
    <mergeCell ref="B1:B2"/>
  </mergeCells>
  <conditionalFormatting sqref="A1:AB1048576">
    <cfRule type="cellIs" dxfId="16" priority="1" operator="equal">
      <formula>"-"</formula>
    </cfRule>
  </conditionalFormatting>
  <conditionalFormatting sqref="B3">
    <cfRule type="cellIs" dxfId="15" priority="4" operator="equal">
      <formula>"-"</formula>
    </cfRule>
  </conditionalFormatting>
  <conditionalFormatting sqref="B5">
    <cfRule type="cellIs" dxfId="14" priority="6" operator="equal">
      <formula>"-"</formula>
    </cfRule>
  </conditionalFormatting>
  <conditionalFormatting sqref="B38">
    <cfRule type="cellIs" dxfId="13" priority="5" operator="equal">
      <formula>"-"</formula>
    </cfRule>
  </conditionalFormatting>
  <conditionalFormatting sqref="AD1:XFD9 AC10:XFD39 AD40:XFD1048576">
    <cfRule type="cellIs" dxfId="12" priority="3" operator="equal">
      <formula>"-"</formula>
    </cfRule>
  </conditionalFormatting>
  <hyperlinks>
    <hyperlink ref="B1:B2" location="Menu!A1" display="MENU" xr:uid="{F09A4773-45A4-4B64-84B8-EB1237E3015D}"/>
  </hyperlinks>
  <pageMargins left="0.511811024" right="0.511811024" top="0.78740157499999996" bottom="0.78740157499999996" header="0.31496062000000002" footer="0.31496062000000002"/>
  <pageSetup paperSize="9" orientation="portrait" r:id="rId1"/>
  <headerFooter>
    <oddFooter>&amp;C&amp;"verdana,Regular"&amp;8Este documento foi classificado como:&amp;"verdana,Bold" Interno.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C66EA-A68C-4167-9D0A-0B9B84185074}">
  <sheetPr>
    <tabColor rgb="FF266BFF"/>
  </sheetPr>
  <dimension ref="B1:AX83"/>
  <sheetViews>
    <sheetView showGridLines="0" zoomScale="80" zoomScaleNormal="80" workbookViewId="0">
      <pane xSplit="2" ySplit="3" topLeftCell="N4" activePane="bottomRight" state="frozen"/>
      <selection activeCell="AA32" sqref="AA32"/>
      <selection pane="topRight" activeCell="AA32" sqref="AA32"/>
      <selection pane="bottomLeft" activeCell="AA32" sqref="AA32"/>
      <selection pane="bottomRight" activeCell="AB12" sqref="AB12"/>
    </sheetView>
  </sheetViews>
  <sheetFormatPr defaultColWidth="9.21875" defaultRowHeight="16.2" x14ac:dyDescent="0.35"/>
  <cols>
    <col min="1" max="1" width="2.5546875" style="8" customWidth="1"/>
    <col min="2" max="2" width="69.5546875" style="38" customWidth="1"/>
    <col min="3" max="17" width="16.21875" style="3" customWidth="1"/>
    <col min="18" max="28" width="16.21875" style="8" customWidth="1"/>
    <col min="29" max="29" width="4" style="8" customWidth="1"/>
    <col min="30" max="36" width="16.21875" style="8" customWidth="1"/>
    <col min="37" max="37" width="4" style="8" customWidth="1"/>
    <col min="38" max="43" width="16.21875" style="8" customWidth="1"/>
    <col min="44" max="44" width="4" style="8" customWidth="1"/>
    <col min="45" max="50" width="16.21875" style="8" customWidth="1"/>
    <col min="51" max="16384" width="9.21875" style="8"/>
  </cols>
  <sheetData>
    <row r="1" spans="2:50" ht="16.05" customHeight="1" x14ac:dyDescent="0.3">
      <c r="B1" s="100" t="s">
        <v>2</v>
      </c>
    </row>
    <row r="2" spans="2:50" ht="16.05" customHeight="1" x14ac:dyDescent="0.3">
      <c r="B2" s="100"/>
      <c r="C2" s="4"/>
      <c r="D2" s="4"/>
      <c r="E2" s="4"/>
      <c r="F2" s="4"/>
      <c r="G2" s="5"/>
      <c r="H2" s="5"/>
      <c r="I2" s="5"/>
      <c r="J2" s="5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D2" s="9"/>
      <c r="AE2" s="9"/>
      <c r="AF2" s="9"/>
      <c r="AG2" s="9"/>
      <c r="AH2" s="9"/>
      <c r="AI2" s="9"/>
      <c r="AJ2" s="9"/>
      <c r="AL2" s="9"/>
      <c r="AM2" s="9"/>
      <c r="AN2" s="9"/>
      <c r="AO2" s="9"/>
      <c r="AP2" s="9"/>
      <c r="AQ2" s="9"/>
      <c r="AS2" s="9"/>
      <c r="AT2" s="9"/>
      <c r="AU2" s="9"/>
      <c r="AV2" s="9"/>
      <c r="AW2" s="9"/>
      <c r="AX2" s="9"/>
    </row>
    <row r="3" spans="2:50" s="10" customFormat="1" ht="16.05" customHeight="1" x14ac:dyDescent="0.3">
      <c r="B3" s="29" t="s">
        <v>173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29" t="s">
        <v>9</v>
      </c>
      <c r="J3" s="29" t="s">
        <v>10</v>
      </c>
      <c r="K3" s="29" t="s">
        <v>11</v>
      </c>
      <c r="L3" s="29" t="s">
        <v>12</v>
      </c>
      <c r="M3" s="29" t="s">
        <v>13</v>
      </c>
      <c r="N3" s="29" t="s">
        <v>14</v>
      </c>
      <c r="O3" s="29" t="s">
        <v>15</v>
      </c>
      <c r="P3" s="29" t="s">
        <v>16</v>
      </c>
      <c r="Q3" s="29" t="s">
        <v>17</v>
      </c>
      <c r="R3" s="29" t="s">
        <v>18</v>
      </c>
      <c r="S3" s="29" t="s">
        <v>19</v>
      </c>
      <c r="T3" s="29" t="s">
        <v>20</v>
      </c>
      <c r="U3" s="29" t="s">
        <v>21</v>
      </c>
      <c r="V3" s="29" t="s">
        <v>22</v>
      </c>
      <c r="W3" s="29" t="s">
        <v>23</v>
      </c>
      <c r="X3" s="29" t="s">
        <v>0</v>
      </c>
      <c r="Y3" s="29" t="s">
        <v>203</v>
      </c>
      <c r="Z3" s="29" t="s">
        <v>206</v>
      </c>
      <c r="AA3" s="29" t="s">
        <v>217</v>
      </c>
      <c r="AB3" s="29" t="s">
        <v>220</v>
      </c>
      <c r="AD3" s="29" t="s">
        <v>175</v>
      </c>
      <c r="AE3" s="29" t="s">
        <v>176</v>
      </c>
      <c r="AF3" s="29" t="s">
        <v>177</v>
      </c>
      <c r="AG3" s="29" t="s">
        <v>178</v>
      </c>
      <c r="AH3" s="29" t="s">
        <v>179</v>
      </c>
      <c r="AI3" s="29" t="s">
        <v>180</v>
      </c>
      <c r="AJ3" s="29" t="s">
        <v>219</v>
      </c>
      <c r="AL3" s="29" t="s">
        <v>181</v>
      </c>
      <c r="AM3" s="29" t="s">
        <v>185</v>
      </c>
      <c r="AN3" s="29" t="s">
        <v>184</v>
      </c>
      <c r="AO3" s="29" t="s">
        <v>183</v>
      </c>
      <c r="AP3" s="29" t="s">
        <v>182</v>
      </c>
      <c r="AQ3" s="29" t="s">
        <v>204</v>
      </c>
      <c r="AS3" s="29">
        <v>2018</v>
      </c>
      <c r="AT3" s="29">
        <v>2019</v>
      </c>
      <c r="AU3" s="29">
        <v>2020</v>
      </c>
      <c r="AV3" s="29">
        <v>2021</v>
      </c>
      <c r="AW3" s="29">
        <v>2022</v>
      </c>
      <c r="AX3" s="29">
        <v>2023</v>
      </c>
    </row>
    <row r="4" spans="2:50" ht="16.05" customHeight="1" thickBot="1" x14ac:dyDescent="0.4">
      <c r="B4" s="39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0"/>
      <c r="AD4" s="11"/>
      <c r="AE4" s="11"/>
      <c r="AF4" s="11"/>
      <c r="AG4" s="11"/>
      <c r="AH4" s="11"/>
      <c r="AI4" s="11"/>
      <c r="AJ4" s="11"/>
      <c r="AK4" s="10"/>
      <c r="AL4" s="11"/>
      <c r="AM4" s="11"/>
      <c r="AN4" s="11"/>
      <c r="AO4" s="11"/>
      <c r="AP4" s="11"/>
      <c r="AQ4" s="11"/>
      <c r="AS4" s="11"/>
      <c r="AT4" s="11"/>
      <c r="AU4" s="11"/>
      <c r="AV4" s="11"/>
      <c r="AW4" s="11"/>
      <c r="AX4" s="11"/>
    </row>
    <row r="5" spans="2:50" ht="16.05" customHeight="1" thickBot="1" x14ac:dyDescent="0.4">
      <c r="B5" s="40" t="s">
        <v>95</v>
      </c>
      <c r="C5" s="27">
        <f>SUM(C6:C11)</f>
        <v>365913</v>
      </c>
      <c r="D5" s="27">
        <f>SUM(D6:D11)</f>
        <v>412632</v>
      </c>
      <c r="E5" s="27">
        <f>SUM(E6:E11)</f>
        <v>431990</v>
      </c>
      <c r="F5" s="27">
        <f>SUM(F6:F11)</f>
        <v>314938</v>
      </c>
      <c r="G5" s="27">
        <f>SUM(G6:G11)</f>
        <v>397595</v>
      </c>
      <c r="H5" s="27">
        <f>SUM(H6:H11)</f>
        <v>383410</v>
      </c>
      <c r="I5" s="27">
        <f>SUM(I6:I11)</f>
        <v>381212</v>
      </c>
      <c r="J5" s="27">
        <f>SUM(J6:J11)</f>
        <v>406902</v>
      </c>
      <c r="K5" s="27">
        <f>SUM(K6:K11)</f>
        <v>338265</v>
      </c>
      <c r="L5" s="27">
        <f>SUM(L6:L11)</f>
        <v>346782</v>
      </c>
      <c r="M5" s="27">
        <f>SUM(M6:M11)</f>
        <v>319095</v>
      </c>
      <c r="N5" s="27">
        <f>SUM(N6:N11)</f>
        <v>348733</v>
      </c>
      <c r="O5" s="27">
        <f>SUM(O6:O11)</f>
        <v>373015</v>
      </c>
      <c r="P5" s="27">
        <f>SUM(P6:P11)</f>
        <v>423156</v>
      </c>
      <c r="Q5" s="27">
        <f>SUM(Q6:Q11)</f>
        <v>502145</v>
      </c>
      <c r="R5" s="27">
        <f>SUM(R6:R11)</f>
        <v>632787</v>
      </c>
      <c r="S5" s="27">
        <f>SUM(S6:S11)</f>
        <v>708337</v>
      </c>
      <c r="T5" s="27">
        <f>SUM(T6:T11)</f>
        <v>801984</v>
      </c>
      <c r="U5" s="27">
        <f>SUM(U6:U11)</f>
        <v>835328</v>
      </c>
      <c r="V5" s="27">
        <f>SUM(V6:V11)</f>
        <v>910653</v>
      </c>
      <c r="W5" s="27">
        <f>SUM(W6:W11)</f>
        <v>1043311</v>
      </c>
      <c r="X5" s="27">
        <f>SUM(X6:X11)</f>
        <v>1181957</v>
      </c>
      <c r="Y5" s="27">
        <f>SUM(Y6:Y11)</f>
        <v>1277675</v>
      </c>
      <c r="Z5" s="27">
        <f>SUM(Z6:Z11)</f>
        <v>1414079</v>
      </c>
      <c r="AA5" s="27">
        <f>SUM(AA6:AA11)</f>
        <v>1566067</v>
      </c>
      <c r="AB5" s="27">
        <f>SUM(AB6:AB11)</f>
        <v>1647840</v>
      </c>
      <c r="AC5" s="10"/>
      <c r="AD5" s="27">
        <f t="shared" ref="AD5:AD34" si="0">SUM(C5:D5)</f>
        <v>778545</v>
      </c>
      <c r="AE5" s="27">
        <f t="shared" ref="AE5:AE34" si="1">SUM(G5:H5)</f>
        <v>781005</v>
      </c>
      <c r="AF5" s="27">
        <f t="shared" ref="AF5:AF34" si="2">SUM(K5:L5)</f>
        <v>685047</v>
      </c>
      <c r="AG5" s="27">
        <f t="shared" ref="AG5:AG34" si="3">SUM(O5:P5)</f>
        <v>796171</v>
      </c>
      <c r="AH5" s="27">
        <f t="shared" ref="AH5:AH34" si="4">SUM(S5:T5)</f>
        <v>1510321</v>
      </c>
      <c r="AI5" s="27">
        <f t="shared" ref="AI5:AI34" si="5">SUM(W5:X5)</f>
        <v>2225268</v>
      </c>
      <c r="AJ5" s="27">
        <f>SUM(AA5:AB5)</f>
        <v>3213907</v>
      </c>
      <c r="AK5" s="10"/>
      <c r="AL5" s="27">
        <f t="shared" ref="AL5:AL34" si="6">SUM(C5:E5)</f>
        <v>1210535</v>
      </c>
      <c r="AM5" s="27">
        <f t="shared" ref="AM5:AM34" si="7">SUM(G5:I5)</f>
        <v>1162217</v>
      </c>
      <c r="AN5" s="27">
        <f t="shared" ref="AN5:AN34" si="8">SUM(K5:M5)</f>
        <v>1004142</v>
      </c>
      <c r="AO5" s="27">
        <f t="shared" ref="AO5:AO34" si="9">SUM(O5:Q5)</f>
        <v>1298316</v>
      </c>
      <c r="AP5" s="27">
        <f t="shared" ref="AP5:AP34" si="10">SUM(S5:U5)</f>
        <v>2345649</v>
      </c>
      <c r="AQ5" s="27">
        <f t="shared" ref="AQ5:AQ34" si="11">SUM(W5:Y5)</f>
        <v>3502943</v>
      </c>
      <c r="AS5" s="27">
        <f t="shared" ref="AS5:AS34" si="12">SUM(C5:F5)</f>
        <v>1525473</v>
      </c>
      <c r="AT5" s="27">
        <f t="shared" ref="AT5:AT34" si="13">SUM(G5:J5)</f>
        <v>1569119</v>
      </c>
      <c r="AU5" s="27">
        <f t="shared" ref="AU5:AU34" si="14">SUM(K5:N5)</f>
        <v>1352875</v>
      </c>
      <c r="AV5" s="27">
        <f t="shared" ref="AV5:AV34" si="15">SUM(O5:R5)</f>
        <v>1931103</v>
      </c>
      <c r="AW5" s="27">
        <f t="shared" ref="AW5:AW34" si="16">SUM(S5:V5)</f>
        <v>3256302</v>
      </c>
      <c r="AX5" s="27">
        <f t="shared" ref="AX5:AX34" si="17">SUM(W5:Z5)</f>
        <v>4917022</v>
      </c>
    </row>
    <row r="6" spans="2:50" ht="16.05" customHeight="1" thickBot="1" x14ac:dyDescent="0.4">
      <c r="B6" s="41" t="s">
        <v>96</v>
      </c>
      <c r="C6" s="28">
        <v>359104</v>
      </c>
      <c r="D6" s="28">
        <v>405772</v>
      </c>
      <c r="E6" s="28">
        <v>424228</v>
      </c>
      <c r="F6" s="28">
        <v>418726</v>
      </c>
      <c r="G6" s="28">
        <v>385811</v>
      </c>
      <c r="H6" s="28">
        <v>369762</v>
      </c>
      <c r="I6" s="28">
        <v>365920</v>
      </c>
      <c r="J6" s="28">
        <v>354851</v>
      </c>
      <c r="K6" s="28">
        <v>327690</v>
      </c>
      <c r="L6" s="28">
        <v>314764</v>
      </c>
      <c r="M6" s="28">
        <v>314059</v>
      </c>
      <c r="N6" s="28">
        <v>340938</v>
      </c>
      <c r="O6" s="28">
        <v>364586</v>
      </c>
      <c r="P6" s="28">
        <v>414762</v>
      </c>
      <c r="Q6" s="28">
        <v>485021</v>
      </c>
      <c r="R6" s="28">
        <v>581867</v>
      </c>
      <c r="S6" s="28">
        <v>654310</v>
      </c>
      <c r="T6" s="28">
        <v>728457</v>
      </c>
      <c r="U6" s="28">
        <v>784476</v>
      </c>
      <c r="V6" s="28">
        <v>840024</v>
      </c>
      <c r="W6" s="28">
        <v>936544</v>
      </c>
      <c r="X6" s="28">
        <v>1065126</v>
      </c>
      <c r="Y6" s="28">
        <v>1177161</v>
      </c>
      <c r="Z6" s="28">
        <v>1317162</v>
      </c>
      <c r="AA6" s="28">
        <v>1431590</v>
      </c>
      <c r="AB6" s="28">
        <v>1528545</v>
      </c>
      <c r="AC6" s="10"/>
      <c r="AD6" s="28">
        <f t="shared" si="0"/>
        <v>764876</v>
      </c>
      <c r="AE6" s="28">
        <f t="shared" si="1"/>
        <v>755573</v>
      </c>
      <c r="AF6" s="28">
        <f t="shared" si="2"/>
        <v>642454</v>
      </c>
      <c r="AG6" s="28">
        <f t="shared" si="3"/>
        <v>779348</v>
      </c>
      <c r="AH6" s="28">
        <f t="shared" si="4"/>
        <v>1382767</v>
      </c>
      <c r="AI6" s="28">
        <f t="shared" si="5"/>
        <v>2001670</v>
      </c>
      <c r="AJ6" s="28">
        <f t="shared" ref="AJ6:AJ36" si="18">SUM(AA6:AB6)</f>
        <v>2960135</v>
      </c>
      <c r="AK6" s="10"/>
      <c r="AL6" s="28">
        <f t="shared" si="6"/>
        <v>1189104</v>
      </c>
      <c r="AM6" s="28">
        <f t="shared" si="7"/>
        <v>1121493</v>
      </c>
      <c r="AN6" s="28">
        <f t="shared" si="8"/>
        <v>956513</v>
      </c>
      <c r="AO6" s="28">
        <f t="shared" si="9"/>
        <v>1264369</v>
      </c>
      <c r="AP6" s="28">
        <f t="shared" si="10"/>
        <v>2167243</v>
      </c>
      <c r="AQ6" s="28">
        <f t="shared" si="11"/>
        <v>3178831</v>
      </c>
      <c r="AS6" s="28">
        <f t="shared" si="12"/>
        <v>1607830</v>
      </c>
      <c r="AT6" s="28">
        <f t="shared" si="13"/>
        <v>1476344</v>
      </c>
      <c r="AU6" s="28">
        <f t="shared" si="14"/>
        <v>1297451</v>
      </c>
      <c r="AV6" s="28">
        <f t="shared" si="15"/>
        <v>1846236</v>
      </c>
      <c r="AW6" s="28">
        <f t="shared" si="16"/>
        <v>3007267</v>
      </c>
      <c r="AX6" s="28">
        <f t="shared" si="17"/>
        <v>4495993</v>
      </c>
    </row>
    <row r="7" spans="2:50" ht="16.05" customHeight="1" thickBot="1" x14ac:dyDescent="0.4">
      <c r="B7" s="41" t="s">
        <v>97</v>
      </c>
      <c r="C7" s="28">
        <v>4449</v>
      </c>
      <c r="D7" s="28">
        <v>4430</v>
      </c>
      <c r="E7" s="28">
        <v>5403</v>
      </c>
      <c r="F7" s="28">
        <v>6374</v>
      </c>
      <c r="G7" s="28">
        <v>8627</v>
      </c>
      <c r="H7" s="28">
        <v>10105</v>
      </c>
      <c r="I7" s="28">
        <v>11269</v>
      </c>
      <c r="J7" s="28">
        <v>8479</v>
      </c>
      <c r="K7" s="28">
        <v>7080</v>
      </c>
      <c r="L7" s="28">
        <v>5695</v>
      </c>
      <c r="M7" s="28">
        <v>2871</v>
      </c>
      <c r="N7" s="28">
        <v>1931</v>
      </c>
      <c r="O7" s="28">
        <v>1876</v>
      </c>
      <c r="P7" s="28">
        <v>1973</v>
      </c>
      <c r="Q7" s="28">
        <v>6658</v>
      </c>
      <c r="R7" s="28">
        <v>6139</v>
      </c>
      <c r="S7" s="28">
        <v>6973</v>
      </c>
      <c r="T7" s="28">
        <v>14539</v>
      </c>
      <c r="U7" s="28">
        <v>10766</v>
      </c>
      <c r="V7" s="28">
        <v>12303</v>
      </c>
      <c r="W7" s="28">
        <v>11104</v>
      </c>
      <c r="X7" s="28">
        <v>20930</v>
      </c>
      <c r="Y7" s="28">
        <v>16679</v>
      </c>
      <c r="Z7" s="28">
        <v>12011</v>
      </c>
      <c r="AA7" s="28">
        <v>14371</v>
      </c>
      <c r="AB7" s="28">
        <v>14994</v>
      </c>
      <c r="AC7" s="10"/>
      <c r="AD7" s="28">
        <f t="shared" si="0"/>
        <v>8879</v>
      </c>
      <c r="AE7" s="28">
        <f t="shared" si="1"/>
        <v>18732</v>
      </c>
      <c r="AF7" s="28">
        <f t="shared" si="2"/>
        <v>12775</v>
      </c>
      <c r="AG7" s="28">
        <f t="shared" si="3"/>
        <v>3849</v>
      </c>
      <c r="AH7" s="28">
        <f t="shared" si="4"/>
        <v>21512</v>
      </c>
      <c r="AI7" s="28">
        <f t="shared" si="5"/>
        <v>32034</v>
      </c>
      <c r="AJ7" s="28">
        <f t="shared" si="18"/>
        <v>29365</v>
      </c>
      <c r="AK7" s="10"/>
      <c r="AL7" s="28">
        <f t="shared" si="6"/>
        <v>14282</v>
      </c>
      <c r="AM7" s="28">
        <f t="shared" si="7"/>
        <v>30001</v>
      </c>
      <c r="AN7" s="28">
        <f t="shared" si="8"/>
        <v>15646</v>
      </c>
      <c r="AO7" s="28">
        <f t="shared" si="9"/>
        <v>10507</v>
      </c>
      <c r="AP7" s="28">
        <f t="shared" si="10"/>
        <v>32278</v>
      </c>
      <c r="AQ7" s="28">
        <f t="shared" si="11"/>
        <v>48713</v>
      </c>
      <c r="AS7" s="28">
        <f t="shared" si="12"/>
        <v>20656</v>
      </c>
      <c r="AT7" s="28">
        <f t="shared" si="13"/>
        <v>38480</v>
      </c>
      <c r="AU7" s="28">
        <f t="shared" si="14"/>
        <v>17577</v>
      </c>
      <c r="AV7" s="28">
        <f t="shared" si="15"/>
        <v>16646</v>
      </c>
      <c r="AW7" s="28">
        <f t="shared" si="16"/>
        <v>44581</v>
      </c>
      <c r="AX7" s="28">
        <f t="shared" si="17"/>
        <v>60724</v>
      </c>
    </row>
    <row r="8" spans="2:50" ht="16.05" customHeight="1" thickBot="1" x14ac:dyDescent="0.4">
      <c r="B8" s="41" t="s">
        <v>98</v>
      </c>
      <c r="C8" s="28">
        <v>2357</v>
      </c>
      <c r="D8" s="28">
        <v>2286</v>
      </c>
      <c r="E8" s="28">
        <v>2369</v>
      </c>
      <c r="F8" s="28">
        <v>2917</v>
      </c>
      <c r="G8" s="28">
        <v>3079</v>
      </c>
      <c r="H8" s="28">
        <v>3618</v>
      </c>
      <c r="I8" s="28">
        <v>3971</v>
      </c>
      <c r="J8" s="28">
        <v>3806</v>
      </c>
      <c r="K8" s="28">
        <v>3636</v>
      </c>
      <c r="L8" s="28">
        <v>2231</v>
      </c>
      <c r="M8" s="28">
        <v>1287</v>
      </c>
      <c r="N8" s="28">
        <v>4198</v>
      </c>
      <c r="O8" s="28">
        <v>2185</v>
      </c>
      <c r="P8" s="28">
        <v>6414</v>
      </c>
      <c r="Q8" s="28">
        <v>4645</v>
      </c>
      <c r="R8" s="28">
        <v>24966</v>
      </c>
      <c r="S8" s="28">
        <v>29944</v>
      </c>
      <c r="T8" s="28">
        <v>30375</v>
      </c>
      <c r="U8" s="28">
        <v>58947</v>
      </c>
      <c r="V8" s="28">
        <v>58750</v>
      </c>
      <c r="W8" s="28">
        <v>84094</v>
      </c>
      <c r="X8" s="28">
        <v>98307</v>
      </c>
      <c r="Y8" s="28">
        <v>95980</v>
      </c>
      <c r="Z8" s="28">
        <v>111016</v>
      </c>
      <c r="AA8" s="28">
        <v>109884</v>
      </c>
      <c r="AB8" s="28">
        <v>116378</v>
      </c>
      <c r="AC8" s="10"/>
      <c r="AD8" s="28">
        <f t="shared" si="0"/>
        <v>4643</v>
      </c>
      <c r="AE8" s="28">
        <f t="shared" si="1"/>
        <v>6697</v>
      </c>
      <c r="AF8" s="28">
        <f t="shared" si="2"/>
        <v>5867</v>
      </c>
      <c r="AG8" s="28">
        <f t="shared" si="3"/>
        <v>8599</v>
      </c>
      <c r="AH8" s="28">
        <f t="shared" si="4"/>
        <v>60319</v>
      </c>
      <c r="AI8" s="28">
        <f t="shared" si="5"/>
        <v>182401</v>
      </c>
      <c r="AJ8" s="28">
        <f t="shared" si="18"/>
        <v>226262</v>
      </c>
      <c r="AK8" s="10"/>
      <c r="AL8" s="28">
        <f t="shared" si="6"/>
        <v>7012</v>
      </c>
      <c r="AM8" s="28">
        <f t="shared" si="7"/>
        <v>10668</v>
      </c>
      <c r="AN8" s="28">
        <f t="shared" si="8"/>
        <v>7154</v>
      </c>
      <c r="AO8" s="28">
        <f t="shared" si="9"/>
        <v>13244</v>
      </c>
      <c r="AP8" s="28">
        <f t="shared" si="10"/>
        <v>119266</v>
      </c>
      <c r="AQ8" s="28">
        <f t="shared" si="11"/>
        <v>278381</v>
      </c>
      <c r="AS8" s="28">
        <f t="shared" si="12"/>
        <v>9929</v>
      </c>
      <c r="AT8" s="28">
        <f t="shared" si="13"/>
        <v>14474</v>
      </c>
      <c r="AU8" s="28">
        <f t="shared" si="14"/>
        <v>11352</v>
      </c>
      <c r="AV8" s="28">
        <f t="shared" si="15"/>
        <v>38210</v>
      </c>
      <c r="AW8" s="28">
        <f t="shared" si="16"/>
        <v>178016</v>
      </c>
      <c r="AX8" s="28">
        <f t="shared" si="17"/>
        <v>389397</v>
      </c>
    </row>
    <row r="9" spans="2:50" ht="16.05" customHeight="1" thickBot="1" x14ac:dyDescent="0.4">
      <c r="B9" s="41" t="s">
        <v>99</v>
      </c>
      <c r="C9" s="28">
        <v>0</v>
      </c>
      <c r="D9" s="28">
        <v>-33</v>
      </c>
      <c r="E9" s="28">
        <v>-11</v>
      </c>
      <c r="F9" s="28">
        <v>19</v>
      </c>
      <c r="G9" s="28">
        <v>-2</v>
      </c>
      <c r="H9" s="28">
        <v>-14</v>
      </c>
      <c r="I9" s="28">
        <v>-2</v>
      </c>
      <c r="J9" s="28">
        <v>13</v>
      </c>
      <c r="K9" s="28">
        <v>-504</v>
      </c>
      <c r="L9" s="28">
        <v>79</v>
      </c>
      <c r="M9" s="28">
        <v>859</v>
      </c>
      <c r="N9" s="28">
        <v>-1666</v>
      </c>
      <c r="O9" s="28">
        <v>4368</v>
      </c>
      <c r="P9" s="28">
        <v>7</v>
      </c>
      <c r="Q9" s="28">
        <v>5821</v>
      </c>
      <c r="R9" s="28">
        <v>14342</v>
      </c>
      <c r="S9" s="28">
        <v>17110</v>
      </c>
      <c r="T9" s="28">
        <v>28613</v>
      </c>
      <c r="U9" s="28">
        <v>-18861</v>
      </c>
      <c r="V9" s="28">
        <v>-424</v>
      </c>
      <c r="W9" s="28">
        <v>11569</v>
      </c>
      <c r="X9" s="28">
        <v>-2406</v>
      </c>
      <c r="Y9" s="28">
        <v>-12145</v>
      </c>
      <c r="Z9" s="28">
        <v>-26110</v>
      </c>
      <c r="AA9" s="28">
        <v>10222</v>
      </c>
      <c r="AB9" s="28">
        <v>-12077</v>
      </c>
      <c r="AC9" s="10"/>
      <c r="AD9" s="28">
        <f t="shared" si="0"/>
        <v>-33</v>
      </c>
      <c r="AE9" s="28">
        <f t="shared" si="1"/>
        <v>-16</v>
      </c>
      <c r="AF9" s="28">
        <f t="shared" si="2"/>
        <v>-425</v>
      </c>
      <c r="AG9" s="28">
        <f t="shared" si="3"/>
        <v>4375</v>
      </c>
      <c r="AH9" s="28">
        <f t="shared" si="4"/>
        <v>45723</v>
      </c>
      <c r="AI9" s="28">
        <f t="shared" si="5"/>
        <v>9163</v>
      </c>
      <c r="AJ9" s="28">
        <f t="shared" si="18"/>
        <v>-1855</v>
      </c>
      <c r="AK9" s="10"/>
      <c r="AL9" s="28">
        <f t="shared" si="6"/>
        <v>-44</v>
      </c>
      <c r="AM9" s="28">
        <f t="shared" si="7"/>
        <v>-18</v>
      </c>
      <c r="AN9" s="28">
        <f t="shared" si="8"/>
        <v>434</v>
      </c>
      <c r="AO9" s="28">
        <f t="shared" si="9"/>
        <v>10196</v>
      </c>
      <c r="AP9" s="28">
        <f t="shared" si="10"/>
        <v>26862</v>
      </c>
      <c r="AQ9" s="28">
        <f t="shared" si="11"/>
        <v>-2982</v>
      </c>
      <c r="AS9" s="28">
        <f t="shared" si="12"/>
        <v>-25</v>
      </c>
      <c r="AT9" s="28">
        <f t="shared" si="13"/>
        <v>-5</v>
      </c>
      <c r="AU9" s="28">
        <f t="shared" si="14"/>
        <v>-1232</v>
      </c>
      <c r="AV9" s="28">
        <f t="shared" si="15"/>
        <v>24538</v>
      </c>
      <c r="AW9" s="28">
        <f t="shared" si="16"/>
        <v>26438</v>
      </c>
      <c r="AX9" s="28">
        <f t="shared" si="17"/>
        <v>-29092</v>
      </c>
    </row>
    <row r="10" spans="2:50" ht="16.05" customHeight="1" thickBot="1" x14ac:dyDescent="0.4">
      <c r="B10" s="41" t="s">
        <v>100</v>
      </c>
      <c r="C10" s="28">
        <v>3</v>
      </c>
      <c r="D10" s="28">
        <v>177</v>
      </c>
      <c r="E10" s="28">
        <v>1</v>
      </c>
      <c r="F10" s="28">
        <v>-60</v>
      </c>
      <c r="G10" s="28">
        <v>80</v>
      </c>
      <c r="H10" s="28">
        <v>-61</v>
      </c>
      <c r="I10" s="28">
        <v>54</v>
      </c>
      <c r="J10" s="28">
        <v>-19</v>
      </c>
      <c r="K10" s="28">
        <v>363</v>
      </c>
      <c r="L10" s="28">
        <v>143</v>
      </c>
      <c r="M10" s="28">
        <v>19</v>
      </c>
      <c r="N10" s="28">
        <v>17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0</v>
      </c>
      <c r="AB10" s="28">
        <v>0</v>
      </c>
      <c r="AC10" s="10"/>
      <c r="AD10" s="28">
        <f t="shared" si="0"/>
        <v>180</v>
      </c>
      <c r="AE10" s="28">
        <f t="shared" si="1"/>
        <v>19</v>
      </c>
      <c r="AF10" s="28">
        <f t="shared" si="2"/>
        <v>506</v>
      </c>
      <c r="AG10" s="28">
        <f t="shared" si="3"/>
        <v>0</v>
      </c>
      <c r="AH10" s="28">
        <f t="shared" si="4"/>
        <v>0</v>
      </c>
      <c r="AI10" s="28">
        <f t="shared" si="5"/>
        <v>0</v>
      </c>
      <c r="AJ10" s="28">
        <f t="shared" si="18"/>
        <v>0</v>
      </c>
      <c r="AK10" s="10"/>
      <c r="AL10" s="28">
        <f t="shared" si="6"/>
        <v>181</v>
      </c>
      <c r="AM10" s="28">
        <f t="shared" si="7"/>
        <v>73</v>
      </c>
      <c r="AN10" s="28">
        <f t="shared" si="8"/>
        <v>525</v>
      </c>
      <c r="AO10" s="28">
        <f t="shared" si="9"/>
        <v>0</v>
      </c>
      <c r="AP10" s="28">
        <f t="shared" si="10"/>
        <v>0</v>
      </c>
      <c r="AQ10" s="28">
        <f t="shared" si="11"/>
        <v>0</v>
      </c>
      <c r="AS10" s="28">
        <f t="shared" si="12"/>
        <v>121</v>
      </c>
      <c r="AT10" s="28">
        <f t="shared" si="13"/>
        <v>54</v>
      </c>
      <c r="AU10" s="28">
        <f t="shared" si="14"/>
        <v>542</v>
      </c>
      <c r="AV10" s="28">
        <f t="shared" si="15"/>
        <v>0</v>
      </c>
      <c r="AW10" s="28">
        <f t="shared" si="16"/>
        <v>0</v>
      </c>
      <c r="AX10" s="28">
        <f t="shared" si="17"/>
        <v>0</v>
      </c>
    </row>
    <row r="11" spans="2:50" ht="16.05" customHeight="1" thickBot="1" x14ac:dyDescent="0.4">
      <c r="B11" s="41" t="s">
        <v>101</v>
      </c>
      <c r="C11" s="28">
        <v>0</v>
      </c>
      <c r="D11" s="28">
        <v>0</v>
      </c>
      <c r="E11" s="28">
        <v>0</v>
      </c>
      <c r="F11" s="28">
        <v>-113038</v>
      </c>
      <c r="G11" s="28">
        <v>0</v>
      </c>
      <c r="H11" s="28">
        <v>0</v>
      </c>
      <c r="I11" s="28">
        <v>0</v>
      </c>
      <c r="J11" s="28">
        <v>39772</v>
      </c>
      <c r="K11" s="28">
        <v>0</v>
      </c>
      <c r="L11" s="28">
        <v>23870</v>
      </c>
      <c r="M11" s="28">
        <v>0</v>
      </c>
      <c r="N11" s="28">
        <v>3315</v>
      </c>
      <c r="O11" s="28">
        <v>0</v>
      </c>
      <c r="P11" s="28">
        <v>0</v>
      </c>
      <c r="Q11" s="28">
        <v>0</v>
      </c>
      <c r="R11" s="28">
        <v>5473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>
        <v>0</v>
      </c>
      <c r="AB11" s="28">
        <v>0</v>
      </c>
      <c r="AC11" s="10"/>
      <c r="AD11" s="28">
        <f t="shared" si="0"/>
        <v>0</v>
      </c>
      <c r="AE11" s="28">
        <f t="shared" si="1"/>
        <v>0</v>
      </c>
      <c r="AF11" s="28">
        <f t="shared" si="2"/>
        <v>23870</v>
      </c>
      <c r="AG11" s="28">
        <f t="shared" si="3"/>
        <v>0</v>
      </c>
      <c r="AH11" s="28">
        <f t="shared" si="4"/>
        <v>0</v>
      </c>
      <c r="AI11" s="28">
        <f t="shared" si="5"/>
        <v>0</v>
      </c>
      <c r="AJ11" s="28">
        <f t="shared" si="18"/>
        <v>0</v>
      </c>
      <c r="AK11" s="10"/>
      <c r="AL11" s="28">
        <f t="shared" si="6"/>
        <v>0</v>
      </c>
      <c r="AM11" s="28">
        <f t="shared" si="7"/>
        <v>0</v>
      </c>
      <c r="AN11" s="28">
        <f t="shared" si="8"/>
        <v>23870</v>
      </c>
      <c r="AO11" s="28">
        <f t="shared" si="9"/>
        <v>0</v>
      </c>
      <c r="AP11" s="28">
        <f t="shared" si="10"/>
        <v>0</v>
      </c>
      <c r="AQ11" s="28">
        <f t="shared" si="11"/>
        <v>0</v>
      </c>
      <c r="AS11" s="28">
        <f t="shared" si="12"/>
        <v>-113038</v>
      </c>
      <c r="AT11" s="28">
        <f t="shared" si="13"/>
        <v>39772</v>
      </c>
      <c r="AU11" s="28">
        <f t="shared" si="14"/>
        <v>27185</v>
      </c>
      <c r="AV11" s="28">
        <f t="shared" si="15"/>
        <v>5473</v>
      </c>
      <c r="AW11" s="28">
        <f t="shared" si="16"/>
        <v>0</v>
      </c>
      <c r="AX11" s="28">
        <f t="shared" si="17"/>
        <v>0</v>
      </c>
    </row>
    <row r="12" spans="2:50" ht="16.05" customHeight="1" thickBot="1" x14ac:dyDescent="0.4">
      <c r="B12" s="40" t="s">
        <v>102</v>
      </c>
      <c r="C12" s="27">
        <f t="shared" ref="C12:AA12" si="19">SUM(C13:C16)</f>
        <v>-18599</v>
      </c>
      <c r="D12" s="27">
        <f t="shared" si="19"/>
        <v>-21212</v>
      </c>
      <c r="E12" s="27">
        <f t="shared" si="19"/>
        <v>-24424</v>
      </c>
      <c r="F12" s="27">
        <f t="shared" si="19"/>
        <v>-25753</v>
      </c>
      <c r="G12" s="27">
        <f t="shared" si="19"/>
        <v>-29239</v>
      </c>
      <c r="H12" s="27">
        <f t="shared" si="19"/>
        <v>-32135</v>
      </c>
      <c r="I12" s="27">
        <f t="shared" si="19"/>
        <v>-33862</v>
      </c>
      <c r="J12" s="27">
        <f t="shared" si="19"/>
        <v>-27406</v>
      </c>
      <c r="K12" s="27">
        <f t="shared" si="19"/>
        <v>-25130</v>
      </c>
      <c r="L12" s="27">
        <f t="shared" si="19"/>
        <v>-156683</v>
      </c>
      <c r="M12" s="27">
        <f t="shared" si="19"/>
        <v>-20791</v>
      </c>
      <c r="N12" s="27">
        <f t="shared" si="19"/>
        <v>-73745</v>
      </c>
      <c r="O12" s="27">
        <f t="shared" si="19"/>
        <v>-34766</v>
      </c>
      <c r="P12" s="27">
        <f t="shared" si="19"/>
        <v>-44082</v>
      </c>
      <c r="Q12" s="27">
        <f t="shared" si="19"/>
        <v>-114158</v>
      </c>
      <c r="R12" s="27">
        <f t="shared" si="19"/>
        <v>-304332</v>
      </c>
      <c r="S12" s="27">
        <f t="shared" si="19"/>
        <v>-204021</v>
      </c>
      <c r="T12" s="27">
        <f t="shared" si="19"/>
        <v>-282247</v>
      </c>
      <c r="U12" s="27">
        <f t="shared" si="19"/>
        <v>-271480</v>
      </c>
      <c r="V12" s="27">
        <f t="shared" si="19"/>
        <v>-325992</v>
      </c>
      <c r="W12" s="27">
        <f t="shared" si="19"/>
        <v>-415727</v>
      </c>
      <c r="X12" s="27">
        <f t="shared" si="19"/>
        <v>-452742</v>
      </c>
      <c r="Y12" s="27">
        <f t="shared" si="19"/>
        <v>-487241</v>
      </c>
      <c r="Z12" s="27">
        <f t="shared" si="19"/>
        <v>-531923</v>
      </c>
      <c r="AA12" s="27">
        <f t="shared" si="19"/>
        <v>-603444</v>
      </c>
      <c r="AB12" s="27">
        <f>SUM(AB13:AB16)</f>
        <v>-633931</v>
      </c>
      <c r="AC12" s="10"/>
      <c r="AD12" s="27">
        <f t="shared" si="0"/>
        <v>-39811</v>
      </c>
      <c r="AE12" s="27">
        <f t="shared" si="1"/>
        <v>-61374</v>
      </c>
      <c r="AF12" s="27">
        <f t="shared" si="2"/>
        <v>-181813</v>
      </c>
      <c r="AG12" s="27">
        <f t="shared" si="3"/>
        <v>-78848</v>
      </c>
      <c r="AH12" s="27">
        <f t="shared" si="4"/>
        <v>-486268</v>
      </c>
      <c r="AI12" s="27">
        <f t="shared" si="5"/>
        <v>-868469</v>
      </c>
      <c r="AJ12" s="27">
        <f t="shared" si="18"/>
        <v>-1237375</v>
      </c>
      <c r="AK12" s="10"/>
      <c r="AL12" s="27">
        <f t="shared" si="6"/>
        <v>-64235</v>
      </c>
      <c r="AM12" s="27">
        <f t="shared" si="7"/>
        <v>-95236</v>
      </c>
      <c r="AN12" s="27">
        <f t="shared" si="8"/>
        <v>-202604</v>
      </c>
      <c r="AO12" s="27">
        <f t="shared" si="9"/>
        <v>-193006</v>
      </c>
      <c r="AP12" s="27">
        <f t="shared" si="10"/>
        <v>-757748</v>
      </c>
      <c r="AQ12" s="27">
        <f t="shared" si="11"/>
        <v>-1355710</v>
      </c>
      <c r="AS12" s="27">
        <f t="shared" si="12"/>
        <v>-89988</v>
      </c>
      <c r="AT12" s="27">
        <f t="shared" si="13"/>
        <v>-122642</v>
      </c>
      <c r="AU12" s="27">
        <f t="shared" si="14"/>
        <v>-276349</v>
      </c>
      <c r="AV12" s="27">
        <f t="shared" si="15"/>
        <v>-497338</v>
      </c>
      <c r="AW12" s="27">
        <f t="shared" si="16"/>
        <v>-1083740</v>
      </c>
      <c r="AX12" s="27">
        <f t="shared" si="17"/>
        <v>-1887633</v>
      </c>
    </row>
    <row r="13" spans="2:50" ht="16.05" customHeight="1" thickBot="1" x14ac:dyDescent="0.4">
      <c r="B13" s="41" t="s">
        <v>103</v>
      </c>
      <c r="C13" s="28">
        <v>-18492</v>
      </c>
      <c r="D13" s="28">
        <v>-21130</v>
      </c>
      <c r="E13" s="28">
        <v>-24256</v>
      </c>
      <c r="F13" s="28">
        <v>-25574</v>
      </c>
      <c r="G13" s="28">
        <v>-29065</v>
      </c>
      <c r="H13" s="28">
        <v>-32193</v>
      </c>
      <c r="I13" s="28">
        <v>-33862</v>
      </c>
      <c r="J13" s="28">
        <v>-27406</v>
      </c>
      <c r="K13" s="28">
        <v>-25130</v>
      </c>
      <c r="L13" s="28">
        <v>-22254</v>
      </c>
      <c r="M13" s="28">
        <v>-20791</v>
      </c>
      <c r="N13" s="28">
        <v>-26079</v>
      </c>
      <c r="O13" s="28">
        <v>-34688</v>
      </c>
      <c r="P13" s="28">
        <v>-43985</v>
      </c>
      <c r="Q13" s="28">
        <v>-114049</v>
      </c>
      <c r="R13" s="28">
        <v>-201682</v>
      </c>
      <c r="S13" s="28">
        <v>-203907</v>
      </c>
      <c r="T13" s="28">
        <v>-276454</v>
      </c>
      <c r="U13" s="28">
        <v>-228276</v>
      </c>
      <c r="V13" s="28">
        <v>-261181</v>
      </c>
      <c r="W13" s="28">
        <v>-305163</v>
      </c>
      <c r="X13" s="28">
        <v>-323119</v>
      </c>
      <c r="Y13" s="28">
        <v>-359278</v>
      </c>
      <c r="Z13" s="28">
        <v>-408615</v>
      </c>
      <c r="AA13" s="28">
        <v>-475428</v>
      </c>
      <c r="AB13" s="28">
        <v>-508988</v>
      </c>
      <c r="AC13" s="10"/>
      <c r="AD13" s="28">
        <f t="shared" si="0"/>
        <v>-39622</v>
      </c>
      <c r="AE13" s="28">
        <f t="shared" si="1"/>
        <v>-61258</v>
      </c>
      <c r="AF13" s="28">
        <f t="shared" si="2"/>
        <v>-47384</v>
      </c>
      <c r="AG13" s="28">
        <f t="shared" si="3"/>
        <v>-78673</v>
      </c>
      <c r="AH13" s="28">
        <f t="shared" si="4"/>
        <v>-480361</v>
      </c>
      <c r="AI13" s="28">
        <f t="shared" si="5"/>
        <v>-628282</v>
      </c>
      <c r="AJ13" s="28">
        <f t="shared" si="18"/>
        <v>-984416</v>
      </c>
      <c r="AK13" s="10"/>
      <c r="AL13" s="28">
        <f t="shared" si="6"/>
        <v>-63878</v>
      </c>
      <c r="AM13" s="28">
        <f t="shared" si="7"/>
        <v>-95120</v>
      </c>
      <c r="AN13" s="28">
        <f t="shared" si="8"/>
        <v>-68175</v>
      </c>
      <c r="AO13" s="28">
        <f t="shared" si="9"/>
        <v>-192722</v>
      </c>
      <c r="AP13" s="28">
        <f t="shared" si="10"/>
        <v>-708637</v>
      </c>
      <c r="AQ13" s="28">
        <f t="shared" si="11"/>
        <v>-987560</v>
      </c>
      <c r="AS13" s="28">
        <f t="shared" si="12"/>
        <v>-89452</v>
      </c>
      <c r="AT13" s="28">
        <f t="shared" si="13"/>
        <v>-122526</v>
      </c>
      <c r="AU13" s="28">
        <f t="shared" si="14"/>
        <v>-94254</v>
      </c>
      <c r="AV13" s="28">
        <f t="shared" si="15"/>
        <v>-394404</v>
      </c>
      <c r="AW13" s="28">
        <f t="shared" si="16"/>
        <v>-969818</v>
      </c>
      <c r="AX13" s="28">
        <f t="shared" si="17"/>
        <v>-1396175</v>
      </c>
    </row>
    <row r="14" spans="2:50" ht="16.05" customHeight="1" thickBot="1" x14ac:dyDescent="0.4">
      <c r="B14" s="41" t="s">
        <v>104</v>
      </c>
      <c r="C14" s="28">
        <v>-107</v>
      </c>
      <c r="D14" s="28">
        <v>-82</v>
      </c>
      <c r="E14" s="28">
        <v>-168</v>
      </c>
      <c r="F14" s="28">
        <v>-179</v>
      </c>
      <c r="G14" s="28">
        <v>-116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-57</v>
      </c>
      <c r="O14" s="28">
        <v>-78</v>
      </c>
      <c r="P14" s="28">
        <v>-97</v>
      </c>
      <c r="Q14" s="28">
        <v>-109</v>
      </c>
      <c r="R14" s="28">
        <v>-111</v>
      </c>
      <c r="S14" s="28">
        <v>-114</v>
      </c>
      <c r="T14" s="28">
        <v>-84</v>
      </c>
      <c r="U14" s="28">
        <v>-53</v>
      </c>
      <c r="V14" s="28">
        <v>-11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10"/>
      <c r="AD14" s="28">
        <f t="shared" si="0"/>
        <v>-189</v>
      </c>
      <c r="AE14" s="28">
        <f t="shared" si="1"/>
        <v>-116</v>
      </c>
      <c r="AF14" s="28">
        <f t="shared" si="2"/>
        <v>0</v>
      </c>
      <c r="AG14" s="28">
        <f t="shared" si="3"/>
        <v>-175</v>
      </c>
      <c r="AH14" s="28">
        <f t="shared" si="4"/>
        <v>-198</v>
      </c>
      <c r="AI14" s="28">
        <f t="shared" si="5"/>
        <v>0</v>
      </c>
      <c r="AJ14" s="28">
        <f t="shared" si="18"/>
        <v>0</v>
      </c>
      <c r="AK14" s="10"/>
      <c r="AL14" s="28">
        <f t="shared" si="6"/>
        <v>-357</v>
      </c>
      <c r="AM14" s="28">
        <f t="shared" si="7"/>
        <v>-116</v>
      </c>
      <c r="AN14" s="28">
        <f t="shared" si="8"/>
        <v>0</v>
      </c>
      <c r="AO14" s="28">
        <f t="shared" si="9"/>
        <v>-284</v>
      </c>
      <c r="AP14" s="28">
        <f t="shared" si="10"/>
        <v>-251</v>
      </c>
      <c r="AQ14" s="28">
        <f t="shared" si="11"/>
        <v>0</v>
      </c>
      <c r="AS14" s="28">
        <f t="shared" si="12"/>
        <v>-536</v>
      </c>
      <c r="AT14" s="28">
        <f t="shared" si="13"/>
        <v>-116</v>
      </c>
      <c r="AU14" s="28">
        <f t="shared" si="14"/>
        <v>-57</v>
      </c>
      <c r="AV14" s="28">
        <f t="shared" si="15"/>
        <v>-395</v>
      </c>
      <c r="AW14" s="28">
        <f t="shared" si="16"/>
        <v>-262</v>
      </c>
      <c r="AX14" s="28">
        <f t="shared" si="17"/>
        <v>0</v>
      </c>
    </row>
    <row r="15" spans="2:50" ht="16.05" customHeight="1" thickBot="1" x14ac:dyDescent="0.4">
      <c r="B15" s="41" t="s">
        <v>105</v>
      </c>
      <c r="C15" s="28">
        <v>0</v>
      </c>
      <c r="D15" s="28">
        <v>0</v>
      </c>
      <c r="E15" s="28">
        <v>0</v>
      </c>
      <c r="F15" s="28">
        <v>0</v>
      </c>
      <c r="G15" s="28">
        <v>-58</v>
      </c>
      <c r="H15" s="28">
        <v>58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10"/>
      <c r="AD15" s="28">
        <f t="shared" si="0"/>
        <v>0</v>
      </c>
      <c r="AE15" s="28">
        <f t="shared" si="1"/>
        <v>0</v>
      </c>
      <c r="AF15" s="28">
        <f t="shared" si="2"/>
        <v>0</v>
      </c>
      <c r="AG15" s="28">
        <f t="shared" si="3"/>
        <v>0</v>
      </c>
      <c r="AH15" s="28">
        <f t="shared" si="4"/>
        <v>0</v>
      </c>
      <c r="AI15" s="28">
        <f t="shared" si="5"/>
        <v>0</v>
      </c>
      <c r="AJ15" s="28">
        <f t="shared" si="18"/>
        <v>0</v>
      </c>
      <c r="AK15" s="10"/>
      <c r="AL15" s="28">
        <f t="shared" si="6"/>
        <v>0</v>
      </c>
      <c r="AM15" s="28">
        <f t="shared" si="7"/>
        <v>0</v>
      </c>
      <c r="AN15" s="28">
        <f t="shared" si="8"/>
        <v>0</v>
      </c>
      <c r="AO15" s="28">
        <f t="shared" si="9"/>
        <v>0</v>
      </c>
      <c r="AP15" s="28">
        <f t="shared" si="10"/>
        <v>0</v>
      </c>
      <c r="AQ15" s="28">
        <f t="shared" si="11"/>
        <v>0</v>
      </c>
      <c r="AS15" s="28">
        <f t="shared" si="12"/>
        <v>0</v>
      </c>
      <c r="AT15" s="28">
        <f t="shared" si="13"/>
        <v>0</v>
      </c>
      <c r="AU15" s="28">
        <f t="shared" si="14"/>
        <v>0</v>
      </c>
      <c r="AV15" s="28">
        <f t="shared" si="15"/>
        <v>0</v>
      </c>
      <c r="AW15" s="28">
        <f t="shared" si="16"/>
        <v>0</v>
      </c>
      <c r="AX15" s="28">
        <f t="shared" si="17"/>
        <v>0</v>
      </c>
    </row>
    <row r="16" spans="2:50" ht="16.05" customHeight="1" thickBot="1" x14ac:dyDescent="0.4">
      <c r="B16" s="41" t="s">
        <v>106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-134429</v>
      </c>
      <c r="M16" s="28">
        <v>0</v>
      </c>
      <c r="N16" s="28">
        <v>-47609</v>
      </c>
      <c r="O16" s="28">
        <v>0</v>
      </c>
      <c r="P16" s="28">
        <v>0</v>
      </c>
      <c r="Q16" s="28">
        <v>0</v>
      </c>
      <c r="R16" s="28">
        <v>-102539</v>
      </c>
      <c r="S16" s="28">
        <v>0</v>
      </c>
      <c r="T16" s="28">
        <v>-5709</v>
      </c>
      <c r="U16" s="28">
        <v>-43151</v>
      </c>
      <c r="V16" s="28">
        <v>-64800</v>
      </c>
      <c r="W16" s="28">
        <v>-110564</v>
      </c>
      <c r="X16" s="28">
        <v>-129623</v>
      </c>
      <c r="Y16" s="28">
        <v>-127963</v>
      </c>
      <c r="Z16" s="28">
        <v>-123308</v>
      </c>
      <c r="AA16" s="28">
        <v>-128016</v>
      </c>
      <c r="AB16" s="28">
        <v>-124943</v>
      </c>
      <c r="AC16" s="10"/>
      <c r="AD16" s="28">
        <f t="shared" si="0"/>
        <v>0</v>
      </c>
      <c r="AE16" s="28">
        <f t="shared" si="1"/>
        <v>0</v>
      </c>
      <c r="AF16" s="28">
        <f t="shared" si="2"/>
        <v>-134429</v>
      </c>
      <c r="AG16" s="28">
        <f t="shared" si="3"/>
        <v>0</v>
      </c>
      <c r="AH16" s="28">
        <f t="shared" si="4"/>
        <v>-5709</v>
      </c>
      <c r="AI16" s="28">
        <f t="shared" si="5"/>
        <v>-240187</v>
      </c>
      <c r="AJ16" s="28">
        <f t="shared" si="18"/>
        <v>-252959</v>
      </c>
      <c r="AK16" s="10"/>
      <c r="AL16" s="28">
        <f t="shared" si="6"/>
        <v>0</v>
      </c>
      <c r="AM16" s="28">
        <f t="shared" si="7"/>
        <v>0</v>
      </c>
      <c r="AN16" s="28">
        <f t="shared" si="8"/>
        <v>-134429</v>
      </c>
      <c r="AO16" s="28">
        <f t="shared" si="9"/>
        <v>0</v>
      </c>
      <c r="AP16" s="28">
        <f t="shared" si="10"/>
        <v>-48860</v>
      </c>
      <c r="AQ16" s="28">
        <f t="shared" si="11"/>
        <v>-368150</v>
      </c>
      <c r="AS16" s="28">
        <f t="shared" si="12"/>
        <v>0</v>
      </c>
      <c r="AT16" s="28">
        <f t="shared" si="13"/>
        <v>0</v>
      </c>
      <c r="AU16" s="28">
        <f t="shared" si="14"/>
        <v>-182038</v>
      </c>
      <c r="AV16" s="28">
        <f t="shared" si="15"/>
        <v>-102539</v>
      </c>
      <c r="AW16" s="28">
        <f t="shared" si="16"/>
        <v>-113660</v>
      </c>
      <c r="AX16" s="28">
        <f t="shared" si="17"/>
        <v>-491458</v>
      </c>
    </row>
    <row r="17" spans="2:50" ht="16.05" customHeight="1" thickBot="1" x14ac:dyDescent="0.4">
      <c r="B17" s="40" t="s">
        <v>107</v>
      </c>
      <c r="C17" s="27">
        <f>SUM(C12,C5)</f>
        <v>347314</v>
      </c>
      <c r="D17" s="27">
        <f>SUM(D12,D5)</f>
        <v>391420</v>
      </c>
      <c r="E17" s="27">
        <f>SUM(E12,E5)</f>
        <v>407566</v>
      </c>
      <c r="F17" s="27">
        <f>SUM(F12,F5)</f>
        <v>289185</v>
      </c>
      <c r="G17" s="27">
        <f>SUM(G12,G5)</f>
        <v>368356</v>
      </c>
      <c r="H17" s="27">
        <f>SUM(H12,H5)</f>
        <v>351275</v>
      </c>
      <c r="I17" s="27">
        <f>SUM(I12,I5)</f>
        <v>347350</v>
      </c>
      <c r="J17" s="27">
        <f>SUM(J12,J5)</f>
        <v>379496</v>
      </c>
      <c r="K17" s="27">
        <f>SUM(K12,K5)</f>
        <v>313135</v>
      </c>
      <c r="L17" s="27">
        <f>SUM(L12,L5)</f>
        <v>190099</v>
      </c>
      <c r="M17" s="27">
        <f>SUM(M12,M5)</f>
        <v>298304</v>
      </c>
      <c r="N17" s="27">
        <f>SUM(N12,N5)</f>
        <v>274988</v>
      </c>
      <c r="O17" s="27">
        <f>SUM(O12,O5)</f>
        <v>338249</v>
      </c>
      <c r="P17" s="27">
        <f>SUM(P12,P5)</f>
        <v>379074</v>
      </c>
      <c r="Q17" s="27">
        <f>SUM(Q12,Q5)</f>
        <v>387987</v>
      </c>
      <c r="R17" s="27">
        <f>SUM(R12,R5)</f>
        <v>328455</v>
      </c>
      <c r="S17" s="27">
        <f>SUM(S12,S5)</f>
        <v>504316</v>
      </c>
      <c r="T17" s="27">
        <f>SUM(T12,T5)</f>
        <v>519737</v>
      </c>
      <c r="U17" s="27">
        <f>SUM(U12,U5)</f>
        <v>563848</v>
      </c>
      <c r="V17" s="27">
        <f>SUM(V12,V5)</f>
        <v>584661</v>
      </c>
      <c r="W17" s="27">
        <f>SUM(W12,W5)</f>
        <v>627584</v>
      </c>
      <c r="X17" s="27">
        <f>SUM(X12,X5)</f>
        <v>729215</v>
      </c>
      <c r="Y17" s="27">
        <f>SUM(Y12,Y5)</f>
        <v>790434</v>
      </c>
      <c r="Z17" s="27">
        <f>SUM(Z12,Z5)</f>
        <v>882156</v>
      </c>
      <c r="AA17" s="27">
        <f>SUM(AA12,AA5)</f>
        <v>962623</v>
      </c>
      <c r="AB17" s="27">
        <f>SUM(AB12,AB5)</f>
        <v>1013909</v>
      </c>
      <c r="AC17" s="10"/>
      <c r="AD17" s="27">
        <f t="shared" si="0"/>
        <v>738734</v>
      </c>
      <c r="AE17" s="27">
        <f t="shared" si="1"/>
        <v>719631</v>
      </c>
      <c r="AF17" s="27">
        <f t="shared" si="2"/>
        <v>503234</v>
      </c>
      <c r="AG17" s="27">
        <f t="shared" si="3"/>
        <v>717323</v>
      </c>
      <c r="AH17" s="27">
        <f t="shared" si="4"/>
        <v>1024053</v>
      </c>
      <c r="AI17" s="27">
        <f t="shared" si="5"/>
        <v>1356799</v>
      </c>
      <c r="AJ17" s="27">
        <f t="shared" si="18"/>
        <v>1976532</v>
      </c>
      <c r="AK17" s="10"/>
      <c r="AL17" s="27">
        <f t="shared" si="6"/>
        <v>1146300</v>
      </c>
      <c r="AM17" s="27">
        <f t="shared" si="7"/>
        <v>1066981</v>
      </c>
      <c r="AN17" s="27">
        <f t="shared" si="8"/>
        <v>801538</v>
      </c>
      <c r="AO17" s="27">
        <f t="shared" si="9"/>
        <v>1105310</v>
      </c>
      <c r="AP17" s="27">
        <f t="shared" si="10"/>
        <v>1587901</v>
      </c>
      <c r="AQ17" s="27">
        <f t="shared" si="11"/>
        <v>2147233</v>
      </c>
      <c r="AS17" s="27">
        <f t="shared" si="12"/>
        <v>1435485</v>
      </c>
      <c r="AT17" s="27">
        <f t="shared" si="13"/>
        <v>1446477</v>
      </c>
      <c r="AU17" s="27">
        <f t="shared" si="14"/>
        <v>1076526</v>
      </c>
      <c r="AV17" s="27">
        <f t="shared" si="15"/>
        <v>1433765</v>
      </c>
      <c r="AW17" s="27">
        <f t="shared" si="16"/>
        <v>2172562</v>
      </c>
      <c r="AX17" s="27">
        <f t="shared" si="17"/>
        <v>3029389</v>
      </c>
    </row>
    <row r="18" spans="2:50" ht="16.05" customHeight="1" thickBot="1" x14ac:dyDescent="0.4">
      <c r="B18" s="41" t="s">
        <v>108</v>
      </c>
      <c r="C18" s="28">
        <v>-106353</v>
      </c>
      <c r="D18" s="28">
        <v>-132302</v>
      </c>
      <c r="E18" s="28">
        <v>-165536</v>
      </c>
      <c r="F18" s="28">
        <v>-81590</v>
      </c>
      <c r="G18" s="28">
        <v>-206664</v>
      </c>
      <c r="H18" s="28">
        <v>-183272</v>
      </c>
      <c r="I18" s="28">
        <v>-144913</v>
      </c>
      <c r="J18" s="28">
        <v>-126304</v>
      </c>
      <c r="K18" s="28">
        <v>-117954</v>
      </c>
      <c r="L18" s="28">
        <v>44803</v>
      </c>
      <c r="M18" s="28">
        <v>-64810</v>
      </c>
      <c r="N18" s="28">
        <v>-8082</v>
      </c>
      <c r="O18" s="28">
        <v>-60583</v>
      </c>
      <c r="P18" s="28">
        <v>-75703</v>
      </c>
      <c r="Q18" s="28">
        <v>-106541</v>
      </c>
      <c r="R18" s="28">
        <v>1641</v>
      </c>
      <c r="S18" s="28">
        <v>-133847</v>
      </c>
      <c r="T18" s="28">
        <v>-148378</v>
      </c>
      <c r="U18" s="28">
        <v>-164931</v>
      </c>
      <c r="V18" s="28">
        <v>-194244</v>
      </c>
      <c r="W18" s="28">
        <v>-181959</v>
      </c>
      <c r="X18" s="28">
        <v>-183277</v>
      </c>
      <c r="Y18" s="28">
        <v>-206762</v>
      </c>
      <c r="Z18" s="28">
        <v>-247800</v>
      </c>
      <c r="AA18" s="28">
        <v>-238792</v>
      </c>
      <c r="AB18" s="28">
        <v>-263279</v>
      </c>
      <c r="AC18" s="10"/>
      <c r="AD18" s="28">
        <f t="shared" si="0"/>
        <v>-238655</v>
      </c>
      <c r="AE18" s="28">
        <f t="shared" si="1"/>
        <v>-389936</v>
      </c>
      <c r="AF18" s="28">
        <f t="shared" si="2"/>
        <v>-73151</v>
      </c>
      <c r="AG18" s="28">
        <f t="shared" si="3"/>
        <v>-136286</v>
      </c>
      <c r="AH18" s="28">
        <f t="shared" si="4"/>
        <v>-282225</v>
      </c>
      <c r="AI18" s="28">
        <f t="shared" si="5"/>
        <v>-365236</v>
      </c>
      <c r="AJ18" s="28">
        <f t="shared" si="18"/>
        <v>-502071</v>
      </c>
      <c r="AK18" s="10"/>
      <c r="AL18" s="28">
        <f t="shared" si="6"/>
        <v>-404191</v>
      </c>
      <c r="AM18" s="28">
        <f t="shared" si="7"/>
        <v>-534849</v>
      </c>
      <c r="AN18" s="28">
        <f t="shared" si="8"/>
        <v>-137961</v>
      </c>
      <c r="AO18" s="28">
        <f t="shared" si="9"/>
        <v>-242827</v>
      </c>
      <c r="AP18" s="28">
        <f t="shared" si="10"/>
        <v>-447156</v>
      </c>
      <c r="AQ18" s="28">
        <f t="shared" si="11"/>
        <v>-571998</v>
      </c>
      <c r="AS18" s="28">
        <f t="shared" si="12"/>
        <v>-485781</v>
      </c>
      <c r="AT18" s="28">
        <f t="shared" si="13"/>
        <v>-661153</v>
      </c>
      <c r="AU18" s="28">
        <f t="shared" si="14"/>
        <v>-146043</v>
      </c>
      <c r="AV18" s="28">
        <f t="shared" si="15"/>
        <v>-241186</v>
      </c>
      <c r="AW18" s="28">
        <f t="shared" si="16"/>
        <v>-641400</v>
      </c>
      <c r="AX18" s="28">
        <f t="shared" si="17"/>
        <v>-819798</v>
      </c>
    </row>
    <row r="19" spans="2:50" ht="16.05" customHeight="1" thickBot="1" x14ac:dyDescent="0.4">
      <c r="B19" s="41" t="s">
        <v>109</v>
      </c>
      <c r="C19" s="28">
        <v>18</v>
      </c>
      <c r="D19" s="28">
        <v>119</v>
      </c>
      <c r="E19" s="28">
        <v>-677</v>
      </c>
      <c r="F19" s="28">
        <v>-1263</v>
      </c>
      <c r="G19" s="28">
        <v>-292</v>
      </c>
      <c r="H19" s="28">
        <v>-166</v>
      </c>
      <c r="I19" s="28">
        <v>-161</v>
      </c>
      <c r="J19" s="28">
        <v>-242</v>
      </c>
      <c r="K19" s="28">
        <v>-1473</v>
      </c>
      <c r="L19" s="28">
        <v>4272</v>
      </c>
      <c r="M19" s="28">
        <v>-74</v>
      </c>
      <c r="N19" s="28">
        <v>-95</v>
      </c>
      <c r="O19" s="28">
        <v>-789</v>
      </c>
      <c r="P19" s="28">
        <v>1266</v>
      </c>
      <c r="Q19" s="28">
        <v>33</v>
      </c>
      <c r="R19" s="28">
        <v>-57</v>
      </c>
      <c r="S19" s="28">
        <v>-96</v>
      </c>
      <c r="T19" s="28">
        <v>-123</v>
      </c>
      <c r="U19" s="28">
        <v>-25</v>
      </c>
      <c r="V19" s="28">
        <v>-377</v>
      </c>
      <c r="W19" s="28">
        <v>55</v>
      </c>
      <c r="X19" s="28">
        <v>88</v>
      </c>
      <c r="Y19" s="28">
        <v>-59</v>
      </c>
      <c r="Z19" s="28">
        <v>-457</v>
      </c>
      <c r="AA19" s="28">
        <v>-368</v>
      </c>
      <c r="AB19" s="28">
        <v>254</v>
      </c>
      <c r="AC19" s="10"/>
      <c r="AD19" s="28">
        <f t="shared" si="0"/>
        <v>137</v>
      </c>
      <c r="AE19" s="28">
        <f t="shared" si="1"/>
        <v>-458</v>
      </c>
      <c r="AF19" s="28">
        <f t="shared" si="2"/>
        <v>2799</v>
      </c>
      <c r="AG19" s="28">
        <f t="shared" si="3"/>
        <v>477</v>
      </c>
      <c r="AH19" s="28">
        <f t="shared" si="4"/>
        <v>-219</v>
      </c>
      <c r="AI19" s="28">
        <f t="shared" si="5"/>
        <v>143</v>
      </c>
      <c r="AJ19" s="28">
        <f t="shared" si="18"/>
        <v>-114</v>
      </c>
      <c r="AK19" s="10"/>
      <c r="AL19" s="28">
        <f t="shared" si="6"/>
        <v>-540</v>
      </c>
      <c r="AM19" s="28">
        <f t="shared" si="7"/>
        <v>-619</v>
      </c>
      <c r="AN19" s="28">
        <f t="shared" si="8"/>
        <v>2725</v>
      </c>
      <c r="AO19" s="28">
        <f t="shared" si="9"/>
        <v>510</v>
      </c>
      <c r="AP19" s="28">
        <f t="shared" si="10"/>
        <v>-244</v>
      </c>
      <c r="AQ19" s="28">
        <f t="shared" si="11"/>
        <v>84</v>
      </c>
      <c r="AS19" s="28">
        <f t="shared" si="12"/>
        <v>-1803</v>
      </c>
      <c r="AT19" s="28">
        <f t="shared" si="13"/>
        <v>-861</v>
      </c>
      <c r="AU19" s="28">
        <f t="shared" si="14"/>
        <v>2630</v>
      </c>
      <c r="AV19" s="28">
        <f t="shared" si="15"/>
        <v>453</v>
      </c>
      <c r="AW19" s="28">
        <f t="shared" si="16"/>
        <v>-621</v>
      </c>
      <c r="AX19" s="28">
        <f t="shared" si="17"/>
        <v>-373</v>
      </c>
    </row>
    <row r="20" spans="2:50" ht="16.05" customHeight="1" thickBot="1" x14ac:dyDescent="0.4">
      <c r="B20" s="40" t="s">
        <v>187</v>
      </c>
      <c r="C20" s="27">
        <f t="shared" ref="C20:AA20" si="20">SUM(C17:C19)</f>
        <v>240979</v>
      </c>
      <c r="D20" s="27">
        <f t="shared" si="20"/>
        <v>259237</v>
      </c>
      <c r="E20" s="27">
        <f t="shared" si="20"/>
        <v>241353</v>
      </c>
      <c r="F20" s="27">
        <f t="shared" si="20"/>
        <v>206332</v>
      </c>
      <c r="G20" s="27">
        <f t="shared" si="20"/>
        <v>161400</v>
      </c>
      <c r="H20" s="27">
        <f t="shared" si="20"/>
        <v>167837</v>
      </c>
      <c r="I20" s="27">
        <f t="shared" si="20"/>
        <v>202276</v>
      </c>
      <c r="J20" s="27">
        <f t="shared" si="20"/>
        <v>252950</v>
      </c>
      <c r="K20" s="27">
        <f t="shared" si="20"/>
        <v>193708</v>
      </c>
      <c r="L20" s="27">
        <f t="shared" si="20"/>
        <v>239174</v>
      </c>
      <c r="M20" s="27">
        <f t="shared" si="20"/>
        <v>233420</v>
      </c>
      <c r="N20" s="27">
        <f t="shared" si="20"/>
        <v>266811</v>
      </c>
      <c r="O20" s="27">
        <f t="shared" si="20"/>
        <v>276877</v>
      </c>
      <c r="P20" s="27">
        <f t="shared" si="20"/>
        <v>304637</v>
      </c>
      <c r="Q20" s="27">
        <f t="shared" si="20"/>
        <v>281479</v>
      </c>
      <c r="R20" s="27">
        <f t="shared" si="20"/>
        <v>330039</v>
      </c>
      <c r="S20" s="27">
        <f t="shared" si="20"/>
        <v>370373</v>
      </c>
      <c r="T20" s="27">
        <f t="shared" si="20"/>
        <v>371236</v>
      </c>
      <c r="U20" s="27">
        <f t="shared" si="20"/>
        <v>398892</v>
      </c>
      <c r="V20" s="27">
        <f t="shared" si="20"/>
        <v>390040</v>
      </c>
      <c r="W20" s="27">
        <f t="shared" si="20"/>
        <v>445680</v>
      </c>
      <c r="X20" s="27">
        <f t="shared" si="20"/>
        <v>546026</v>
      </c>
      <c r="Y20" s="27">
        <f t="shared" si="20"/>
        <v>583613</v>
      </c>
      <c r="Z20" s="27">
        <f t="shared" si="20"/>
        <v>633899</v>
      </c>
      <c r="AA20" s="27">
        <f t="shared" si="20"/>
        <v>723463</v>
      </c>
      <c r="AB20" s="27">
        <f>SUM(AB17:AB19)</f>
        <v>750884</v>
      </c>
      <c r="AC20" s="10"/>
      <c r="AD20" s="27">
        <f t="shared" si="0"/>
        <v>500216</v>
      </c>
      <c r="AE20" s="27">
        <f t="shared" si="1"/>
        <v>329237</v>
      </c>
      <c r="AF20" s="27">
        <f t="shared" si="2"/>
        <v>432882</v>
      </c>
      <c r="AG20" s="27">
        <f t="shared" si="3"/>
        <v>581514</v>
      </c>
      <c r="AH20" s="27">
        <f t="shared" si="4"/>
        <v>741609</v>
      </c>
      <c r="AI20" s="27">
        <f t="shared" si="5"/>
        <v>991706</v>
      </c>
      <c r="AJ20" s="27">
        <f t="shared" si="18"/>
        <v>1474347</v>
      </c>
      <c r="AK20" s="10"/>
      <c r="AL20" s="27">
        <f t="shared" si="6"/>
        <v>741569</v>
      </c>
      <c r="AM20" s="27">
        <f t="shared" si="7"/>
        <v>531513</v>
      </c>
      <c r="AN20" s="27">
        <f t="shared" si="8"/>
        <v>666302</v>
      </c>
      <c r="AO20" s="27">
        <f t="shared" si="9"/>
        <v>862993</v>
      </c>
      <c r="AP20" s="27">
        <f t="shared" si="10"/>
        <v>1140501</v>
      </c>
      <c r="AQ20" s="27">
        <f t="shared" si="11"/>
        <v>1575319</v>
      </c>
      <c r="AS20" s="27">
        <f t="shared" si="12"/>
        <v>947901</v>
      </c>
      <c r="AT20" s="27">
        <f t="shared" si="13"/>
        <v>784463</v>
      </c>
      <c r="AU20" s="27">
        <f t="shared" si="14"/>
        <v>933113</v>
      </c>
      <c r="AV20" s="27">
        <f t="shared" si="15"/>
        <v>1193032</v>
      </c>
      <c r="AW20" s="27">
        <f t="shared" si="16"/>
        <v>1530541</v>
      </c>
      <c r="AX20" s="27">
        <f t="shared" si="17"/>
        <v>2209218</v>
      </c>
    </row>
    <row r="21" spans="2:50" ht="16.05" customHeight="1" thickBot="1" x14ac:dyDescent="0.4">
      <c r="B21" s="40" t="s">
        <v>110</v>
      </c>
      <c r="C21" s="27">
        <f t="shared" ref="C21:Z21" si="21">SUM(C22:C27)</f>
        <v>-140665</v>
      </c>
      <c r="D21" s="27">
        <f t="shared" si="21"/>
        <v>-176688</v>
      </c>
      <c r="E21" s="27">
        <f t="shared" si="21"/>
        <v>-187777</v>
      </c>
      <c r="F21" s="27">
        <f t="shared" si="21"/>
        <v>-200200</v>
      </c>
      <c r="G21" s="27">
        <f t="shared" si="21"/>
        <v>-159364</v>
      </c>
      <c r="H21" s="27">
        <f t="shared" si="21"/>
        <v>-159683</v>
      </c>
      <c r="I21" s="27">
        <f t="shared" si="21"/>
        <v>-171578</v>
      </c>
      <c r="J21" s="27">
        <f t="shared" si="21"/>
        <v>-190364</v>
      </c>
      <c r="K21" s="27">
        <f t="shared" si="21"/>
        <v>-175468</v>
      </c>
      <c r="L21" s="27">
        <f t="shared" si="21"/>
        <v>-199854</v>
      </c>
      <c r="M21" s="27">
        <f t="shared" si="21"/>
        <v>-185416</v>
      </c>
      <c r="N21" s="27">
        <f t="shared" si="21"/>
        <v>-227781</v>
      </c>
      <c r="O21" s="27">
        <f t="shared" si="21"/>
        <v>-237718</v>
      </c>
      <c r="P21" s="27">
        <f t="shared" si="21"/>
        <v>-307462</v>
      </c>
      <c r="Q21" s="27">
        <f t="shared" si="21"/>
        <v>-349119</v>
      </c>
      <c r="R21" s="27">
        <f t="shared" si="21"/>
        <v>-368845</v>
      </c>
      <c r="S21" s="27">
        <f t="shared" si="21"/>
        <v>-333713</v>
      </c>
      <c r="T21" s="27">
        <f t="shared" si="21"/>
        <v>-362583</v>
      </c>
      <c r="U21" s="27">
        <f t="shared" si="21"/>
        <v>-349992</v>
      </c>
      <c r="V21" s="27">
        <f t="shared" si="21"/>
        <v>-357396</v>
      </c>
      <c r="W21" s="27">
        <f t="shared" si="21"/>
        <v>-358982</v>
      </c>
      <c r="X21" s="27">
        <f t="shared" si="21"/>
        <v>-390739</v>
      </c>
      <c r="Y21" s="27">
        <f t="shared" si="21"/>
        <v>-414541</v>
      </c>
      <c r="Z21" s="27">
        <f t="shared" si="21"/>
        <v>-440808</v>
      </c>
      <c r="AA21" s="27">
        <f>SUM(AA22:AA27)</f>
        <v>-411361</v>
      </c>
      <c r="AB21" s="27">
        <f>SUM(AB22:AB27)</f>
        <v>-465284</v>
      </c>
      <c r="AC21" s="10"/>
      <c r="AD21" s="27">
        <f t="shared" si="0"/>
        <v>-317353</v>
      </c>
      <c r="AE21" s="27">
        <f t="shared" si="1"/>
        <v>-319047</v>
      </c>
      <c r="AF21" s="27">
        <f t="shared" si="2"/>
        <v>-375322</v>
      </c>
      <c r="AG21" s="27">
        <f t="shared" si="3"/>
        <v>-545180</v>
      </c>
      <c r="AH21" s="27">
        <f t="shared" si="4"/>
        <v>-696296</v>
      </c>
      <c r="AI21" s="27">
        <f t="shared" si="5"/>
        <v>-749721</v>
      </c>
      <c r="AJ21" s="27">
        <f t="shared" si="18"/>
        <v>-876645</v>
      </c>
      <c r="AK21" s="10"/>
      <c r="AL21" s="27">
        <f t="shared" si="6"/>
        <v>-505130</v>
      </c>
      <c r="AM21" s="27">
        <f t="shared" si="7"/>
        <v>-490625</v>
      </c>
      <c r="AN21" s="27">
        <f t="shared" si="8"/>
        <v>-560738</v>
      </c>
      <c r="AO21" s="27">
        <f t="shared" si="9"/>
        <v>-894299</v>
      </c>
      <c r="AP21" s="27">
        <f t="shared" si="10"/>
        <v>-1046288</v>
      </c>
      <c r="AQ21" s="27">
        <f t="shared" si="11"/>
        <v>-1164262</v>
      </c>
      <c r="AS21" s="27">
        <f t="shared" si="12"/>
        <v>-705330</v>
      </c>
      <c r="AT21" s="27">
        <f t="shared" si="13"/>
        <v>-680989</v>
      </c>
      <c r="AU21" s="27">
        <f t="shared" si="14"/>
        <v>-788519</v>
      </c>
      <c r="AV21" s="27">
        <f t="shared" si="15"/>
        <v>-1263144</v>
      </c>
      <c r="AW21" s="27">
        <f t="shared" si="16"/>
        <v>-1403684</v>
      </c>
      <c r="AX21" s="27">
        <f t="shared" si="17"/>
        <v>-1605070</v>
      </c>
    </row>
    <row r="22" spans="2:50" ht="16.05" customHeight="1" thickBot="1" x14ac:dyDescent="0.4">
      <c r="B22" s="41" t="s">
        <v>111</v>
      </c>
      <c r="C22" s="28">
        <v>8577</v>
      </c>
      <c r="D22" s="28">
        <v>13142</v>
      </c>
      <c r="E22" s="28">
        <v>11818</v>
      </c>
      <c r="F22" s="28">
        <v>13777</v>
      </c>
      <c r="G22" s="28">
        <v>16194</v>
      </c>
      <c r="H22" s="28">
        <v>2631</v>
      </c>
      <c r="I22" s="28">
        <v>8571</v>
      </c>
      <c r="J22" s="28">
        <v>9336</v>
      </c>
      <c r="K22" s="28">
        <v>10040</v>
      </c>
      <c r="L22" s="28">
        <v>11216</v>
      </c>
      <c r="M22" s="28">
        <v>14772</v>
      </c>
      <c r="N22" s="28">
        <v>16543</v>
      </c>
      <c r="O22" s="28">
        <v>16897</v>
      </c>
      <c r="P22" s="28">
        <v>21898</v>
      </c>
      <c r="Q22" s="28">
        <v>36958</v>
      </c>
      <c r="R22" s="28">
        <v>27214</v>
      </c>
      <c r="S22" s="28">
        <v>25535</v>
      </c>
      <c r="T22" s="28">
        <v>27325</v>
      </c>
      <c r="U22" s="28">
        <v>23451</v>
      </c>
      <c r="V22" s="28">
        <v>24495</v>
      </c>
      <c r="W22" s="28">
        <v>25734</v>
      </c>
      <c r="X22" s="28">
        <v>25943</v>
      </c>
      <c r="Y22" s="28">
        <v>34416</v>
      </c>
      <c r="Z22" s="28">
        <v>45997</v>
      </c>
      <c r="AA22" s="28">
        <v>79957</v>
      </c>
      <c r="AB22" s="28">
        <v>64078</v>
      </c>
      <c r="AC22" s="10"/>
      <c r="AD22" s="28">
        <f t="shared" si="0"/>
        <v>21719</v>
      </c>
      <c r="AE22" s="28">
        <f t="shared" si="1"/>
        <v>18825</v>
      </c>
      <c r="AF22" s="28">
        <f t="shared" si="2"/>
        <v>21256</v>
      </c>
      <c r="AG22" s="28">
        <f t="shared" si="3"/>
        <v>38795</v>
      </c>
      <c r="AH22" s="28">
        <f t="shared" si="4"/>
        <v>52860</v>
      </c>
      <c r="AI22" s="28">
        <f t="shared" si="5"/>
        <v>51677</v>
      </c>
      <c r="AJ22" s="28">
        <f t="shared" si="18"/>
        <v>144035</v>
      </c>
      <c r="AK22" s="10"/>
      <c r="AL22" s="28">
        <f t="shared" si="6"/>
        <v>33537</v>
      </c>
      <c r="AM22" s="28">
        <f t="shared" si="7"/>
        <v>27396</v>
      </c>
      <c r="AN22" s="28">
        <f t="shared" si="8"/>
        <v>36028</v>
      </c>
      <c r="AO22" s="28">
        <f t="shared" si="9"/>
        <v>75753</v>
      </c>
      <c r="AP22" s="28">
        <f t="shared" si="10"/>
        <v>76311</v>
      </c>
      <c r="AQ22" s="28">
        <f t="shared" si="11"/>
        <v>86093</v>
      </c>
      <c r="AS22" s="28">
        <f t="shared" si="12"/>
        <v>47314</v>
      </c>
      <c r="AT22" s="28">
        <f t="shared" si="13"/>
        <v>36732</v>
      </c>
      <c r="AU22" s="28">
        <f t="shared" si="14"/>
        <v>52571</v>
      </c>
      <c r="AV22" s="28">
        <f t="shared" si="15"/>
        <v>102967</v>
      </c>
      <c r="AW22" s="28">
        <f t="shared" si="16"/>
        <v>100806</v>
      </c>
      <c r="AX22" s="28">
        <f t="shared" si="17"/>
        <v>132090</v>
      </c>
    </row>
    <row r="23" spans="2:50" ht="16.05" customHeight="1" thickBot="1" x14ac:dyDescent="0.4">
      <c r="B23" s="41" t="s">
        <v>112</v>
      </c>
      <c r="C23" s="28">
        <v>9773</v>
      </c>
      <c r="D23" s="28">
        <v>9492</v>
      </c>
      <c r="E23" s="28">
        <v>8333</v>
      </c>
      <c r="F23" s="28">
        <v>7886</v>
      </c>
      <c r="G23" s="28">
        <v>7151</v>
      </c>
      <c r="H23" s="28">
        <v>5594</v>
      </c>
      <c r="I23" s="28">
        <v>5146</v>
      </c>
      <c r="J23" s="28">
        <v>6619</v>
      </c>
      <c r="K23" s="28">
        <v>6505</v>
      </c>
      <c r="L23" s="28">
        <v>4399</v>
      </c>
      <c r="M23" s="28">
        <v>5805</v>
      </c>
      <c r="N23" s="28">
        <v>6082</v>
      </c>
      <c r="O23" s="28">
        <v>5835</v>
      </c>
      <c r="P23" s="28">
        <v>7272</v>
      </c>
      <c r="Q23" s="28">
        <v>8156</v>
      </c>
      <c r="R23" s="28">
        <v>13904</v>
      </c>
      <c r="S23" s="28">
        <v>9306</v>
      </c>
      <c r="T23" s="28">
        <v>14662</v>
      </c>
      <c r="U23" s="28">
        <v>15327</v>
      </c>
      <c r="V23" s="28">
        <v>16593</v>
      </c>
      <c r="W23" s="28">
        <v>18797</v>
      </c>
      <c r="X23" s="28">
        <v>19028</v>
      </c>
      <c r="Y23" s="28">
        <v>26071</v>
      </c>
      <c r="Z23" s="28">
        <v>32058</v>
      </c>
      <c r="AA23" s="28">
        <v>32804</v>
      </c>
      <c r="AB23" s="28">
        <v>31640</v>
      </c>
      <c r="AC23" s="10"/>
      <c r="AD23" s="28">
        <f t="shared" si="0"/>
        <v>19265</v>
      </c>
      <c r="AE23" s="28">
        <f t="shared" si="1"/>
        <v>12745</v>
      </c>
      <c r="AF23" s="28">
        <f t="shared" si="2"/>
        <v>10904</v>
      </c>
      <c r="AG23" s="28">
        <f t="shared" si="3"/>
        <v>13107</v>
      </c>
      <c r="AH23" s="28">
        <f t="shared" si="4"/>
        <v>23968</v>
      </c>
      <c r="AI23" s="28">
        <f t="shared" si="5"/>
        <v>37825</v>
      </c>
      <c r="AJ23" s="28">
        <f t="shared" si="18"/>
        <v>64444</v>
      </c>
      <c r="AK23" s="10"/>
      <c r="AL23" s="28">
        <f t="shared" si="6"/>
        <v>27598</v>
      </c>
      <c r="AM23" s="28">
        <f t="shared" si="7"/>
        <v>17891</v>
      </c>
      <c r="AN23" s="28">
        <f t="shared" si="8"/>
        <v>16709</v>
      </c>
      <c r="AO23" s="28">
        <f t="shared" si="9"/>
        <v>21263</v>
      </c>
      <c r="AP23" s="28">
        <f t="shared" si="10"/>
        <v>39295</v>
      </c>
      <c r="AQ23" s="28">
        <f t="shared" si="11"/>
        <v>63896</v>
      </c>
      <c r="AS23" s="28">
        <f t="shared" si="12"/>
        <v>35484</v>
      </c>
      <c r="AT23" s="28">
        <f t="shared" si="13"/>
        <v>24510</v>
      </c>
      <c r="AU23" s="28">
        <f t="shared" si="14"/>
        <v>22791</v>
      </c>
      <c r="AV23" s="28">
        <f t="shared" si="15"/>
        <v>35167</v>
      </c>
      <c r="AW23" s="28">
        <f t="shared" si="16"/>
        <v>55888</v>
      </c>
      <c r="AX23" s="28">
        <f t="shared" si="17"/>
        <v>95954</v>
      </c>
    </row>
    <row r="24" spans="2:50" ht="16.05" customHeight="1" thickBot="1" x14ac:dyDescent="0.4">
      <c r="B24" s="41" t="s">
        <v>113</v>
      </c>
      <c r="C24" s="28">
        <v>-64007</v>
      </c>
      <c r="D24" s="28">
        <v>-70921</v>
      </c>
      <c r="E24" s="28">
        <v>-77612</v>
      </c>
      <c r="F24" s="28">
        <v>-93355</v>
      </c>
      <c r="G24" s="28">
        <v>-62335</v>
      </c>
      <c r="H24" s="28">
        <v>-26116</v>
      </c>
      <c r="I24" s="28">
        <v>-29486</v>
      </c>
      <c r="J24" s="28">
        <v>-36852</v>
      </c>
      <c r="K24" s="28">
        <v>-29654</v>
      </c>
      <c r="L24" s="28">
        <v>-26550</v>
      </c>
      <c r="M24" s="28">
        <v>-27399</v>
      </c>
      <c r="N24" s="28">
        <v>-106513</v>
      </c>
      <c r="O24" s="28">
        <v>-105162</v>
      </c>
      <c r="P24" s="28">
        <v>-113631</v>
      </c>
      <c r="Q24" s="28">
        <v>-131091</v>
      </c>
      <c r="R24" s="28">
        <v>-138374</v>
      </c>
      <c r="S24" s="28">
        <v>-128519</v>
      </c>
      <c r="T24" s="28">
        <v>-129355</v>
      </c>
      <c r="U24" s="28">
        <v>-124238</v>
      </c>
      <c r="V24" s="28">
        <v>-123292</v>
      </c>
      <c r="W24" s="28">
        <v>-123373</v>
      </c>
      <c r="X24" s="28">
        <v>-124180</v>
      </c>
      <c r="Y24" s="28">
        <v>-125585</v>
      </c>
      <c r="Z24" s="28">
        <v>-126291</v>
      </c>
      <c r="AA24" s="28">
        <v>-131968</v>
      </c>
      <c r="AB24" s="28">
        <v>-125197</v>
      </c>
      <c r="AC24" s="10"/>
      <c r="AD24" s="28">
        <f t="shared" si="0"/>
        <v>-134928</v>
      </c>
      <c r="AE24" s="28">
        <f t="shared" si="1"/>
        <v>-88451</v>
      </c>
      <c r="AF24" s="28">
        <f t="shared" si="2"/>
        <v>-56204</v>
      </c>
      <c r="AG24" s="28">
        <f t="shared" si="3"/>
        <v>-218793</v>
      </c>
      <c r="AH24" s="28">
        <f t="shared" si="4"/>
        <v>-257874</v>
      </c>
      <c r="AI24" s="28">
        <f t="shared" si="5"/>
        <v>-247553</v>
      </c>
      <c r="AJ24" s="28">
        <f t="shared" si="18"/>
        <v>-257165</v>
      </c>
      <c r="AK24" s="10"/>
      <c r="AL24" s="28">
        <f t="shared" si="6"/>
        <v>-212540</v>
      </c>
      <c r="AM24" s="28">
        <f t="shared" si="7"/>
        <v>-117937</v>
      </c>
      <c r="AN24" s="28">
        <f t="shared" si="8"/>
        <v>-83603</v>
      </c>
      <c r="AO24" s="28">
        <f t="shared" si="9"/>
        <v>-349884</v>
      </c>
      <c r="AP24" s="28">
        <f t="shared" si="10"/>
        <v>-382112</v>
      </c>
      <c r="AQ24" s="28">
        <f t="shared" si="11"/>
        <v>-373138</v>
      </c>
      <c r="AS24" s="28">
        <f t="shared" si="12"/>
        <v>-305895</v>
      </c>
      <c r="AT24" s="28">
        <f t="shared" si="13"/>
        <v>-154789</v>
      </c>
      <c r="AU24" s="28">
        <f t="shared" si="14"/>
        <v>-190116</v>
      </c>
      <c r="AV24" s="28">
        <f t="shared" si="15"/>
        <v>-488258</v>
      </c>
      <c r="AW24" s="28">
        <f t="shared" si="16"/>
        <v>-505404</v>
      </c>
      <c r="AX24" s="28">
        <f t="shared" si="17"/>
        <v>-499429</v>
      </c>
    </row>
    <row r="25" spans="2:50" ht="16.05" customHeight="1" thickBot="1" x14ac:dyDescent="0.4">
      <c r="B25" s="41" t="s">
        <v>114</v>
      </c>
      <c r="C25" s="28">
        <v>-66229</v>
      </c>
      <c r="D25" s="28">
        <v>-91017</v>
      </c>
      <c r="E25" s="28">
        <v>-94419</v>
      </c>
      <c r="F25" s="28">
        <v>-91428</v>
      </c>
      <c r="G25" s="28">
        <v>-88039</v>
      </c>
      <c r="H25" s="28">
        <v>-120192</v>
      </c>
      <c r="I25" s="28">
        <v>-136898</v>
      </c>
      <c r="J25" s="28">
        <v>-149899</v>
      </c>
      <c r="K25" s="28">
        <v>-144015</v>
      </c>
      <c r="L25" s="28">
        <v>-170576</v>
      </c>
      <c r="M25" s="28">
        <v>-161450</v>
      </c>
      <c r="N25" s="28">
        <v>-115351</v>
      </c>
      <c r="O25" s="28">
        <v>-122917</v>
      </c>
      <c r="P25" s="28">
        <v>-182353</v>
      </c>
      <c r="Q25" s="28">
        <v>-221826</v>
      </c>
      <c r="R25" s="28">
        <v>-230274</v>
      </c>
      <c r="S25" s="28">
        <v>-197528</v>
      </c>
      <c r="T25" s="28">
        <v>-219521</v>
      </c>
      <c r="U25" s="28">
        <v>-217652</v>
      </c>
      <c r="V25" s="28">
        <v>-226165</v>
      </c>
      <c r="W25" s="28">
        <v>-226199</v>
      </c>
      <c r="X25" s="28">
        <v>-247986</v>
      </c>
      <c r="Y25" s="28">
        <v>-284822</v>
      </c>
      <c r="Z25" s="28">
        <v>-324638</v>
      </c>
      <c r="AA25" s="28">
        <v>-299038</v>
      </c>
      <c r="AB25" s="28">
        <v>-347019</v>
      </c>
      <c r="AC25" s="10"/>
      <c r="AD25" s="28">
        <f t="shared" si="0"/>
        <v>-157246</v>
      </c>
      <c r="AE25" s="28">
        <f t="shared" si="1"/>
        <v>-208231</v>
      </c>
      <c r="AF25" s="28">
        <f t="shared" si="2"/>
        <v>-314591</v>
      </c>
      <c r="AG25" s="28">
        <f t="shared" si="3"/>
        <v>-305270</v>
      </c>
      <c r="AH25" s="28">
        <f t="shared" si="4"/>
        <v>-417049</v>
      </c>
      <c r="AI25" s="28">
        <f t="shared" si="5"/>
        <v>-474185</v>
      </c>
      <c r="AJ25" s="28">
        <f t="shared" si="18"/>
        <v>-646057</v>
      </c>
      <c r="AK25" s="10"/>
      <c r="AL25" s="28">
        <f t="shared" si="6"/>
        <v>-251665</v>
      </c>
      <c r="AM25" s="28">
        <f t="shared" si="7"/>
        <v>-345129</v>
      </c>
      <c r="AN25" s="28">
        <f t="shared" si="8"/>
        <v>-476041</v>
      </c>
      <c r="AO25" s="28">
        <f t="shared" si="9"/>
        <v>-527096</v>
      </c>
      <c r="AP25" s="28">
        <f t="shared" si="10"/>
        <v>-634701</v>
      </c>
      <c r="AQ25" s="28">
        <f t="shared" si="11"/>
        <v>-759007</v>
      </c>
      <c r="AS25" s="28">
        <f t="shared" si="12"/>
        <v>-343093</v>
      </c>
      <c r="AT25" s="28">
        <f t="shared" si="13"/>
        <v>-495028</v>
      </c>
      <c r="AU25" s="28">
        <f t="shared" si="14"/>
        <v>-591392</v>
      </c>
      <c r="AV25" s="28">
        <f t="shared" si="15"/>
        <v>-757370</v>
      </c>
      <c r="AW25" s="28">
        <f t="shared" si="16"/>
        <v>-860866</v>
      </c>
      <c r="AX25" s="28">
        <f t="shared" si="17"/>
        <v>-1083645</v>
      </c>
    </row>
    <row r="26" spans="2:50" ht="16.05" customHeight="1" thickBot="1" x14ac:dyDescent="0.4">
      <c r="B26" s="41" t="s">
        <v>115</v>
      </c>
      <c r="C26" s="28">
        <v>-27984</v>
      </c>
      <c r="D26" s="28">
        <v>-31533</v>
      </c>
      <c r="E26" s="28">
        <v>-32725</v>
      </c>
      <c r="F26" s="28">
        <v>-32100</v>
      </c>
      <c r="G26" s="28">
        <v>-26130</v>
      </c>
      <c r="H26" s="28">
        <v>-18983</v>
      </c>
      <c r="I26" s="28">
        <v>-18746</v>
      </c>
      <c r="J26" s="28">
        <v>-18797</v>
      </c>
      <c r="K26" s="28">
        <v>-17873</v>
      </c>
      <c r="L26" s="28">
        <v>-17094</v>
      </c>
      <c r="M26" s="28">
        <v>-17137</v>
      </c>
      <c r="N26" s="28">
        <v>-29274</v>
      </c>
      <c r="O26" s="28">
        <v>-31944</v>
      </c>
      <c r="P26" s="28">
        <v>-39535</v>
      </c>
      <c r="Q26" s="28">
        <v>-41692</v>
      </c>
      <c r="R26" s="28">
        <v>-45828</v>
      </c>
      <c r="S26" s="28">
        <v>-46812</v>
      </c>
      <c r="T26" s="28">
        <v>-59661</v>
      </c>
      <c r="U26" s="28">
        <v>-52187</v>
      </c>
      <c r="V26" s="28">
        <v>-54049</v>
      </c>
      <c r="W26" s="28">
        <v>-58911</v>
      </c>
      <c r="X26" s="28">
        <v>-62151</v>
      </c>
      <c r="Y26" s="28">
        <v>-69158</v>
      </c>
      <c r="Z26" s="28">
        <v>-71650</v>
      </c>
      <c r="AA26" s="28">
        <v>-90348</v>
      </c>
      <c r="AB26" s="28">
        <v>-91426</v>
      </c>
      <c r="AC26" s="10"/>
      <c r="AD26" s="28">
        <f t="shared" si="0"/>
        <v>-59517</v>
      </c>
      <c r="AE26" s="28">
        <f t="shared" si="1"/>
        <v>-45113</v>
      </c>
      <c r="AF26" s="28">
        <f t="shared" si="2"/>
        <v>-34967</v>
      </c>
      <c r="AG26" s="28">
        <f t="shared" si="3"/>
        <v>-71479</v>
      </c>
      <c r="AH26" s="28">
        <f t="shared" si="4"/>
        <v>-106473</v>
      </c>
      <c r="AI26" s="28">
        <f t="shared" si="5"/>
        <v>-121062</v>
      </c>
      <c r="AJ26" s="28">
        <f t="shared" si="18"/>
        <v>-181774</v>
      </c>
      <c r="AK26" s="10"/>
      <c r="AL26" s="28">
        <f t="shared" si="6"/>
        <v>-92242</v>
      </c>
      <c r="AM26" s="28">
        <f t="shared" si="7"/>
        <v>-63859</v>
      </c>
      <c r="AN26" s="28">
        <f t="shared" si="8"/>
        <v>-52104</v>
      </c>
      <c r="AO26" s="28">
        <f t="shared" si="9"/>
        <v>-113171</v>
      </c>
      <c r="AP26" s="28">
        <f t="shared" si="10"/>
        <v>-158660</v>
      </c>
      <c r="AQ26" s="28">
        <f t="shared" si="11"/>
        <v>-190220</v>
      </c>
      <c r="AS26" s="28">
        <f t="shared" si="12"/>
        <v>-124342</v>
      </c>
      <c r="AT26" s="28">
        <f t="shared" si="13"/>
        <v>-82656</v>
      </c>
      <c r="AU26" s="28">
        <f t="shared" si="14"/>
        <v>-81378</v>
      </c>
      <c r="AV26" s="28">
        <f t="shared" si="15"/>
        <v>-158999</v>
      </c>
      <c r="AW26" s="28">
        <f t="shared" si="16"/>
        <v>-212709</v>
      </c>
      <c r="AX26" s="28">
        <f t="shared" si="17"/>
        <v>-261870</v>
      </c>
    </row>
    <row r="27" spans="2:50" ht="16.05" customHeight="1" thickBot="1" x14ac:dyDescent="0.4">
      <c r="B27" s="41" t="s">
        <v>116</v>
      </c>
      <c r="C27" s="28">
        <v>-795</v>
      </c>
      <c r="D27" s="28">
        <v>-5851</v>
      </c>
      <c r="E27" s="28">
        <v>-3172</v>
      </c>
      <c r="F27" s="28">
        <v>-4980</v>
      </c>
      <c r="G27" s="28">
        <v>-6205</v>
      </c>
      <c r="H27" s="28">
        <v>-2617</v>
      </c>
      <c r="I27" s="28">
        <v>-165</v>
      </c>
      <c r="J27" s="28">
        <v>-771</v>
      </c>
      <c r="K27" s="28">
        <v>-471</v>
      </c>
      <c r="L27" s="28">
        <v>-1249</v>
      </c>
      <c r="M27" s="28">
        <v>-7</v>
      </c>
      <c r="N27" s="28">
        <v>732</v>
      </c>
      <c r="O27" s="28">
        <v>-427</v>
      </c>
      <c r="P27" s="28">
        <v>-1113</v>
      </c>
      <c r="Q27" s="28">
        <v>376</v>
      </c>
      <c r="R27" s="28">
        <v>4513</v>
      </c>
      <c r="S27" s="28">
        <v>4305</v>
      </c>
      <c r="T27" s="28">
        <v>3967</v>
      </c>
      <c r="U27" s="28">
        <v>5307</v>
      </c>
      <c r="V27" s="28">
        <v>5022</v>
      </c>
      <c r="W27" s="28">
        <v>4970</v>
      </c>
      <c r="X27" s="28">
        <v>-1393</v>
      </c>
      <c r="Y27" s="28">
        <v>4537</v>
      </c>
      <c r="Z27" s="28">
        <v>3716</v>
      </c>
      <c r="AA27" s="28">
        <v>-2768</v>
      </c>
      <c r="AB27" s="28">
        <v>2640</v>
      </c>
      <c r="AC27" s="10"/>
      <c r="AD27" s="28">
        <f t="shared" si="0"/>
        <v>-6646</v>
      </c>
      <c r="AE27" s="28">
        <f t="shared" si="1"/>
        <v>-8822</v>
      </c>
      <c r="AF27" s="28">
        <f t="shared" si="2"/>
        <v>-1720</v>
      </c>
      <c r="AG27" s="28">
        <f t="shared" si="3"/>
        <v>-1540</v>
      </c>
      <c r="AH27" s="28">
        <f t="shared" si="4"/>
        <v>8272</v>
      </c>
      <c r="AI27" s="28">
        <f t="shared" si="5"/>
        <v>3577</v>
      </c>
      <c r="AJ27" s="28">
        <f t="shared" si="18"/>
        <v>-128</v>
      </c>
      <c r="AK27" s="10"/>
      <c r="AL27" s="28">
        <f t="shared" si="6"/>
        <v>-9818</v>
      </c>
      <c r="AM27" s="28">
        <f t="shared" si="7"/>
        <v>-8987</v>
      </c>
      <c r="AN27" s="28">
        <f t="shared" si="8"/>
        <v>-1727</v>
      </c>
      <c r="AO27" s="28">
        <f t="shared" si="9"/>
        <v>-1164</v>
      </c>
      <c r="AP27" s="28">
        <f t="shared" si="10"/>
        <v>13579</v>
      </c>
      <c r="AQ27" s="28">
        <f t="shared" si="11"/>
        <v>8114</v>
      </c>
      <c r="AS27" s="28">
        <f t="shared" si="12"/>
        <v>-14798</v>
      </c>
      <c r="AT27" s="28">
        <f t="shared" si="13"/>
        <v>-9758</v>
      </c>
      <c r="AU27" s="28">
        <f t="shared" si="14"/>
        <v>-995</v>
      </c>
      <c r="AV27" s="28">
        <f t="shared" si="15"/>
        <v>3349</v>
      </c>
      <c r="AW27" s="28">
        <f t="shared" si="16"/>
        <v>18601</v>
      </c>
      <c r="AX27" s="28">
        <f t="shared" si="17"/>
        <v>11830</v>
      </c>
    </row>
    <row r="28" spans="2:50" ht="16.05" customHeight="1" thickBot="1" x14ac:dyDescent="0.4">
      <c r="B28" s="40" t="s">
        <v>117</v>
      </c>
      <c r="C28" s="27">
        <f t="shared" ref="C28:AA28" si="22">SUM(C20:C21)</f>
        <v>100314</v>
      </c>
      <c r="D28" s="27">
        <f t="shared" si="22"/>
        <v>82549</v>
      </c>
      <c r="E28" s="27">
        <f t="shared" si="22"/>
        <v>53576</v>
      </c>
      <c r="F28" s="27">
        <f t="shared" si="22"/>
        <v>6132</v>
      </c>
      <c r="G28" s="27">
        <f t="shared" si="22"/>
        <v>2036</v>
      </c>
      <c r="H28" s="27">
        <f t="shared" si="22"/>
        <v>8154</v>
      </c>
      <c r="I28" s="27">
        <f t="shared" si="22"/>
        <v>30698</v>
      </c>
      <c r="J28" s="27">
        <f t="shared" si="22"/>
        <v>62586</v>
      </c>
      <c r="K28" s="27">
        <f t="shared" si="22"/>
        <v>18240</v>
      </c>
      <c r="L28" s="27">
        <f t="shared" si="22"/>
        <v>39320</v>
      </c>
      <c r="M28" s="27">
        <f t="shared" si="22"/>
        <v>48004</v>
      </c>
      <c r="N28" s="27">
        <f t="shared" si="22"/>
        <v>39030</v>
      </c>
      <c r="O28" s="27">
        <f t="shared" si="22"/>
        <v>39159</v>
      </c>
      <c r="P28" s="27">
        <f t="shared" si="22"/>
        <v>-2825</v>
      </c>
      <c r="Q28" s="27">
        <f t="shared" si="22"/>
        <v>-67640</v>
      </c>
      <c r="R28" s="27">
        <f t="shared" si="22"/>
        <v>-38806</v>
      </c>
      <c r="S28" s="27">
        <f t="shared" si="22"/>
        <v>36660</v>
      </c>
      <c r="T28" s="27">
        <f t="shared" si="22"/>
        <v>8653</v>
      </c>
      <c r="U28" s="27">
        <f t="shared" si="22"/>
        <v>48900</v>
      </c>
      <c r="V28" s="27">
        <f t="shared" si="22"/>
        <v>32644</v>
      </c>
      <c r="W28" s="27">
        <f t="shared" si="22"/>
        <v>86698</v>
      </c>
      <c r="X28" s="27">
        <f t="shared" si="22"/>
        <v>155287</v>
      </c>
      <c r="Y28" s="27">
        <f t="shared" si="22"/>
        <v>169072</v>
      </c>
      <c r="Z28" s="27">
        <f t="shared" si="22"/>
        <v>193091</v>
      </c>
      <c r="AA28" s="27">
        <f t="shared" si="22"/>
        <v>312102</v>
      </c>
      <c r="AB28" s="27">
        <f>SUM(AB20:AB21)</f>
        <v>285600</v>
      </c>
      <c r="AC28" s="10"/>
      <c r="AD28" s="27">
        <f t="shared" si="0"/>
        <v>182863</v>
      </c>
      <c r="AE28" s="27">
        <f t="shared" si="1"/>
        <v>10190</v>
      </c>
      <c r="AF28" s="27">
        <f t="shared" si="2"/>
        <v>57560</v>
      </c>
      <c r="AG28" s="27">
        <f t="shared" si="3"/>
        <v>36334</v>
      </c>
      <c r="AH28" s="27">
        <f t="shared" si="4"/>
        <v>45313</v>
      </c>
      <c r="AI28" s="27">
        <f t="shared" si="5"/>
        <v>241985</v>
      </c>
      <c r="AJ28" s="27">
        <f t="shared" si="18"/>
        <v>597702</v>
      </c>
      <c r="AK28" s="10"/>
      <c r="AL28" s="27">
        <f t="shared" si="6"/>
        <v>236439</v>
      </c>
      <c r="AM28" s="27">
        <f t="shared" si="7"/>
        <v>40888</v>
      </c>
      <c r="AN28" s="27">
        <f t="shared" si="8"/>
        <v>105564</v>
      </c>
      <c r="AO28" s="27">
        <f t="shared" si="9"/>
        <v>-31306</v>
      </c>
      <c r="AP28" s="27">
        <f t="shared" si="10"/>
        <v>94213</v>
      </c>
      <c r="AQ28" s="27">
        <f t="shared" si="11"/>
        <v>411057</v>
      </c>
      <c r="AS28" s="27">
        <f t="shared" si="12"/>
        <v>242571</v>
      </c>
      <c r="AT28" s="27">
        <f t="shared" si="13"/>
        <v>103474</v>
      </c>
      <c r="AU28" s="27">
        <f t="shared" si="14"/>
        <v>144594</v>
      </c>
      <c r="AV28" s="27">
        <f t="shared" si="15"/>
        <v>-70112</v>
      </c>
      <c r="AW28" s="27">
        <f t="shared" si="16"/>
        <v>126857</v>
      </c>
      <c r="AX28" s="27">
        <f t="shared" si="17"/>
        <v>604148</v>
      </c>
    </row>
    <row r="29" spans="2:50" ht="16.05" customHeight="1" thickBot="1" x14ac:dyDescent="0.4">
      <c r="B29" s="41" t="s">
        <v>118</v>
      </c>
      <c r="C29" s="28">
        <v>-15</v>
      </c>
      <c r="D29" s="28">
        <v>992</v>
      </c>
      <c r="E29" s="28">
        <v>8</v>
      </c>
      <c r="F29" s="28">
        <v>173</v>
      </c>
      <c r="G29" s="28">
        <v>14</v>
      </c>
      <c r="H29" s="28">
        <v>705</v>
      </c>
      <c r="I29" s="28">
        <v>0</v>
      </c>
      <c r="J29" s="28">
        <v>41</v>
      </c>
      <c r="K29" s="28">
        <v>-4</v>
      </c>
      <c r="L29" s="28">
        <v>77</v>
      </c>
      <c r="M29" s="28">
        <v>46</v>
      </c>
      <c r="N29" s="28">
        <v>189</v>
      </c>
      <c r="O29" s="28">
        <v>217</v>
      </c>
      <c r="P29" s="28">
        <v>319</v>
      </c>
      <c r="Q29" s="28">
        <v>-3819</v>
      </c>
      <c r="R29" s="28">
        <v>358</v>
      </c>
      <c r="S29" s="28">
        <v>439</v>
      </c>
      <c r="T29" s="28">
        <v>266</v>
      </c>
      <c r="U29" s="28">
        <v>330</v>
      </c>
      <c r="V29" s="28">
        <v>289</v>
      </c>
      <c r="W29" s="28">
        <v>288</v>
      </c>
      <c r="X29" s="28">
        <v>1280</v>
      </c>
      <c r="Y29" s="28">
        <v>149</v>
      </c>
      <c r="Z29" s="28">
        <v>173</v>
      </c>
      <c r="AA29" s="28">
        <v>206</v>
      </c>
      <c r="AB29" s="28">
        <v>202</v>
      </c>
      <c r="AC29" s="10"/>
      <c r="AD29" s="28">
        <f t="shared" si="0"/>
        <v>977</v>
      </c>
      <c r="AE29" s="28">
        <f t="shared" si="1"/>
        <v>719</v>
      </c>
      <c r="AF29" s="28">
        <f t="shared" si="2"/>
        <v>73</v>
      </c>
      <c r="AG29" s="28">
        <f t="shared" si="3"/>
        <v>536</v>
      </c>
      <c r="AH29" s="28">
        <f t="shared" si="4"/>
        <v>705</v>
      </c>
      <c r="AI29" s="28">
        <f t="shared" si="5"/>
        <v>1568</v>
      </c>
      <c r="AJ29" s="28">
        <f t="shared" si="18"/>
        <v>408</v>
      </c>
      <c r="AK29" s="10"/>
      <c r="AL29" s="28">
        <f t="shared" si="6"/>
        <v>985</v>
      </c>
      <c r="AM29" s="28">
        <f t="shared" si="7"/>
        <v>719</v>
      </c>
      <c r="AN29" s="28">
        <f t="shared" si="8"/>
        <v>119</v>
      </c>
      <c r="AO29" s="28">
        <f t="shared" si="9"/>
        <v>-3283</v>
      </c>
      <c r="AP29" s="28">
        <f t="shared" si="10"/>
        <v>1035</v>
      </c>
      <c r="AQ29" s="28">
        <f t="shared" si="11"/>
        <v>1717</v>
      </c>
      <c r="AS29" s="28">
        <f t="shared" si="12"/>
        <v>1158</v>
      </c>
      <c r="AT29" s="28">
        <f t="shared" si="13"/>
        <v>760</v>
      </c>
      <c r="AU29" s="28">
        <f t="shared" si="14"/>
        <v>308</v>
      </c>
      <c r="AV29" s="28">
        <f t="shared" si="15"/>
        <v>-2925</v>
      </c>
      <c r="AW29" s="28">
        <f t="shared" si="16"/>
        <v>1324</v>
      </c>
      <c r="AX29" s="28">
        <f t="shared" si="17"/>
        <v>1890</v>
      </c>
    </row>
    <row r="30" spans="2:50" ht="16.05" customHeight="1" thickBot="1" x14ac:dyDescent="0.4">
      <c r="B30" s="40" t="s">
        <v>119</v>
      </c>
      <c r="C30" s="27">
        <f t="shared" ref="C30:AA30" si="23">SUM(C28:C29)</f>
        <v>100299</v>
      </c>
      <c r="D30" s="27">
        <f t="shared" si="23"/>
        <v>83541</v>
      </c>
      <c r="E30" s="27">
        <f t="shared" si="23"/>
        <v>53584</v>
      </c>
      <c r="F30" s="27">
        <f t="shared" si="23"/>
        <v>6305</v>
      </c>
      <c r="G30" s="27">
        <f t="shared" si="23"/>
        <v>2050</v>
      </c>
      <c r="H30" s="27">
        <f t="shared" si="23"/>
        <v>8859</v>
      </c>
      <c r="I30" s="27">
        <f t="shared" si="23"/>
        <v>30698</v>
      </c>
      <c r="J30" s="27">
        <f t="shared" si="23"/>
        <v>62627</v>
      </c>
      <c r="K30" s="27">
        <f t="shared" si="23"/>
        <v>18236</v>
      </c>
      <c r="L30" s="27">
        <f t="shared" si="23"/>
        <v>39397</v>
      </c>
      <c r="M30" s="27">
        <f t="shared" si="23"/>
        <v>48050</v>
      </c>
      <c r="N30" s="27">
        <f t="shared" si="23"/>
        <v>39219</v>
      </c>
      <c r="O30" s="27">
        <f t="shared" si="23"/>
        <v>39376</v>
      </c>
      <c r="P30" s="27">
        <f t="shared" si="23"/>
        <v>-2506</v>
      </c>
      <c r="Q30" s="27">
        <f t="shared" si="23"/>
        <v>-71459</v>
      </c>
      <c r="R30" s="27">
        <f t="shared" si="23"/>
        <v>-38448</v>
      </c>
      <c r="S30" s="27">
        <f t="shared" si="23"/>
        <v>37099</v>
      </c>
      <c r="T30" s="27">
        <f t="shared" si="23"/>
        <v>8919</v>
      </c>
      <c r="U30" s="27">
        <f t="shared" si="23"/>
        <v>49230</v>
      </c>
      <c r="V30" s="27">
        <f t="shared" si="23"/>
        <v>32933</v>
      </c>
      <c r="W30" s="27">
        <f t="shared" si="23"/>
        <v>86986</v>
      </c>
      <c r="X30" s="27">
        <f t="shared" si="23"/>
        <v>156567</v>
      </c>
      <c r="Y30" s="27">
        <f t="shared" si="23"/>
        <v>169221</v>
      </c>
      <c r="Z30" s="27">
        <f t="shared" si="23"/>
        <v>193264</v>
      </c>
      <c r="AA30" s="27">
        <f t="shared" si="23"/>
        <v>312308</v>
      </c>
      <c r="AB30" s="27">
        <f>SUM(AB28:AB29)</f>
        <v>285802</v>
      </c>
      <c r="AC30" s="10"/>
      <c r="AD30" s="27">
        <f t="shared" si="0"/>
        <v>183840</v>
      </c>
      <c r="AE30" s="27">
        <f t="shared" si="1"/>
        <v>10909</v>
      </c>
      <c r="AF30" s="27">
        <f t="shared" si="2"/>
        <v>57633</v>
      </c>
      <c r="AG30" s="27">
        <f t="shared" si="3"/>
        <v>36870</v>
      </c>
      <c r="AH30" s="27">
        <f t="shared" si="4"/>
        <v>46018</v>
      </c>
      <c r="AI30" s="27">
        <f t="shared" si="5"/>
        <v>243553</v>
      </c>
      <c r="AJ30" s="27">
        <f t="shared" si="18"/>
        <v>598110</v>
      </c>
      <c r="AK30" s="10"/>
      <c r="AL30" s="27">
        <f t="shared" si="6"/>
        <v>237424</v>
      </c>
      <c r="AM30" s="27">
        <f t="shared" si="7"/>
        <v>41607</v>
      </c>
      <c r="AN30" s="27">
        <f t="shared" si="8"/>
        <v>105683</v>
      </c>
      <c r="AO30" s="27">
        <f t="shared" si="9"/>
        <v>-34589</v>
      </c>
      <c r="AP30" s="27">
        <f t="shared" si="10"/>
        <v>95248</v>
      </c>
      <c r="AQ30" s="27">
        <f t="shared" si="11"/>
        <v>412774</v>
      </c>
      <c r="AS30" s="27">
        <f t="shared" si="12"/>
        <v>243729</v>
      </c>
      <c r="AT30" s="27">
        <f t="shared" si="13"/>
        <v>104234</v>
      </c>
      <c r="AU30" s="27">
        <f t="shared" si="14"/>
        <v>144902</v>
      </c>
      <c r="AV30" s="27">
        <f t="shared" si="15"/>
        <v>-73037</v>
      </c>
      <c r="AW30" s="27">
        <f t="shared" si="16"/>
        <v>128181</v>
      </c>
      <c r="AX30" s="27">
        <f t="shared" si="17"/>
        <v>606038</v>
      </c>
    </row>
    <row r="31" spans="2:50" ht="16.05" customHeight="1" thickBot="1" x14ac:dyDescent="0.4">
      <c r="B31" s="41" t="s">
        <v>120</v>
      </c>
      <c r="C31" s="28">
        <v>-38168</v>
      </c>
      <c r="D31" s="28">
        <v>-33857</v>
      </c>
      <c r="E31" s="28">
        <v>-22157</v>
      </c>
      <c r="F31" s="28">
        <v>-1303</v>
      </c>
      <c r="G31" s="28">
        <v>6180</v>
      </c>
      <c r="H31" s="28">
        <v>-3120</v>
      </c>
      <c r="I31" s="28">
        <v>-12099</v>
      </c>
      <c r="J31" s="28">
        <v>-7033</v>
      </c>
      <c r="K31" s="28">
        <v>-4724</v>
      </c>
      <c r="L31" s="28">
        <v>-6259</v>
      </c>
      <c r="M31" s="28">
        <v>-20034</v>
      </c>
      <c r="N31" s="28">
        <v>-8205</v>
      </c>
      <c r="O31" s="28">
        <v>-19708</v>
      </c>
      <c r="P31" s="28">
        <v>-2869</v>
      </c>
      <c r="Q31" s="28">
        <v>-10630</v>
      </c>
      <c r="R31" s="28">
        <v>4987</v>
      </c>
      <c r="S31" s="28">
        <v>-24405</v>
      </c>
      <c r="T31" s="28">
        <v>-25479</v>
      </c>
      <c r="U31" s="28">
        <v>-11447</v>
      </c>
      <c r="V31" s="28">
        <v>-13670</v>
      </c>
      <c r="W31" s="28">
        <v>-36084</v>
      </c>
      <c r="X31" s="28">
        <v>-60728</v>
      </c>
      <c r="Y31" s="28">
        <v>-55541</v>
      </c>
      <c r="Z31" s="28">
        <v>-67952</v>
      </c>
      <c r="AA31" s="28">
        <v>-103265</v>
      </c>
      <c r="AB31" s="28">
        <v>-73220</v>
      </c>
      <c r="AC31" s="10"/>
      <c r="AD31" s="28">
        <f t="shared" si="0"/>
        <v>-72025</v>
      </c>
      <c r="AE31" s="28">
        <f t="shared" si="1"/>
        <v>3060</v>
      </c>
      <c r="AF31" s="28">
        <f t="shared" si="2"/>
        <v>-10983</v>
      </c>
      <c r="AG31" s="28">
        <f t="shared" si="3"/>
        <v>-22577</v>
      </c>
      <c r="AH31" s="28">
        <f t="shared" si="4"/>
        <v>-49884</v>
      </c>
      <c r="AI31" s="28">
        <f t="shared" si="5"/>
        <v>-96812</v>
      </c>
      <c r="AJ31" s="28">
        <f t="shared" si="18"/>
        <v>-176485</v>
      </c>
      <c r="AK31" s="10"/>
      <c r="AL31" s="28">
        <f t="shared" si="6"/>
        <v>-94182</v>
      </c>
      <c r="AM31" s="28">
        <f t="shared" si="7"/>
        <v>-9039</v>
      </c>
      <c r="AN31" s="28">
        <f t="shared" si="8"/>
        <v>-31017</v>
      </c>
      <c r="AO31" s="28">
        <f t="shared" si="9"/>
        <v>-33207</v>
      </c>
      <c r="AP31" s="28">
        <f t="shared" si="10"/>
        <v>-61331</v>
      </c>
      <c r="AQ31" s="28">
        <f t="shared" si="11"/>
        <v>-152353</v>
      </c>
      <c r="AS31" s="28">
        <f t="shared" si="12"/>
        <v>-95485</v>
      </c>
      <c r="AT31" s="28">
        <f t="shared" si="13"/>
        <v>-16072</v>
      </c>
      <c r="AU31" s="28">
        <f t="shared" si="14"/>
        <v>-39222</v>
      </c>
      <c r="AV31" s="28">
        <f t="shared" si="15"/>
        <v>-28220</v>
      </c>
      <c r="AW31" s="28">
        <f t="shared" si="16"/>
        <v>-75001</v>
      </c>
      <c r="AX31" s="28">
        <f t="shared" si="17"/>
        <v>-220305</v>
      </c>
    </row>
    <row r="32" spans="2:50" ht="16.05" customHeight="1" thickBot="1" x14ac:dyDescent="0.4">
      <c r="B32" s="41" t="s">
        <v>121</v>
      </c>
      <c r="C32" s="28">
        <v>-3887</v>
      </c>
      <c r="D32" s="28">
        <v>-1162</v>
      </c>
      <c r="E32" s="28">
        <v>7604</v>
      </c>
      <c r="F32" s="28">
        <v>2455</v>
      </c>
      <c r="G32" s="28">
        <v>0</v>
      </c>
      <c r="H32" s="28">
        <v>0</v>
      </c>
      <c r="I32" s="28">
        <v>0</v>
      </c>
      <c r="J32" s="28">
        <v>0</v>
      </c>
      <c r="K32" s="28">
        <v>2504</v>
      </c>
      <c r="L32" s="28">
        <v>-7817</v>
      </c>
      <c r="M32" s="28">
        <v>5313</v>
      </c>
      <c r="N32" s="28">
        <v>-780</v>
      </c>
      <c r="O32" s="28">
        <v>10198</v>
      </c>
      <c r="P32" s="28">
        <v>18026</v>
      </c>
      <c r="Q32" s="28">
        <v>49381</v>
      </c>
      <c r="R32" s="28">
        <v>28347</v>
      </c>
      <c r="S32" s="28">
        <v>13376</v>
      </c>
      <c r="T32" s="28">
        <v>37836</v>
      </c>
      <c r="U32" s="28">
        <v>744</v>
      </c>
      <c r="V32" s="28">
        <v>19939</v>
      </c>
      <c r="W32" s="28">
        <v>9694</v>
      </c>
      <c r="X32" s="28">
        <v>7672</v>
      </c>
      <c r="Y32" s="28">
        <v>30919</v>
      </c>
      <c r="Z32" s="28">
        <v>25661</v>
      </c>
      <c r="AA32" s="28">
        <v>14775</v>
      </c>
      <c r="AB32" s="28">
        <v>20915</v>
      </c>
      <c r="AC32" s="10"/>
      <c r="AD32" s="28">
        <f t="shared" si="0"/>
        <v>-5049</v>
      </c>
      <c r="AE32" s="28">
        <f t="shared" si="1"/>
        <v>0</v>
      </c>
      <c r="AF32" s="28">
        <f t="shared" si="2"/>
        <v>-5313</v>
      </c>
      <c r="AG32" s="28">
        <f t="shared" si="3"/>
        <v>28224</v>
      </c>
      <c r="AH32" s="28">
        <f t="shared" si="4"/>
        <v>51212</v>
      </c>
      <c r="AI32" s="28">
        <f t="shared" si="5"/>
        <v>17366</v>
      </c>
      <c r="AJ32" s="28">
        <f t="shared" si="18"/>
        <v>35690</v>
      </c>
      <c r="AK32" s="10"/>
      <c r="AL32" s="28">
        <f t="shared" si="6"/>
        <v>2555</v>
      </c>
      <c r="AM32" s="28">
        <f t="shared" si="7"/>
        <v>0</v>
      </c>
      <c r="AN32" s="28">
        <f t="shared" si="8"/>
        <v>0</v>
      </c>
      <c r="AO32" s="28">
        <f t="shared" si="9"/>
        <v>77605</v>
      </c>
      <c r="AP32" s="28">
        <f t="shared" si="10"/>
        <v>51956</v>
      </c>
      <c r="AQ32" s="28">
        <f t="shared" si="11"/>
        <v>48285</v>
      </c>
      <c r="AS32" s="28">
        <f t="shared" si="12"/>
        <v>5010</v>
      </c>
      <c r="AT32" s="28">
        <f t="shared" si="13"/>
        <v>0</v>
      </c>
      <c r="AU32" s="28">
        <f t="shared" si="14"/>
        <v>-780</v>
      </c>
      <c r="AV32" s="28">
        <f t="shared" si="15"/>
        <v>105952</v>
      </c>
      <c r="AW32" s="28">
        <f t="shared" si="16"/>
        <v>71895</v>
      </c>
      <c r="AX32" s="28">
        <f t="shared" si="17"/>
        <v>73946</v>
      </c>
    </row>
    <row r="33" spans="2:50" ht="16.05" customHeight="1" thickBot="1" x14ac:dyDescent="0.4">
      <c r="B33" s="41" t="s">
        <v>122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-1813</v>
      </c>
      <c r="L33" s="28">
        <v>-744</v>
      </c>
      <c r="M33" s="28">
        <v>-1279</v>
      </c>
      <c r="N33" s="28">
        <v>3836</v>
      </c>
      <c r="O33" s="28">
        <v>-7289</v>
      </c>
      <c r="P33" s="28">
        <v>-7517</v>
      </c>
      <c r="Q33" s="28">
        <v>-9542</v>
      </c>
      <c r="R33" s="28">
        <v>-11513</v>
      </c>
      <c r="S33" s="28">
        <v>1361</v>
      </c>
      <c r="T33" s="28">
        <v>-5144</v>
      </c>
      <c r="U33" s="28">
        <v>-10739</v>
      </c>
      <c r="V33" s="28">
        <v>-9498</v>
      </c>
      <c r="W33" s="28">
        <v>-2057</v>
      </c>
      <c r="X33" s="28">
        <v>-15104</v>
      </c>
      <c r="Y33" s="28">
        <v>-6964</v>
      </c>
      <c r="Z33" s="28">
        <v>-5484</v>
      </c>
      <c r="AA33" s="28">
        <v>-8339</v>
      </c>
      <c r="AB33" s="28">
        <v>-8466</v>
      </c>
      <c r="AC33" s="10"/>
      <c r="AD33" s="28">
        <f t="shared" si="0"/>
        <v>0</v>
      </c>
      <c r="AE33" s="28">
        <f t="shared" si="1"/>
        <v>0</v>
      </c>
      <c r="AF33" s="28">
        <f t="shared" si="2"/>
        <v>-2557</v>
      </c>
      <c r="AG33" s="28">
        <f t="shared" si="3"/>
        <v>-14806</v>
      </c>
      <c r="AH33" s="28">
        <f t="shared" si="4"/>
        <v>-3783</v>
      </c>
      <c r="AI33" s="28">
        <f t="shared" si="5"/>
        <v>-17161</v>
      </c>
      <c r="AJ33" s="28">
        <f t="shared" si="18"/>
        <v>-16805</v>
      </c>
      <c r="AK33" s="10"/>
      <c r="AL33" s="28">
        <f t="shared" si="6"/>
        <v>0</v>
      </c>
      <c r="AM33" s="28">
        <f t="shared" si="7"/>
        <v>0</v>
      </c>
      <c r="AN33" s="28">
        <f t="shared" si="8"/>
        <v>-3836</v>
      </c>
      <c r="AO33" s="28">
        <f t="shared" si="9"/>
        <v>-24348</v>
      </c>
      <c r="AP33" s="28">
        <f t="shared" si="10"/>
        <v>-14522</v>
      </c>
      <c r="AQ33" s="28">
        <f t="shared" si="11"/>
        <v>-24125</v>
      </c>
      <c r="AS33" s="28">
        <f t="shared" si="12"/>
        <v>0</v>
      </c>
      <c r="AT33" s="28">
        <f t="shared" si="13"/>
        <v>0</v>
      </c>
      <c r="AU33" s="28">
        <f t="shared" si="14"/>
        <v>0</v>
      </c>
      <c r="AV33" s="28">
        <f t="shared" si="15"/>
        <v>-35861</v>
      </c>
      <c r="AW33" s="28">
        <f t="shared" si="16"/>
        <v>-24020</v>
      </c>
      <c r="AX33" s="28">
        <f t="shared" si="17"/>
        <v>-29609</v>
      </c>
    </row>
    <row r="34" spans="2:50" ht="16.05" customHeight="1" thickBot="1" x14ac:dyDescent="0.4">
      <c r="B34" s="40" t="s">
        <v>124</v>
      </c>
      <c r="C34" s="27">
        <f t="shared" ref="C34:AB34" si="24">SUM(C30:C33)</f>
        <v>58244</v>
      </c>
      <c r="D34" s="27">
        <f t="shared" si="24"/>
        <v>48522</v>
      </c>
      <c r="E34" s="27">
        <f t="shared" si="24"/>
        <v>39031</v>
      </c>
      <c r="F34" s="27">
        <f t="shared" si="24"/>
        <v>7457</v>
      </c>
      <c r="G34" s="27">
        <f t="shared" si="24"/>
        <v>8230</v>
      </c>
      <c r="H34" s="27">
        <f t="shared" si="24"/>
        <v>5739</v>
      </c>
      <c r="I34" s="27">
        <f t="shared" si="24"/>
        <v>18599</v>
      </c>
      <c r="J34" s="27">
        <f t="shared" si="24"/>
        <v>55594</v>
      </c>
      <c r="K34" s="27">
        <f t="shared" si="24"/>
        <v>14203</v>
      </c>
      <c r="L34" s="27">
        <f t="shared" si="24"/>
        <v>24577</v>
      </c>
      <c r="M34" s="27">
        <f t="shared" si="24"/>
        <v>32050</v>
      </c>
      <c r="N34" s="27">
        <f t="shared" si="24"/>
        <v>34070</v>
      </c>
      <c r="O34" s="27">
        <f t="shared" si="24"/>
        <v>22577</v>
      </c>
      <c r="P34" s="27">
        <f t="shared" si="24"/>
        <v>5134</v>
      </c>
      <c r="Q34" s="27">
        <f t="shared" si="24"/>
        <v>-42250</v>
      </c>
      <c r="R34" s="27">
        <f t="shared" si="24"/>
        <v>-16627</v>
      </c>
      <c r="S34" s="27">
        <f t="shared" si="24"/>
        <v>27431</v>
      </c>
      <c r="T34" s="27">
        <f t="shared" si="24"/>
        <v>16132</v>
      </c>
      <c r="U34" s="27">
        <f t="shared" si="24"/>
        <v>27788</v>
      </c>
      <c r="V34" s="27">
        <f t="shared" si="24"/>
        <v>29704</v>
      </c>
      <c r="W34" s="27">
        <f t="shared" si="24"/>
        <v>58539</v>
      </c>
      <c r="X34" s="27">
        <f t="shared" si="24"/>
        <v>88407</v>
      </c>
      <c r="Y34" s="27">
        <f t="shared" si="24"/>
        <v>137635</v>
      </c>
      <c r="Z34" s="27">
        <f t="shared" si="24"/>
        <v>145489</v>
      </c>
      <c r="AA34" s="27">
        <f t="shared" si="24"/>
        <v>215479</v>
      </c>
      <c r="AB34" s="27">
        <f t="shared" si="24"/>
        <v>225031</v>
      </c>
      <c r="AC34" s="10"/>
      <c r="AD34" s="27">
        <f t="shared" si="0"/>
        <v>106766</v>
      </c>
      <c r="AE34" s="27">
        <f t="shared" si="1"/>
        <v>13969</v>
      </c>
      <c r="AF34" s="27">
        <f t="shared" si="2"/>
        <v>38780</v>
      </c>
      <c r="AG34" s="27">
        <f t="shared" si="3"/>
        <v>27711</v>
      </c>
      <c r="AH34" s="27">
        <f t="shared" si="4"/>
        <v>43563</v>
      </c>
      <c r="AI34" s="27">
        <f t="shared" si="5"/>
        <v>146946</v>
      </c>
      <c r="AJ34" s="27">
        <f t="shared" si="18"/>
        <v>440510</v>
      </c>
      <c r="AK34" s="10"/>
      <c r="AL34" s="27">
        <f t="shared" si="6"/>
        <v>145797</v>
      </c>
      <c r="AM34" s="27">
        <f t="shared" si="7"/>
        <v>32568</v>
      </c>
      <c r="AN34" s="27">
        <f t="shared" si="8"/>
        <v>70830</v>
      </c>
      <c r="AO34" s="27">
        <f t="shared" si="9"/>
        <v>-14539</v>
      </c>
      <c r="AP34" s="27">
        <f t="shared" si="10"/>
        <v>71351</v>
      </c>
      <c r="AQ34" s="27">
        <f t="shared" si="11"/>
        <v>284581</v>
      </c>
      <c r="AS34" s="27">
        <f t="shared" si="12"/>
        <v>153254</v>
      </c>
      <c r="AT34" s="27">
        <f t="shared" si="13"/>
        <v>88162</v>
      </c>
      <c r="AU34" s="27">
        <f t="shared" si="14"/>
        <v>104900</v>
      </c>
      <c r="AV34" s="27">
        <f t="shared" si="15"/>
        <v>-31166</v>
      </c>
      <c r="AW34" s="27">
        <f t="shared" si="16"/>
        <v>101055</v>
      </c>
      <c r="AX34" s="27">
        <f t="shared" si="17"/>
        <v>430070</v>
      </c>
    </row>
    <row r="35" spans="2:50" ht="16.05" customHeight="1" thickBot="1" x14ac:dyDescent="0.4">
      <c r="B35" s="41" t="s">
        <v>123</v>
      </c>
      <c r="C35" s="28">
        <v>0</v>
      </c>
      <c r="D35" s="28">
        <v>0</v>
      </c>
      <c r="E35" s="28">
        <v>0</v>
      </c>
      <c r="F35" s="28">
        <v>0</v>
      </c>
      <c r="G35" s="28">
        <v>-46</v>
      </c>
      <c r="H35" s="28">
        <v>-30</v>
      </c>
      <c r="I35" s="28">
        <v>-37</v>
      </c>
      <c r="J35" s="28">
        <v>-21</v>
      </c>
      <c r="K35" s="28">
        <v>-49</v>
      </c>
      <c r="L35" s="28">
        <v>-51</v>
      </c>
      <c r="M35" s="28">
        <v>-77</v>
      </c>
      <c r="N35" s="28">
        <v>-48</v>
      </c>
      <c r="O35" s="28">
        <v>-81</v>
      </c>
      <c r="P35" s="28">
        <v>-118</v>
      </c>
      <c r="Q35" s="28">
        <v>-101</v>
      </c>
      <c r="R35" s="28">
        <v>-96</v>
      </c>
      <c r="S35" s="28">
        <v>-123</v>
      </c>
      <c r="T35" s="28">
        <v>-139</v>
      </c>
      <c r="U35" s="28">
        <v>-144</v>
      </c>
      <c r="V35" s="28">
        <v>-168</v>
      </c>
      <c r="W35" s="28">
        <v>-187</v>
      </c>
      <c r="X35" s="28">
        <v>-199</v>
      </c>
      <c r="Y35" s="28">
        <v>-263</v>
      </c>
      <c r="Z35" s="28">
        <v>-352</v>
      </c>
      <c r="AA35" s="28">
        <v>-452</v>
      </c>
      <c r="AB35" s="28">
        <v>-370</v>
      </c>
      <c r="AC35" s="10"/>
      <c r="AD35" s="28">
        <f>SUM(C35:D35)</f>
        <v>0</v>
      </c>
      <c r="AE35" s="28">
        <f>SUM(G35:H35)</f>
        <v>-76</v>
      </c>
      <c r="AF35" s="28">
        <f>SUM(K35:L35)</f>
        <v>-100</v>
      </c>
      <c r="AG35" s="28">
        <f>SUM(O35:P35)</f>
        <v>-199</v>
      </c>
      <c r="AH35" s="28">
        <f>SUM(S35:T35)</f>
        <v>-262</v>
      </c>
      <c r="AI35" s="28">
        <f>SUM(W35:X35)</f>
        <v>-386</v>
      </c>
      <c r="AJ35" s="28">
        <f t="shared" si="18"/>
        <v>-822</v>
      </c>
      <c r="AK35" s="10"/>
      <c r="AL35" s="28">
        <f>SUM(C35:E35)</f>
        <v>0</v>
      </c>
      <c r="AM35" s="28">
        <f>SUM(G35:I35)</f>
        <v>-113</v>
      </c>
      <c r="AN35" s="28">
        <f>SUM(K35:M35)</f>
        <v>-177</v>
      </c>
      <c r="AO35" s="28">
        <f>SUM(O35:Q35)</f>
        <v>-300</v>
      </c>
      <c r="AP35" s="28">
        <f>SUM(S35:U35)</f>
        <v>-406</v>
      </c>
      <c r="AQ35" s="28">
        <f>SUM(W35:Y35)</f>
        <v>-649</v>
      </c>
      <c r="AS35" s="28">
        <f>SUM(C35:F35)</f>
        <v>0</v>
      </c>
      <c r="AT35" s="28">
        <f>SUM(G35:J35)</f>
        <v>-134</v>
      </c>
      <c r="AU35" s="28">
        <f>SUM(K35:N35)</f>
        <v>-225</v>
      </c>
      <c r="AV35" s="28">
        <f>SUM(O35:R35)</f>
        <v>-396</v>
      </c>
      <c r="AW35" s="28">
        <f>SUM(S35:V35)</f>
        <v>-574</v>
      </c>
      <c r="AX35" s="28">
        <f>SUM(W35:Z35)</f>
        <v>-1001</v>
      </c>
    </row>
    <row r="36" spans="2:50" ht="16.05" customHeight="1" thickBot="1" x14ac:dyDescent="0.4">
      <c r="B36" s="40" t="s">
        <v>211</v>
      </c>
      <c r="C36" s="27">
        <f t="shared" ref="C36:AB36" si="25">SUM(C34:C35)</f>
        <v>58244</v>
      </c>
      <c r="D36" s="27">
        <f t="shared" si="25"/>
        <v>48522</v>
      </c>
      <c r="E36" s="27">
        <f t="shared" si="25"/>
        <v>39031</v>
      </c>
      <c r="F36" s="27">
        <f t="shared" si="25"/>
        <v>7457</v>
      </c>
      <c r="G36" s="27">
        <f t="shared" si="25"/>
        <v>8184</v>
      </c>
      <c r="H36" s="27">
        <f t="shared" si="25"/>
        <v>5709</v>
      </c>
      <c r="I36" s="27">
        <f t="shared" si="25"/>
        <v>18562</v>
      </c>
      <c r="J36" s="27">
        <f t="shared" si="25"/>
        <v>55573</v>
      </c>
      <c r="K36" s="27">
        <f t="shared" si="25"/>
        <v>14154</v>
      </c>
      <c r="L36" s="27">
        <f t="shared" si="25"/>
        <v>24526</v>
      </c>
      <c r="M36" s="27">
        <f t="shared" si="25"/>
        <v>31973</v>
      </c>
      <c r="N36" s="27">
        <f t="shared" si="25"/>
        <v>34022</v>
      </c>
      <c r="O36" s="27">
        <f t="shared" si="25"/>
        <v>22496</v>
      </c>
      <c r="P36" s="27">
        <f t="shared" si="25"/>
        <v>5016</v>
      </c>
      <c r="Q36" s="27">
        <f t="shared" si="25"/>
        <v>-42351</v>
      </c>
      <c r="R36" s="27">
        <f t="shared" si="25"/>
        <v>-16723</v>
      </c>
      <c r="S36" s="27">
        <f t="shared" si="25"/>
        <v>27308</v>
      </c>
      <c r="T36" s="27">
        <f t="shared" si="25"/>
        <v>15993</v>
      </c>
      <c r="U36" s="27">
        <f t="shared" si="25"/>
        <v>27644</v>
      </c>
      <c r="V36" s="27">
        <f t="shared" si="25"/>
        <v>29536</v>
      </c>
      <c r="W36" s="27">
        <f t="shared" si="25"/>
        <v>58352</v>
      </c>
      <c r="X36" s="27">
        <f t="shared" si="25"/>
        <v>88208</v>
      </c>
      <c r="Y36" s="27">
        <f t="shared" si="25"/>
        <v>137372</v>
      </c>
      <c r="Z36" s="27">
        <f t="shared" si="25"/>
        <v>145137</v>
      </c>
      <c r="AA36" s="27">
        <f t="shared" si="25"/>
        <v>215027</v>
      </c>
      <c r="AB36" s="27">
        <f t="shared" si="25"/>
        <v>224661</v>
      </c>
      <c r="AC36" s="10"/>
      <c r="AD36" s="27">
        <f>SUM(C36:D36)</f>
        <v>106766</v>
      </c>
      <c r="AE36" s="27">
        <f>SUM(G36:H36)</f>
        <v>13893</v>
      </c>
      <c r="AF36" s="27">
        <f>SUM(K36:L36)</f>
        <v>38680</v>
      </c>
      <c r="AG36" s="27">
        <f>SUM(O36:P36)</f>
        <v>27512</v>
      </c>
      <c r="AH36" s="27">
        <f>SUM(S36:T36)</f>
        <v>43301</v>
      </c>
      <c r="AI36" s="27">
        <f>SUM(W36:X36)</f>
        <v>146560</v>
      </c>
      <c r="AJ36" s="27">
        <f t="shared" si="18"/>
        <v>439688</v>
      </c>
      <c r="AK36" s="10"/>
      <c r="AL36" s="27">
        <f>SUM(C36:E36)</f>
        <v>145797</v>
      </c>
      <c r="AM36" s="27">
        <f>SUM(G36:I36)</f>
        <v>32455</v>
      </c>
      <c r="AN36" s="27">
        <f>SUM(K36:M36)</f>
        <v>70653</v>
      </c>
      <c r="AO36" s="27">
        <f>SUM(O36:Q36)</f>
        <v>-14839</v>
      </c>
      <c r="AP36" s="27">
        <f>SUM(S36:U36)</f>
        <v>70945</v>
      </c>
      <c r="AQ36" s="27">
        <f>SUM(W36:Y36)</f>
        <v>283932</v>
      </c>
      <c r="AS36" s="27">
        <f>SUM(C36:F36)</f>
        <v>153254</v>
      </c>
      <c r="AT36" s="27">
        <f>SUM(G36:J36)</f>
        <v>88028</v>
      </c>
      <c r="AU36" s="27">
        <f>SUM(K36:N36)</f>
        <v>104675</v>
      </c>
      <c r="AV36" s="27">
        <f>SUM(O36:R36)</f>
        <v>-31562</v>
      </c>
      <c r="AW36" s="27">
        <f>SUM(S36:V36)</f>
        <v>100481</v>
      </c>
      <c r="AX36" s="27">
        <f>SUM(W36:Z36)</f>
        <v>429069</v>
      </c>
    </row>
    <row r="37" spans="2:50" ht="16.05" customHeight="1" x14ac:dyDescent="0.35">
      <c r="E37" s="7"/>
    </row>
    <row r="38" spans="2:50" ht="16.05" customHeight="1" x14ac:dyDescent="0.35"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</row>
    <row r="39" spans="2:50" ht="14.4" x14ac:dyDescent="0.3">
      <c r="B39" s="44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</row>
    <row r="40" spans="2:50" ht="16.05" customHeight="1" x14ac:dyDescent="0.3">
      <c r="B40" s="42"/>
      <c r="C40" s="14"/>
      <c r="D40" s="13"/>
      <c r="E40" s="13"/>
      <c r="F40" s="13"/>
      <c r="G40" s="14"/>
      <c r="H40" s="13"/>
      <c r="I40" s="13"/>
      <c r="J40" s="13"/>
      <c r="K40" s="14"/>
      <c r="L40" s="14"/>
      <c r="M40" s="14"/>
      <c r="N40" s="13"/>
      <c r="O40" s="13"/>
      <c r="P40" s="13"/>
      <c r="Q40" s="13"/>
    </row>
    <row r="41" spans="2:50" ht="16.05" customHeight="1" x14ac:dyDescent="0.3">
      <c r="B41" s="42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</row>
    <row r="42" spans="2:50" ht="16.05" customHeight="1" x14ac:dyDescent="0.3">
      <c r="B42" s="42"/>
      <c r="C42" s="12"/>
      <c r="D42" s="12"/>
      <c r="E42" s="12"/>
    </row>
    <row r="43" spans="2:50" ht="16.05" customHeight="1" x14ac:dyDescent="0.3">
      <c r="B43" s="42"/>
      <c r="C43" s="12"/>
      <c r="D43" s="12"/>
      <c r="E43" s="12"/>
    </row>
    <row r="44" spans="2:50" ht="16.05" customHeight="1" x14ac:dyDescent="0.3">
      <c r="B44" s="42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</row>
    <row r="45" spans="2:50" ht="16.05" customHeight="1" x14ac:dyDescent="0.35"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</row>
    <row r="46" spans="2:50" ht="16.05" customHeight="1" x14ac:dyDescent="0.35"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</row>
    <row r="47" spans="2:50" ht="16.05" customHeight="1" x14ac:dyDescent="0.35"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</row>
    <row r="48" spans="2:50" ht="16.05" customHeight="1" x14ac:dyDescent="0.35"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</row>
    <row r="49" spans="3:17" ht="16.05" customHeight="1" x14ac:dyDescent="0.35"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</row>
    <row r="50" spans="3:17" ht="16.05" customHeight="1" x14ac:dyDescent="0.35"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</row>
    <row r="51" spans="3:17" ht="16.05" customHeight="1" x14ac:dyDescent="0.35"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</row>
    <row r="52" spans="3:17" ht="16.05" customHeight="1" x14ac:dyDescent="0.35"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</row>
    <row r="53" spans="3:17" ht="16.05" customHeight="1" x14ac:dyDescent="0.35"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</row>
    <row r="54" spans="3:17" ht="16.05" customHeight="1" x14ac:dyDescent="0.35"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</row>
    <row r="55" spans="3:17" ht="16.05" customHeight="1" x14ac:dyDescent="0.35"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</row>
    <row r="56" spans="3:17" ht="16.05" customHeight="1" x14ac:dyDescent="0.35"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</row>
    <row r="57" spans="3:17" ht="16.05" customHeight="1" x14ac:dyDescent="0.35"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</row>
    <row r="58" spans="3:17" ht="16.05" customHeight="1" x14ac:dyDescent="0.35"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</row>
    <row r="59" spans="3:17" ht="16.05" customHeight="1" x14ac:dyDescent="0.35"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</row>
    <row r="60" spans="3:17" ht="16.05" customHeight="1" x14ac:dyDescent="0.35"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</row>
    <row r="61" spans="3:17" ht="16.05" customHeight="1" x14ac:dyDescent="0.35"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</row>
    <row r="62" spans="3:17" ht="16.05" customHeight="1" x14ac:dyDescent="0.35"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3:17" ht="16.05" customHeight="1" x14ac:dyDescent="0.35"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3:17" ht="16.05" customHeight="1" x14ac:dyDescent="0.35"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</row>
    <row r="65" spans="3:17" ht="16.05" customHeight="1" x14ac:dyDescent="0.35"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</row>
    <row r="66" spans="3:17" ht="16.05" customHeight="1" x14ac:dyDescent="0.35"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</row>
    <row r="67" spans="3:17" ht="16.05" customHeight="1" x14ac:dyDescent="0.35"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</row>
    <row r="68" spans="3:17" ht="16.05" customHeight="1" x14ac:dyDescent="0.35"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</row>
    <row r="69" spans="3:17" ht="16.05" customHeight="1" x14ac:dyDescent="0.35"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</row>
    <row r="70" spans="3:17" ht="16.05" customHeight="1" x14ac:dyDescent="0.35"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</row>
    <row r="71" spans="3:17" ht="16.05" customHeight="1" x14ac:dyDescent="0.35"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</row>
    <row r="72" spans="3:17" ht="16.05" customHeight="1" x14ac:dyDescent="0.35"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</row>
    <row r="73" spans="3:17" x14ac:dyDescent="0.35"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</row>
    <row r="74" spans="3:17" x14ac:dyDescent="0.35"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</row>
    <row r="75" spans="3:17" x14ac:dyDescent="0.35"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</row>
    <row r="76" spans="3:17" x14ac:dyDescent="0.35"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</row>
    <row r="77" spans="3:17" x14ac:dyDescent="0.35"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</row>
    <row r="78" spans="3:17" x14ac:dyDescent="0.35"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</row>
    <row r="79" spans="3:17" x14ac:dyDescent="0.35"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</row>
    <row r="80" spans="3:17" x14ac:dyDescent="0.35"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</row>
    <row r="81" spans="3:17" x14ac:dyDescent="0.35"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</row>
    <row r="82" spans="3:17" x14ac:dyDescent="0.35"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</row>
    <row r="83" spans="3:17" x14ac:dyDescent="0.35"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</row>
  </sheetData>
  <mergeCells count="1">
    <mergeCell ref="B1:B2"/>
  </mergeCells>
  <conditionalFormatting sqref="A1:XFD1048576">
    <cfRule type="cellIs" dxfId="11" priority="1" operator="equal">
      <formula>"-"</formula>
    </cfRule>
  </conditionalFormatting>
  <conditionalFormatting sqref="B3">
    <cfRule type="cellIs" dxfId="10" priority="3" operator="equal">
      <formula>"-"</formula>
    </cfRule>
  </conditionalFormatting>
  <conditionalFormatting sqref="Z4:AB4">
    <cfRule type="cellIs" dxfId="9" priority="2" operator="equal">
      <formula>"-"</formula>
    </cfRule>
  </conditionalFormatting>
  <hyperlinks>
    <hyperlink ref="B1:B2" location="Menu!A1" display="MENU" xr:uid="{FDCDF3CD-F8F2-43A7-896C-8074B0FC17CD}"/>
  </hyperlinks>
  <pageMargins left="0.511811024" right="0.511811024" top="0.78740157499999996" bottom="0.78740157499999996" header="0.31496062000000002" footer="0.31496062000000002"/>
  <pageSetup paperSize="9" orientation="portrait" r:id="rId1"/>
  <headerFooter>
    <oddFooter>&amp;C&amp;"verdana,Regular"&amp;8Este documento foi classificado como:&amp;"verdana,Bold" Interno.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86029-8DF6-4B5F-8168-426BC31A8C46}">
  <sheetPr>
    <tabColor rgb="FF266BFF"/>
  </sheetPr>
  <dimension ref="B1:AD63"/>
  <sheetViews>
    <sheetView showGridLines="0" zoomScale="80" zoomScaleNormal="80" workbookViewId="0">
      <pane xSplit="2" ySplit="3" topLeftCell="O4" activePane="bottomRight" state="frozen"/>
      <selection activeCell="AA32" sqref="AA32"/>
      <selection pane="topRight" activeCell="AA32" sqref="AA32"/>
      <selection pane="bottomLeft" activeCell="AA32" sqref="AA32"/>
      <selection pane="bottomRight" activeCell="AA32" sqref="AA32"/>
    </sheetView>
  </sheetViews>
  <sheetFormatPr defaultColWidth="9.21875" defaultRowHeight="16.2" x14ac:dyDescent="0.35"/>
  <cols>
    <col min="1" max="1" width="2.5546875" style="8" customWidth="1"/>
    <col min="2" max="2" width="47.88671875" style="38" bestFit="1" customWidth="1"/>
    <col min="3" max="9" width="16.21875" style="3" customWidth="1"/>
    <col min="10" max="10" width="10" style="3" bestFit="1" customWidth="1"/>
    <col min="11" max="28" width="16.21875" style="3" customWidth="1"/>
    <col min="29" max="33" width="12" style="8" customWidth="1"/>
    <col min="34" max="16384" width="9.21875" style="8"/>
  </cols>
  <sheetData>
    <row r="1" spans="2:30" ht="16.05" customHeight="1" x14ac:dyDescent="0.3">
      <c r="B1" s="100" t="s">
        <v>2</v>
      </c>
    </row>
    <row r="2" spans="2:30" ht="16.05" customHeight="1" x14ac:dyDescent="0.3">
      <c r="B2" s="100"/>
    </row>
    <row r="3" spans="2:30" ht="16.05" customHeight="1" thickBot="1" x14ac:dyDescent="0.35">
      <c r="B3" s="29" t="s">
        <v>172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29" t="s">
        <v>9</v>
      </c>
      <c r="J3" s="29" t="s">
        <v>10</v>
      </c>
      <c r="K3" s="29" t="s">
        <v>11</v>
      </c>
      <c r="L3" s="29" t="s">
        <v>12</v>
      </c>
      <c r="M3" s="29" t="s">
        <v>13</v>
      </c>
      <c r="N3" s="29" t="s">
        <v>14</v>
      </c>
      <c r="O3" s="29" t="s">
        <v>15</v>
      </c>
      <c r="P3" s="29" t="s">
        <v>16</v>
      </c>
      <c r="Q3" s="29" t="s">
        <v>17</v>
      </c>
      <c r="R3" s="29" t="s">
        <v>18</v>
      </c>
      <c r="S3" s="29" t="s">
        <v>19</v>
      </c>
      <c r="T3" s="29" t="s">
        <v>20</v>
      </c>
      <c r="U3" s="29" t="s">
        <v>21</v>
      </c>
      <c r="V3" s="29" t="s">
        <v>22</v>
      </c>
      <c r="W3" s="29" t="s">
        <v>23</v>
      </c>
      <c r="X3" s="29" t="s">
        <v>0</v>
      </c>
      <c r="Y3" s="29" t="s">
        <v>203</v>
      </c>
      <c r="Z3" s="29" t="s">
        <v>206</v>
      </c>
      <c r="AA3" s="29" t="s">
        <v>217</v>
      </c>
      <c r="AB3" s="29" t="s">
        <v>220</v>
      </c>
    </row>
    <row r="4" spans="2:30" ht="16.05" customHeight="1" thickBot="1" x14ac:dyDescent="0.4">
      <c r="B4" s="88" t="s">
        <v>125</v>
      </c>
      <c r="C4" s="24">
        <v>868.45548319</v>
      </c>
      <c r="D4" s="24">
        <v>1044.7239999999999</v>
      </c>
      <c r="E4" s="24">
        <v>1141.7208428600002</v>
      </c>
      <c r="F4" s="24">
        <v>1053.04</v>
      </c>
      <c r="G4" s="24">
        <v>1178.5072930899998</v>
      </c>
      <c r="H4" s="24">
        <v>1235.3326887400001</v>
      </c>
      <c r="I4" s="24">
        <v>1135.6138051299999</v>
      </c>
      <c r="J4" s="24">
        <v>1084.6658248799999</v>
      </c>
      <c r="K4" s="24">
        <f t="shared" ref="K4:Z4" si="0">SUM(K5:K7)</f>
        <v>1130.1706251200003</v>
      </c>
      <c r="L4" s="24">
        <f t="shared" si="0"/>
        <v>951.39112679999994</v>
      </c>
      <c r="M4" s="24">
        <f t="shared" si="0"/>
        <v>1064.82191358</v>
      </c>
      <c r="N4" s="24">
        <f t="shared" si="0"/>
        <v>1063.2954877799998</v>
      </c>
      <c r="O4" s="24">
        <f t="shared" si="0"/>
        <v>1279.3480463699998</v>
      </c>
      <c r="P4" s="24">
        <f t="shared" si="0"/>
        <v>1400.2373879699999</v>
      </c>
      <c r="Q4" s="24">
        <f t="shared" si="0"/>
        <v>1553.3788992099999</v>
      </c>
      <c r="R4" s="24">
        <f t="shared" si="0"/>
        <v>1716.5944284199998</v>
      </c>
      <c r="S4" s="24">
        <f t="shared" si="0"/>
        <v>2066.0157802099993</v>
      </c>
      <c r="T4" s="24">
        <f t="shared" si="0"/>
        <v>1968.8302282800003</v>
      </c>
      <c r="U4" s="24">
        <f t="shared" si="0"/>
        <v>2184.8802154600003</v>
      </c>
      <c r="V4" s="24">
        <f t="shared" si="0"/>
        <v>2408.9291018900003</v>
      </c>
      <c r="W4" s="24">
        <f t="shared" si="0"/>
        <v>2760.8643025499996</v>
      </c>
      <c r="X4" s="24">
        <f t="shared" si="0"/>
        <v>2875.1113910800022</v>
      </c>
      <c r="Y4" s="24">
        <f t="shared" si="0"/>
        <v>3067.8901954100002</v>
      </c>
      <c r="Z4" s="24">
        <f t="shared" si="0"/>
        <v>3423.9449958000005</v>
      </c>
      <c r="AA4" s="24">
        <f>SUM(AA5:AA7)</f>
        <v>3731.7952035799999</v>
      </c>
      <c r="AB4" s="24">
        <f>SUM(AB5:AB7)</f>
        <v>3648.3287176799995</v>
      </c>
    </row>
    <row r="5" spans="2:30" ht="16.05" customHeight="1" thickBot="1" x14ac:dyDescent="0.4">
      <c r="B5" s="32" t="s">
        <v>126</v>
      </c>
      <c r="C5" s="23">
        <v>0</v>
      </c>
      <c r="D5" s="23">
        <v>0</v>
      </c>
      <c r="E5" s="23">
        <v>0</v>
      </c>
      <c r="F5" s="23">
        <v>0</v>
      </c>
      <c r="G5" s="23">
        <v>281.60067464999997</v>
      </c>
      <c r="H5" s="23">
        <v>298.251020049999</v>
      </c>
      <c r="I5" s="23">
        <v>285.035731459999</v>
      </c>
      <c r="J5" s="23">
        <v>326.97749052</v>
      </c>
      <c r="K5" s="23">
        <v>433.38838422000003</v>
      </c>
      <c r="L5" s="23">
        <v>485.93841963999989</v>
      </c>
      <c r="M5" s="23">
        <v>661.15918350000004</v>
      </c>
      <c r="N5" s="23">
        <v>776.38318648999996</v>
      </c>
      <c r="O5" s="23">
        <v>1014.9856050799999</v>
      </c>
      <c r="P5" s="23">
        <v>1159.3458911599998</v>
      </c>
      <c r="Q5" s="23">
        <v>1335.67501864</v>
      </c>
      <c r="R5" s="23">
        <v>1533.4568601199996</v>
      </c>
      <c r="S5" s="23">
        <v>1883.4249579699995</v>
      </c>
      <c r="T5" s="23">
        <v>1798.2494353900004</v>
      </c>
      <c r="U5" s="23">
        <v>1983.4487735700004</v>
      </c>
      <c r="V5" s="23">
        <v>2167.2513085300002</v>
      </c>
      <c r="W5" s="90">
        <v>2463.3559491743181</v>
      </c>
      <c r="X5" s="90">
        <v>2530.4750271321464</v>
      </c>
      <c r="Y5" s="90">
        <v>2664.0496235750261</v>
      </c>
      <c r="Z5" s="90">
        <v>2960.1685144183252</v>
      </c>
      <c r="AA5" s="90">
        <v>3213.2503144614984</v>
      </c>
      <c r="AB5" s="90">
        <v>3098.5418059312724</v>
      </c>
    </row>
    <row r="6" spans="2:30" ht="16.05" customHeight="1" thickBot="1" x14ac:dyDescent="0.4">
      <c r="B6" s="32" t="s">
        <v>127</v>
      </c>
      <c r="C6" s="23">
        <v>0</v>
      </c>
      <c r="D6" s="23">
        <v>0</v>
      </c>
      <c r="E6" s="23">
        <v>0</v>
      </c>
      <c r="F6" s="23">
        <v>0</v>
      </c>
      <c r="G6" s="23">
        <v>896.90661843999999</v>
      </c>
      <c r="H6" s="23">
        <v>937.08166869000104</v>
      </c>
      <c r="I6" s="23">
        <v>850.57808915999999</v>
      </c>
      <c r="J6" s="23">
        <v>757.68834429000196</v>
      </c>
      <c r="K6" s="23">
        <v>696.78224090000037</v>
      </c>
      <c r="L6" s="23">
        <v>465.45270715999999</v>
      </c>
      <c r="M6" s="23">
        <v>403.66273007999985</v>
      </c>
      <c r="N6" s="23">
        <v>286.91230128999996</v>
      </c>
      <c r="O6" s="23">
        <v>264.36244128999994</v>
      </c>
      <c r="P6" s="23">
        <v>240.89149681000001</v>
      </c>
      <c r="Q6" s="23">
        <v>217.70388056999994</v>
      </c>
      <c r="R6" s="23">
        <v>183.13756830000005</v>
      </c>
      <c r="S6" s="23">
        <v>182.59082223999997</v>
      </c>
      <c r="T6" s="23">
        <v>163.81113445999995</v>
      </c>
      <c r="U6" s="23">
        <v>143.53570837999999</v>
      </c>
      <c r="V6" s="23">
        <v>120.50142876999998</v>
      </c>
      <c r="W6" s="23">
        <v>97.00772934568144</v>
      </c>
      <c r="X6" s="23">
        <v>86.854683137855574</v>
      </c>
      <c r="Y6" s="23">
        <v>77.940221924974153</v>
      </c>
      <c r="Z6" s="23">
        <v>73.682388841675277</v>
      </c>
      <c r="AA6" s="23">
        <v>63.99719800850157</v>
      </c>
      <c r="AB6" s="23">
        <v>50.685162988727498</v>
      </c>
    </row>
    <row r="7" spans="2:30" ht="16.05" customHeight="1" thickBot="1" x14ac:dyDescent="0.4">
      <c r="B7" s="32" t="s">
        <v>128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6.7696584299999998</v>
      </c>
      <c r="U7" s="23">
        <v>57.895733510000007</v>
      </c>
      <c r="V7" s="23">
        <v>121.17636459000001</v>
      </c>
      <c r="W7" s="23">
        <v>200.50062403000001</v>
      </c>
      <c r="X7" s="23">
        <v>257.78168081000001</v>
      </c>
      <c r="Y7" s="23">
        <v>325.90034991000005</v>
      </c>
      <c r="Z7" s="23">
        <v>390.09409253999996</v>
      </c>
      <c r="AA7" s="23">
        <v>454.54769111000002</v>
      </c>
      <c r="AB7" s="23">
        <v>499.10174875999996</v>
      </c>
    </row>
    <row r="8" spans="2:30" ht="16.05" customHeight="1" thickBot="1" x14ac:dyDescent="0.4">
      <c r="B8" s="88" t="s">
        <v>205</v>
      </c>
      <c r="C8" s="24">
        <f>SUM(C9:C11)</f>
        <v>211.06733930999999</v>
      </c>
      <c r="D8" s="24">
        <f t="shared" ref="D8:Z8" si="1">SUM(D9:D11)</f>
        <v>233.72699999999998</v>
      </c>
      <c r="E8" s="24">
        <f t="shared" si="1"/>
        <v>244.84681738999998</v>
      </c>
      <c r="F8" s="24">
        <f t="shared" si="1"/>
        <v>247.57910972000005</v>
      </c>
      <c r="G8" s="24">
        <f t="shared" si="1"/>
        <v>266.48296658000004</v>
      </c>
      <c r="H8" s="24">
        <f t="shared" si="1"/>
        <v>302.13267583999999</v>
      </c>
      <c r="I8" s="24">
        <f t="shared" si="1"/>
        <v>335.43736983999997</v>
      </c>
      <c r="J8" s="24">
        <f t="shared" si="1"/>
        <v>376.02502171999998</v>
      </c>
      <c r="K8" s="24">
        <f t="shared" si="1"/>
        <v>465.73277478000011</v>
      </c>
      <c r="L8" s="24">
        <f t="shared" si="1"/>
        <v>618.84736581000016</v>
      </c>
      <c r="M8" s="24">
        <f t="shared" si="1"/>
        <v>764.67413851000015</v>
      </c>
      <c r="N8" s="24">
        <f t="shared" si="1"/>
        <v>1115.0595536800001</v>
      </c>
      <c r="O8" s="24">
        <f t="shared" si="1"/>
        <v>1271.8107862100005</v>
      </c>
      <c r="P8" s="24">
        <f t="shared" si="1"/>
        <v>2237.6858509200001</v>
      </c>
      <c r="Q8" s="24">
        <f t="shared" si="1"/>
        <v>3842.4702999399997</v>
      </c>
      <c r="R8" s="24">
        <f t="shared" si="1"/>
        <v>4729.1795314699993</v>
      </c>
      <c r="S8" s="24">
        <f t="shared" si="1"/>
        <v>4942.9134616600004</v>
      </c>
      <c r="T8" s="24">
        <f t="shared" si="1"/>
        <v>6382.5238145600006</v>
      </c>
      <c r="U8" s="24">
        <f t="shared" si="1"/>
        <v>6999.6852057699998</v>
      </c>
      <c r="V8" s="24">
        <f t="shared" si="1"/>
        <v>7598.1547240999998</v>
      </c>
      <c r="W8" s="24">
        <f t="shared" si="1"/>
        <v>8396.8300889099992</v>
      </c>
      <c r="X8" s="24">
        <f t="shared" si="1"/>
        <v>9508.1393844500017</v>
      </c>
      <c r="Y8" s="24">
        <f t="shared" si="1"/>
        <v>10898.340951169999</v>
      </c>
      <c r="Z8" s="24">
        <f t="shared" si="1"/>
        <v>12175.3467822</v>
      </c>
      <c r="AA8" s="24">
        <f>SUM(AA9:AA11)</f>
        <v>13780.030583320002</v>
      </c>
      <c r="AB8" s="24">
        <f>SUM(AB9:AB11)</f>
        <v>15318.471095660003</v>
      </c>
    </row>
    <row r="9" spans="2:30" ht="16.05" customHeight="1" thickBot="1" x14ac:dyDescent="0.4">
      <c r="B9" s="32" t="s">
        <v>129</v>
      </c>
      <c r="C9" s="23">
        <v>150.35698421999999</v>
      </c>
      <c r="D9" s="23">
        <v>154.40199999999999</v>
      </c>
      <c r="E9" s="23">
        <v>147.79117313999998</v>
      </c>
      <c r="F9" s="23">
        <v>134.97199423000004</v>
      </c>
      <c r="G9" s="23">
        <v>135.85750348000002</v>
      </c>
      <c r="H9" s="23">
        <v>172.79803810999999</v>
      </c>
      <c r="I9" s="23">
        <v>213.65332423999999</v>
      </c>
      <c r="J9" s="23">
        <v>263.01468786999999</v>
      </c>
      <c r="K9" s="23">
        <v>361.51804109000011</v>
      </c>
      <c r="L9" s="23">
        <v>446.02437015999999</v>
      </c>
      <c r="M9" s="23">
        <v>574.05532758000015</v>
      </c>
      <c r="N9" s="23">
        <v>920.34707201000015</v>
      </c>
      <c r="O9" s="23">
        <v>1072.8972597300003</v>
      </c>
      <c r="P9" s="23">
        <v>2032.1258287900002</v>
      </c>
      <c r="Q9" s="23">
        <v>3623.1851045599997</v>
      </c>
      <c r="R9" s="23">
        <v>4488.7551946899994</v>
      </c>
      <c r="S9" s="23">
        <v>4681.9156947900001</v>
      </c>
      <c r="T9" s="23">
        <v>6051.5193562100003</v>
      </c>
      <c r="U9" s="23">
        <v>6513.0348036800006</v>
      </c>
      <c r="V9" s="23">
        <v>6909.0400552399997</v>
      </c>
      <c r="W9" s="23">
        <v>7546.5931744199979</v>
      </c>
      <c r="X9" s="23">
        <v>8582.5952373000018</v>
      </c>
      <c r="Y9" s="23">
        <v>9905.2249889899995</v>
      </c>
      <c r="Z9" s="23">
        <v>11062.767741510001</v>
      </c>
      <c r="AA9" s="23">
        <v>12453.331417560001</v>
      </c>
      <c r="AB9" s="23">
        <v>13768.697782710002</v>
      </c>
    </row>
    <row r="10" spans="2:30" ht="16.05" customHeight="1" thickBot="1" x14ac:dyDescent="0.4">
      <c r="B10" s="61" t="s">
        <v>130</v>
      </c>
      <c r="C10" s="23">
        <v>60.71035509</v>
      </c>
      <c r="D10" s="23">
        <v>79.325000000000003</v>
      </c>
      <c r="E10" s="23">
        <v>97.05564425</v>
      </c>
      <c r="F10" s="23">
        <v>112.60711549000001</v>
      </c>
      <c r="G10" s="23">
        <v>130.62546310000002</v>
      </c>
      <c r="H10" s="23">
        <v>129.33463773</v>
      </c>
      <c r="I10" s="23">
        <v>121.7840456</v>
      </c>
      <c r="J10" s="23">
        <v>113.01033384999999</v>
      </c>
      <c r="K10" s="23">
        <v>104.21473369</v>
      </c>
      <c r="L10" s="23">
        <v>172.8229444800001</v>
      </c>
      <c r="M10" s="23">
        <v>190.61881093</v>
      </c>
      <c r="N10" s="23">
        <v>194.7124816700001</v>
      </c>
      <c r="O10" s="23">
        <v>198.91352648000009</v>
      </c>
      <c r="P10" s="23">
        <v>205.56002213000005</v>
      </c>
      <c r="Q10" s="23">
        <v>219.28399777000007</v>
      </c>
      <c r="R10" s="23">
        <v>240.38321056000004</v>
      </c>
      <c r="S10" s="23">
        <v>260.9274618</v>
      </c>
      <c r="T10" s="23">
        <v>330.84657917999994</v>
      </c>
      <c r="U10" s="23">
        <v>369.49919868999984</v>
      </c>
      <c r="V10" s="23">
        <v>391.01445777999987</v>
      </c>
      <c r="W10" s="23">
        <v>422.07642051000016</v>
      </c>
      <c r="X10" s="23">
        <v>438.50280229999987</v>
      </c>
      <c r="Y10" s="23">
        <v>452.33222582999997</v>
      </c>
      <c r="Z10" s="23">
        <v>492.09030535000011</v>
      </c>
      <c r="AA10" s="23">
        <v>577.42508878000012</v>
      </c>
      <c r="AB10" s="23">
        <v>673.05895241999997</v>
      </c>
    </row>
    <row r="11" spans="2:30" ht="16.05" customHeight="1" thickBot="1" x14ac:dyDescent="0.4">
      <c r="B11" s="61" t="s">
        <v>131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5.1169999999999993E-5</v>
      </c>
      <c r="M11" s="23">
        <v>0</v>
      </c>
      <c r="N11" s="23">
        <v>0</v>
      </c>
      <c r="O11" s="23">
        <v>0</v>
      </c>
      <c r="P11" s="23">
        <v>0</v>
      </c>
      <c r="Q11" s="23">
        <v>1.1976100000000002E-3</v>
      </c>
      <c r="R11" s="23">
        <v>4.1126219999999998E-2</v>
      </c>
      <c r="S11" s="23">
        <v>7.0305070000000011E-2</v>
      </c>
      <c r="T11" s="23">
        <v>0.15787917000000001</v>
      </c>
      <c r="U11" s="23">
        <v>117.15120339999999</v>
      </c>
      <c r="V11" s="23">
        <v>298.10021108000001</v>
      </c>
      <c r="W11" s="23">
        <v>428.16049398000001</v>
      </c>
      <c r="X11" s="23">
        <v>487.04134484999992</v>
      </c>
      <c r="Y11" s="23">
        <v>540.78373635000014</v>
      </c>
      <c r="Z11" s="23">
        <v>620.48873533999983</v>
      </c>
      <c r="AA11" s="23">
        <v>749.27407698000002</v>
      </c>
      <c r="AB11" s="23">
        <v>876.71436053000002</v>
      </c>
    </row>
    <row r="12" spans="2:30" ht="16.05" customHeight="1" thickBot="1" x14ac:dyDescent="0.4">
      <c r="B12" s="33" t="s">
        <v>132</v>
      </c>
      <c r="C12" s="23">
        <v>197.99940161000001</v>
      </c>
      <c r="D12" s="23">
        <v>226.86500000000001</v>
      </c>
      <c r="E12" s="23">
        <v>233.82169556000002</v>
      </c>
      <c r="F12" s="23">
        <v>231.32972889000013</v>
      </c>
      <c r="G12" s="23">
        <v>217.07010577999995</v>
      </c>
      <c r="H12" s="23">
        <v>186.09074818999997</v>
      </c>
      <c r="I12" s="23">
        <v>139.38516344999999</v>
      </c>
      <c r="J12" s="23">
        <v>93.4267519200001</v>
      </c>
      <c r="K12" s="23">
        <v>64.279454919999978</v>
      </c>
      <c r="L12" s="23">
        <v>37.440007859999994</v>
      </c>
      <c r="M12" s="23">
        <v>33.004156909999999</v>
      </c>
      <c r="N12" s="23">
        <v>27.870574039999997</v>
      </c>
      <c r="O12" s="23">
        <v>26.394894569999998</v>
      </c>
      <c r="P12" s="23">
        <v>24.903172129999994</v>
      </c>
      <c r="Q12" s="23">
        <v>24.835035909999998</v>
      </c>
      <c r="R12" s="23">
        <v>25.595468179999997</v>
      </c>
      <c r="S12" s="23">
        <v>29.445519429999997</v>
      </c>
      <c r="T12" s="23">
        <v>33.270693700000002</v>
      </c>
      <c r="U12" s="23">
        <v>36.096561359999981</v>
      </c>
      <c r="V12" s="23">
        <v>33.435955450000009</v>
      </c>
      <c r="W12" s="23">
        <v>31.160441640000002</v>
      </c>
      <c r="X12" s="23">
        <v>31.104735210000005</v>
      </c>
      <c r="Y12" s="23">
        <v>27.887143500000001</v>
      </c>
      <c r="Z12" s="23">
        <v>25.908923370000007</v>
      </c>
      <c r="AA12" s="23">
        <v>23.835902599999994</v>
      </c>
      <c r="AB12" s="23">
        <v>21.824208469999991</v>
      </c>
    </row>
    <row r="13" spans="2:30" ht="16.05" customHeight="1" thickBot="1" x14ac:dyDescent="0.4">
      <c r="B13" s="33" t="s">
        <v>133</v>
      </c>
      <c r="C13" s="23">
        <v>4.5099540300000003</v>
      </c>
      <c r="D13" s="23">
        <v>10.25</v>
      </c>
      <c r="E13" s="23">
        <v>15.842000000000001</v>
      </c>
      <c r="F13" s="23">
        <v>20.728094049999999</v>
      </c>
      <c r="G13" s="23">
        <v>23.995557679999997</v>
      </c>
      <c r="H13" s="23">
        <v>23.604486790000003</v>
      </c>
      <c r="I13" s="23">
        <v>20.306999999999999</v>
      </c>
      <c r="J13" s="23">
        <v>14.819076259999999</v>
      </c>
      <c r="K13" s="23">
        <v>11.21257948</v>
      </c>
      <c r="L13" s="23">
        <v>5.8269793800000009</v>
      </c>
      <c r="M13" s="23">
        <v>5.5535631399999987</v>
      </c>
      <c r="N13" s="23">
        <v>4.1516892199999988</v>
      </c>
      <c r="O13" s="23">
        <v>3.9805605300000013</v>
      </c>
      <c r="P13" s="23">
        <v>3.8029352000000007</v>
      </c>
      <c r="Q13" s="23">
        <v>3.5766804799999985</v>
      </c>
      <c r="R13" s="23">
        <v>2.3385274700000025</v>
      </c>
      <c r="S13" s="23">
        <v>2.6515538199999984</v>
      </c>
      <c r="T13" s="23">
        <v>2.87608789</v>
      </c>
      <c r="U13" s="23">
        <v>2.9210617300000008</v>
      </c>
      <c r="V13" s="23">
        <v>2.5631894700000015</v>
      </c>
      <c r="W13" s="23">
        <v>2.353795459999998</v>
      </c>
      <c r="X13" s="23">
        <v>1.9923612700000024</v>
      </c>
      <c r="Y13" s="23">
        <v>1.3995316300000014</v>
      </c>
      <c r="Z13" s="23">
        <v>2.4561131800000005</v>
      </c>
      <c r="AA13" s="23">
        <v>0.47384066999999958</v>
      </c>
      <c r="AB13" s="23">
        <v>0.34225712000000075</v>
      </c>
    </row>
    <row r="14" spans="2:30" ht="16.05" customHeight="1" thickBot="1" x14ac:dyDescent="0.4">
      <c r="B14" s="34" t="s">
        <v>134</v>
      </c>
      <c r="C14" s="24">
        <f t="shared" ref="C14:Z14" si="2">SUM(C4,C8,C12:C13)</f>
        <v>1282.03217814</v>
      </c>
      <c r="D14" s="24">
        <f t="shared" si="2"/>
        <v>1515.566</v>
      </c>
      <c r="E14" s="24">
        <f t="shared" si="2"/>
        <v>1636.2313558100004</v>
      </c>
      <c r="F14" s="24">
        <f t="shared" si="2"/>
        <v>1552.6769326600001</v>
      </c>
      <c r="G14" s="24">
        <f t="shared" si="2"/>
        <v>1686.0559231299999</v>
      </c>
      <c r="H14" s="24">
        <f t="shared" si="2"/>
        <v>1747.16059956</v>
      </c>
      <c r="I14" s="24">
        <f t="shared" si="2"/>
        <v>1630.7433384199999</v>
      </c>
      <c r="J14" s="24">
        <f t="shared" si="2"/>
        <v>1568.93667478</v>
      </c>
      <c r="K14" s="24">
        <f t="shared" si="2"/>
        <v>1671.3954343000003</v>
      </c>
      <c r="L14" s="24">
        <f t="shared" si="2"/>
        <v>1613.50547985</v>
      </c>
      <c r="M14" s="24">
        <f t="shared" si="2"/>
        <v>1868.0537721400001</v>
      </c>
      <c r="N14" s="24">
        <f t="shared" si="2"/>
        <v>2210.3773047200002</v>
      </c>
      <c r="O14" s="24">
        <f t="shared" si="2"/>
        <v>2581.53428768</v>
      </c>
      <c r="P14" s="24">
        <f t="shared" si="2"/>
        <v>3666.6293462199997</v>
      </c>
      <c r="Q14" s="24">
        <f t="shared" si="2"/>
        <v>5424.2609155399996</v>
      </c>
      <c r="R14" s="24">
        <f t="shared" si="2"/>
        <v>6473.7079555399996</v>
      </c>
      <c r="S14" s="24">
        <f t="shared" si="2"/>
        <v>7041.0263151199997</v>
      </c>
      <c r="T14" s="24">
        <f t="shared" si="2"/>
        <v>8387.5008244300006</v>
      </c>
      <c r="U14" s="24">
        <f t="shared" si="2"/>
        <v>9223.5830443199993</v>
      </c>
      <c r="V14" s="24">
        <f t="shared" si="2"/>
        <v>10043.082970910002</v>
      </c>
      <c r="W14" s="24">
        <f t="shared" si="2"/>
        <v>11191.208628559998</v>
      </c>
      <c r="X14" s="24">
        <f t="shared" si="2"/>
        <v>12416.347872010003</v>
      </c>
      <c r="Y14" s="24">
        <f t="shared" si="2"/>
        <v>13995.51782171</v>
      </c>
      <c r="Z14" s="24">
        <f t="shared" si="2"/>
        <v>15627.65681455</v>
      </c>
      <c r="AA14" s="24">
        <f>SUM(AA4,AA8,AA12:AA13)</f>
        <v>17536.135530170002</v>
      </c>
      <c r="AB14" s="24">
        <f>SUM(AB4,AB8,AB12:AB13)</f>
        <v>18988.966278930002</v>
      </c>
      <c r="AC14" s="86"/>
      <c r="AD14" s="85"/>
    </row>
    <row r="15" spans="2:30" ht="16.05" customHeight="1" thickBot="1" x14ac:dyDescent="0.4">
      <c r="B15" s="33" t="s">
        <v>166</v>
      </c>
      <c r="C15" s="23">
        <v>37.705185089999901</v>
      </c>
      <c r="D15" s="23">
        <v>42.159144199999901</v>
      </c>
      <c r="E15" s="23">
        <v>65.810359120000001</v>
      </c>
      <c r="F15" s="23">
        <v>88.020395350000001</v>
      </c>
      <c r="G15" s="23">
        <v>81.750796550000004</v>
      </c>
      <c r="H15" s="23">
        <v>84.8686130199997</v>
      </c>
      <c r="I15" s="23">
        <v>91.130473690000102</v>
      </c>
      <c r="J15" s="23">
        <v>96.449802670000295</v>
      </c>
      <c r="K15" s="23">
        <v>102.80930038</v>
      </c>
      <c r="L15" s="23">
        <v>28.868436829999997</v>
      </c>
      <c r="M15" s="23">
        <v>32.584635060000004</v>
      </c>
      <c r="N15" s="23">
        <v>37.669943089999997</v>
      </c>
      <c r="O15" s="23">
        <v>36.697464250000003</v>
      </c>
      <c r="P15" s="23">
        <v>38.533077320000004</v>
      </c>
      <c r="Q15" s="23">
        <v>46.070020370000009</v>
      </c>
      <c r="R15" s="23">
        <v>54.44814560999999</v>
      </c>
      <c r="S15" s="23">
        <v>58.351463550000005</v>
      </c>
      <c r="T15" s="23">
        <v>70.578135800000013</v>
      </c>
      <c r="U15" s="23">
        <v>73.664544060000011</v>
      </c>
      <c r="V15" s="23">
        <v>104.62874734</v>
      </c>
      <c r="W15" s="23">
        <v>96.157253349999991</v>
      </c>
      <c r="X15" s="23">
        <v>88.042765389999985</v>
      </c>
      <c r="Y15" s="23">
        <v>99.456855669999968</v>
      </c>
      <c r="Z15" s="23">
        <v>145.60431514000001</v>
      </c>
      <c r="AA15" s="23">
        <v>169.40236512999999</v>
      </c>
      <c r="AB15" s="23">
        <v>137.62099585999999</v>
      </c>
      <c r="AC15" s="86"/>
    </row>
    <row r="16" spans="2:30" ht="16.05" customHeight="1" thickBot="1" x14ac:dyDescent="0.4">
      <c r="B16" s="34" t="s">
        <v>135</v>
      </c>
      <c r="C16" s="24">
        <f t="shared" ref="C16:Z16" si="3">SUM(C14:C15)</f>
        <v>1319.73736323</v>
      </c>
      <c r="D16" s="24">
        <f t="shared" si="3"/>
        <v>1557.7251441999999</v>
      </c>
      <c r="E16" s="24">
        <f t="shared" si="3"/>
        <v>1702.0417149300004</v>
      </c>
      <c r="F16" s="24">
        <f t="shared" si="3"/>
        <v>1640.6973280100001</v>
      </c>
      <c r="G16" s="24">
        <f t="shared" si="3"/>
        <v>1767.8067196799998</v>
      </c>
      <c r="H16" s="24">
        <f t="shared" si="3"/>
        <v>1832.0292125799997</v>
      </c>
      <c r="I16" s="24">
        <f t="shared" si="3"/>
        <v>1721.87381211</v>
      </c>
      <c r="J16" s="24">
        <f t="shared" si="3"/>
        <v>1665.3864774500003</v>
      </c>
      <c r="K16" s="24">
        <f t="shared" si="3"/>
        <v>1774.2047346800002</v>
      </c>
      <c r="L16" s="24">
        <f t="shared" si="3"/>
        <v>1642.3739166800001</v>
      </c>
      <c r="M16" s="24">
        <f t="shared" si="3"/>
        <v>1900.6384072000001</v>
      </c>
      <c r="N16" s="24">
        <f t="shared" si="3"/>
        <v>2248.04724781</v>
      </c>
      <c r="O16" s="24">
        <f t="shared" si="3"/>
        <v>2618.23175193</v>
      </c>
      <c r="P16" s="24">
        <f t="shared" si="3"/>
        <v>3705.1624235399995</v>
      </c>
      <c r="Q16" s="24">
        <f t="shared" si="3"/>
        <v>5470.3309359099994</v>
      </c>
      <c r="R16" s="24">
        <f t="shared" si="3"/>
        <v>6528.1561011499998</v>
      </c>
      <c r="S16" s="24">
        <f t="shared" si="3"/>
        <v>7099.3777786699993</v>
      </c>
      <c r="T16" s="24">
        <f t="shared" si="3"/>
        <v>8458.078960230001</v>
      </c>
      <c r="U16" s="24">
        <f t="shared" si="3"/>
        <v>9297.2475883799998</v>
      </c>
      <c r="V16" s="24">
        <f t="shared" si="3"/>
        <v>10147.711718250002</v>
      </c>
      <c r="W16" s="24">
        <f t="shared" si="3"/>
        <v>11287.365881909998</v>
      </c>
      <c r="X16" s="24">
        <f t="shared" si="3"/>
        <v>12504.390637400003</v>
      </c>
      <c r="Y16" s="24">
        <f t="shared" si="3"/>
        <v>14094.97467738</v>
      </c>
      <c r="Z16" s="24">
        <f t="shared" si="3"/>
        <v>15773.261129690001</v>
      </c>
      <c r="AA16" s="24">
        <f>SUM(AA14:AA15)</f>
        <v>17705.537895300004</v>
      </c>
      <c r="AB16" s="24">
        <f>SUM(AB14:AB15)</f>
        <v>19126.587274790003</v>
      </c>
      <c r="AC16" s="87"/>
    </row>
    <row r="17" spans="2:28" ht="16.05" customHeight="1" thickBot="1" x14ac:dyDescent="0.4">
      <c r="B17" s="31" t="s">
        <v>136</v>
      </c>
      <c r="C17" s="23">
        <v>-239.53214369839986</v>
      </c>
      <c r="D17" s="23">
        <v>-316.94299999999998</v>
      </c>
      <c r="E17" s="23">
        <v>-396.64567803</v>
      </c>
      <c r="F17" s="23">
        <v>-372.745</v>
      </c>
      <c r="G17" s="23">
        <v>-498.61335398</v>
      </c>
      <c r="H17" s="23">
        <v>-569.57661311000004</v>
      </c>
      <c r="I17" s="23">
        <v>-491.69151905000001</v>
      </c>
      <c r="J17" s="23">
        <v>-413.6131322</v>
      </c>
      <c r="K17" s="23">
        <v>-379.33028837000001</v>
      </c>
      <c r="L17" s="23">
        <v>-225.14369126999998</v>
      </c>
      <c r="M17" s="23">
        <v>-251.49898438999998</v>
      </c>
      <c r="N17" s="23">
        <v>-183.10037345000001</v>
      </c>
      <c r="O17" s="23">
        <v>-201.35397698</v>
      </c>
      <c r="P17" s="23">
        <v>-231.23162456</v>
      </c>
      <c r="Q17" s="23">
        <v>-276.78498903999997</v>
      </c>
      <c r="R17" s="23">
        <v>-228.3684634</v>
      </c>
      <c r="S17" s="23">
        <v>-333.15353772000003</v>
      </c>
      <c r="T17" s="23">
        <v>-426.13688719000004</v>
      </c>
      <c r="U17" s="23">
        <v>-502.69372786000002</v>
      </c>
      <c r="V17" s="23">
        <v>-576.82368466999992</v>
      </c>
      <c r="W17" s="23">
        <v>-638.65518739999993</v>
      </c>
      <c r="X17" s="23">
        <v>-676.36021513000003</v>
      </c>
      <c r="Y17" s="23">
        <v>-735.55412943999988</v>
      </c>
      <c r="Z17" s="23">
        <v>-833.71300048000001</v>
      </c>
      <c r="AA17" s="23">
        <v>-849.34921196000005</v>
      </c>
      <c r="AB17" s="23">
        <v>-894.48236892999989</v>
      </c>
    </row>
    <row r="18" spans="2:28" ht="16.05" customHeight="1" thickBot="1" x14ac:dyDescent="0.4">
      <c r="B18" s="31" t="s">
        <v>137</v>
      </c>
      <c r="C18" s="23">
        <v>-0.90897194449999996</v>
      </c>
      <c r="D18" s="23">
        <v>-0.790119015849999</v>
      </c>
      <c r="E18" s="23">
        <v>-1.4666990974</v>
      </c>
      <c r="F18" s="23">
        <v>-2.72969771125</v>
      </c>
      <c r="G18" s="23">
        <v>-3.0219763458500002</v>
      </c>
      <c r="H18" s="23">
        <v>-3.187893309099989</v>
      </c>
      <c r="I18" s="23">
        <v>-3.3484633176999998</v>
      </c>
      <c r="J18" s="23">
        <v>-3.5905689518499906</v>
      </c>
      <c r="K18" s="23">
        <v>-5.0635861200000001</v>
      </c>
      <c r="L18" s="23">
        <v>-0.79160288000000001</v>
      </c>
      <c r="M18" s="23">
        <v>-0.86556266999999998</v>
      </c>
      <c r="N18" s="23">
        <v>-0.96074763999999901</v>
      </c>
      <c r="O18" s="23">
        <v>-1.7500966</v>
      </c>
      <c r="P18" s="23">
        <v>-0.48441772999999999</v>
      </c>
      <c r="Q18" s="23">
        <v>-0.45071059999999996</v>
      </c>
      <c r="R18" s="23">
        <v>-0.50738755999999996</v>
      </c>
      <c r="S18" s="23">
        <v>-0.60320939000000007</v>
      </c>
      <c r="T18" s="23">
        <v>-0.72684102000000006</v>
      </c>
      <c r="U18" s="23">
        <v>-0.75182640000000001</v>
      </c>
      <c r="V18" s="23">
        <v>-1.1279766800000002</v>
      </c>
      <c r="W18" s="23">
        <v>-1.0726366999999999</v>
      </c>
      <c r="X18" s="23">
        <v>-0.98502566999999996</v>
      </c>
      <c r="Y18" s="23">
        <v>-1.0440241299999999</v>
      </c>
      <c r="Z18" s="23">
        <v>-1.50076404</v>
      </c>
      <c r="AA18" s="23">
        <v>-1.86913423</v>
      </c>
      <c r="AB18" s="23">
        <v>-1.6151641999999999</v>
      </c>
    </row>
    <row r="19" spans="2:28" ht="16.05" customHeight="1" thickBot="1" x14ac:dyDescent="0.4">
      <c r="B19" s="34" t="s">
        <v>138</v>
      </c>
      <c r="C19" s="24">
        <f t="shared" ref="C19:Z19" si="4">SUM(C16:C18)</f>
        <v>1079.2962475871</v>
      </c>
      <c r="D19" s="24">
        <f t="shared" si="4"/>
        <v>1239.99202518415</v>
      </c>
      <c r="E19" s="24">
        <f t="shared" si="4"/>
        <v>1303.9293378026005</v>
      </c>
      <c r="F19" s="24">
        <f t="shared" si="4"/>
        <v>1265.2226302987501</v>
      </c>
      <c r="G19" s="24">
        <f t="shared" si="4"/>
        <v>1266.1713893541498</v>
      </c>
      <c r="H19" s="24">
        <f t="shared" si="4"/>
        <v>1259.2647061608998</v>
      </c>
      <c r="I19" s="24">
        <f t="shared" si="4"/>
        <v>1226.8338297423002</v>
      </c>
      <c r="J19" s="24">
        <f t="shared" si="4"/>
        <v>1248.1827762981502</v>
      </c>
      <c r="K19" s="24">
        <f t="shared" si="4"/>
        <v>1389.8108601900001</v>
      </c>
      <c r="L19" s="24">
        <f t="shared" si="4"/>
        <v>1416.43862253</v>
      </c>
      <c r="M19" s="24">
        <f t="shared" si="4"/>
        <v>1648.2738601400001</v>
      </c>
      <c r="N19" s="24">
        <f t="shared" si="4"/>
        <v>2063.9861267199999</v>
      </c>
      <c r="O19" s="24">
        <f t="shared" si="4"/>
        <v>2415.1276783500002</v>
      </c>
      <c r="P19" s="24">
        <f t="shared" si="4"/>
        <v>3473.4463812499994</v>
      </c>
      <c r="Q19" s="24">
        <f t="shared" si="4"/>
        <v>5193.0952362699991</v>
      </c>
      <c r="R19" s="24">
        <f t="shared" si="4"/>
        <v>6299.2802501899996</v>
      </c>
      <c r="S19" s="24">
        <f t="shared" si="4"/>
        <v>6765.6210315599992</v>
      </c>
      <c r="T19" s="24">
        <f t="shared" si="4"/>
        <v>8031.2152320200003</v>
      </c>
      <c r="U19" s="24">
        <f t="shared" si="4"/>
        <v>8793.8020341200008</v>
      </c>
      <c r="V19" s="24">
        <f t="shared" si="4"/>
        <v>9569.7600569000024</v>
      </c>
      <c r="W19" s="24">
        <f t="shared" si="4"/>
        <v>10647.638057809998</v>
      </c>
      <c r="X19" s="24">
        <f t="shared" si="4"/>
        <v>11827.045396600004</v>
      </c>
      <c r="Y19" s="24">
        <f t="shared" si="4"/>
        <v>13358.37652381</v>
      </c>
      <c r="Z19" s="24">
        <f t="shared" si="4"/>
        <v>14938.047365170001</v>
      </c>
      <c r="AA19" s="24">
        <f>SUM(AA16:AA18)</f>
        <v>16854.319549110001</v>
      </c>
      <c r="AB19" s="24">
        <f>SUM(AB16:AB18)</f>
        <v>18230.489741660003</v>
      </c>
    </row>
    <row r="20" spans="2:28" ht="16.05" customHeight="1" x14ac:dyDescent="0.35">
      <c r="B20" s="3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</row>
    <row r="21" spans="2:28" ht="16.05" customHeight="1" thickBot="1" x14ac:dyDescent="0.35">
      <c r="B21" s="29" t="s">
        <v>139</v>
      </c>
      <c r="C21" s="29" t="s">
        <v>3</v>
      </c>
      <c r="D21" s="29" t="s">
        <v>4</v>
      </c>
      <c r="E21" s="29" t="s">
        <v>5</v>
      </c>
      <c r="F21" s="29" t="s">
        <v>6</v>
      </c>
      <c r="G21" s="29" t="s">
        <v>7</v>
      </c>
      <c r="H21" s="29" t="s">
        <v>8</v>
      </c>
      <c r="I21" s="29" t="s">
        <v>9</v>
      </c>
      <c r="J21" s="29" t="s">
        <v>10</v>
      </c>
      <c r="K21" s="29" t="s">
        <v>11</v>
      </c>
      <c r="L21" s="29" t="s">
        <v>12</v>
      </c>
      <c r="M21" s="29" t="s">
        <v>13</v>
      </c>
      <c r="N21" s="29" t="s">
        <v>14</v>
      </c>
      <c r="O21" s="29" t="s">
        <v>15</v>
      </c>
      <c r="P21" s="29" t="s">
        <v>16</v>
      </c>
      <c r="Q21" s="29" t="s">
        <v>17</v>
      </c>
      <c r="R21" s="29" t="s">
        <v>18</v>
      </c>
      <c r="S21" s="29" t="s">
        <v>19</v>
      </c>
      <c r="T21" s="29" t="s">
        <v>20</v>
      </c>
      <c r="U21" s="29" t="s">
        <v>21</v>
      </c>
      <c r="V21" s="29" t="s">
        <v>22</v>
      </c>
      <c r="W21" s="29" t="s">
        <v>23</v>
      </c>
      <c r="X21" s="29" t="s">
        <v>0</v>
      </c>
      <c r="Y21" s="29" t="s">
        <v>203</v>
      </c>
      <c r="Z21" s="29" t="s">
        <v>206</v>
      </c>
      <c r="AA21" s="29" t="s">
        <v>217</v>
      </c>
      <c r="AB21" s="29" t="s">
        <v>220</v>
      </c>
    </row>
    <row r="22" spans="2:28" ht="16.05" customHeight="1" thickBot="1" x14ac:dyDescent="0.4">
      <c r="B22" s="31" t="s">
        <v>125</v>
      </c>
      <c r="C22" s="22">
        <f t="shared" ref="C22:Y31" si="5">C4/C$14</f>
        <v>0.67740537094004449</v>
      </c>
      <c r="D22" s="22">
        <f t="shared" si="5"/>
        <v>0.68932926708569597</v>
      </c>
      <c r="E22" s="22">
        <f t="shared" si="5"/>
        <v>0.69777469965107863</v>
      </c>
      <c r="F22" s="22">
        <f t="shared" si="5"/>
        <v>0.6782093414603404</v>
      </c>
      <c r="G22" s="22">
        <f t="shared" si="5"/>
        <v>0.69897283768750385</v>
      </c>
      <c r="H22" s="22">
        <f t="shared" si="5"/>
        <v>0.70705159505720472</v>
      </c>
      <c r="I22" s="22">
        <f t="shared" si="5"/>
        <v>0.69637801263703292</v>
      </c>
      <c r="J22" s="22">
        <f t="shared" si="5"/>
        <v>0.69133817974654355</v>
      </c>
      <c r="K22" s="22">
        <f t="shared" si="5"/>
        <v>0.67618386524630469</v>
      </c>
      <c r="L22" s="22">
        <f t="shared" si="5"/>
        <v>0.58964232764083724</v>
      </c>
      <c r="M22" s="22">
        <f t="shared" si="5"/>
        <v>0.57001673584597312</v>
      </c>
      <c r="N22" s="22">
        <f t="shared" si="5"/>
        <v>0.4810470526952379</v>
      </c>
      <c r="O22" s="22">
        <f t="shared" si="5"/>
        <v>0.4955766237448419</v>
      </c>
      <c r="P22" s="22">
        <f t="shared" si="5"/>
        <v>0.38188681095173477</v>
      </c>
      <c r="Q22" s="22">
        <f t="shared" si="5"/>
        <v>0.28637613923764521</v>
      </c>
      <c r="R22" s="22">
        <f t="shared" si="5"/>
        <v>0.26516402040518233</v>
      </c>
      <c r="S22" s="22">
        <f t="shared" si="5"/>
        <v>0.29342537405000285</v>
      </c>
      <c r="T22" s="22">
        <f t="shared" si="5"/>
        <v>0.23473383424839167</v>
      </c>
      <c r="U22" s="22">
        <f t="shared" si="5"/>
        <v>0.23687976841120084</v>
      </c>
      <c r="V22" s="22">
        <f t="shared" si="5"/>
        <v>0.23985952409907529</v>
      </c>
      <c r="W22" s="22">
        <f>W4/W$14</f>
        <v>0.24669938647236597</v>
      </c>
      <c r="X22" s="22">
        <f t="shared" si="5"/>
        <v>0.23155854045949575</v>
      </c>
      <c r="Y22" s="22">
        <f t="shared" si="5"/>
        <v>0.21920519372645544</v>
      </c>
      <c r="Z22" s="22">
        <f t="shared" ref="Z22:AA31" si="6">Z4/Z$14</f>
        <v>0.21909522562667008</v>
      </c>
      <c r="AA22" s="22">
        <f t="shared" si="6"/>
        <v>0.21280601972764421</v>
      </c>
      <c r="AB22" s="22">
        <f t="shared" ref="AB22" si="7">AB4/AB$14</f>
        <v>0.19212887442578455</v>
      </c>
    </row>
    <row r="23" spans="2:28" ht="16.05" customHeight="1" thickBot="1" x14ac:dyDescent="0.4">
      <c r="B23" s="32" t="s">
        <v>126</v>
      </c>
      <c r="C23" s="22">
        <f t="shared" si="5"/>
        <v>0</v>
      </c>
      <c r="D23" s="22">
        <f t="shared" si="5"/>
        <v>0</v>
      </c>
      <c r="E23" s="22">
        <f t="shared" si="5"/>
        <v>0</v>
      </c>
      <c r="F23" s="22">
        <f t="shared" si="5"/>
        <v>0</v>
      </c>
      <c r="G23" s="22">
        <f t="shared" si="5"/>
        <v>0.1670173988815481</v>
      </c>
      <c r="H23" s="22">
        <f t="shared" si="5"/>
        <v>0.17070612748771333</v>
      </c>
      <c r="I23" s="22">
        <f t="shared" si="5"/>
        <v>0.17478883693381533</v>
      </c>
      <c r="J23" s="22">
        <f t="shared" si="5"/>
        <v>0.20840706688550675</v>
      </c>
      <c r="K23" s="22">
        <f t="shared" si="5"/>
        <v>0.25929733642087405</v>
      </c>
      <c r="L23" s="22">
        <f t="shared" si="5"/>
        <v>0.30116936428699037</v>
      </c>
      <c r="M23" s="22">
        <f t="shared" si="5"/>
        <v>0.35392941753630092</v>
      </c>
      <c r="N23" s="22">
        <f t="shared" si="5"/>
        <v>0.35124464263731137</v>
      </c>
      <c r="O23" s="22">
        <f t="shared" si="5"/>
        <v>0.39317146005918741</v>
      </c>
      <c r="P23" s="22">
        <f t="shared" si="5"/>
        <v>0.31618846130580186</v>
      </c>
      <c r="Q23" s="22">
        <f t="shared" si="5"/>
        <v>0.24624092377514809</v>
      </c>
      <c r="R23" s="22">
        <f t="shared" si="5"/>
        <v>0.23687458109810383</v>
      </c>
      <c r="S23" s="22">
        <f t="shared" si="5"/>
        <v>0.26749295822478408</v>
      </c>
      <c r="T23" s="22">
        <f t="shared" si="5"/>
        <v>0.21439633485963994</v>
      </c>
      <c r="U23" s="22">
        <f t="shared" si="5"/>
        <v>0.2150410273360561</v>
      </c>
      <c r="V23" s="22">
        <f t="shared" si="5"/>
        <v>0.21579542007245073</v>
      </c>
      <c r="W23" s="22">
        <f>W5/W$14</f>
        <v>0.22011527359858402</v>
      </c>
      <c r="X23" s="22">
        <f t="shared" si="5"/>
        <v>0.20380187904017738</v>
      </c>
      <c r="Y23" s="22">
        <f t="shared" si="5"/>
        <v>0.19035020050794571</v>
      </c>
      <c r="Z23" s="22">
        <f t="shared" si="6"/>
        <v>0.18941857692077579</v>
      </c>
      <c r="AA23" s="22">
        <f t="shared" si="6"/>
        <v>0.18323594208845329</v>
      </c>
      <c r="AB23" s="22">
        <f t="shared" ref="AB23" si="8">AB5/AB$14</f>
        <v>0.16317590754634118</v>
      </c>
    </row>
    <row r="24" spans="2:28" ht="16.05" customHeight="1" thickBot="1" x14ac:dyDescent="0.4">
      <c r="B24" s="32" t="s">
        <v>127</v>
      </c>
      <c r="C24" s="22">
        <f t="shared" si="5"/>
        <v>0</v>
      </c>
      <c r="D24" s="22">
        <f t="shared" si="5"/>
        <v>0</v>
      </c>
      <c r="E24" s="22">
        <f t="shared" si="5"/>
        <v>0</v>
      </c>
      <c r="F24" s="22">
        <f t="shared" si="5"/>
        <v>0</v>
      </c>
      <c r="G24" s="22">
        <f t="shared" si="5"/>
        <v>0.53195543880595586</v>
      </c>
      <c r="H24" s="22">
        <f t="shared" si="5"/>
        <v>0.53634546756949131</v>
      </c>
      <c r="I24" s="22">
        <f t="shared" si="5"/>
        <v>0.52158918520195274</v>
      </c>
      <c r="J24" s="22">
        <f t="shared" si="5"/>
        <v>0.4829311191901654</v>
      </c>
      <c r="K24" s="22">
        <f t="shared" si="5"/>
        <v>0.41688652882543076</v>
      </c>
      <c r="L24" s="22">
        <f t="shared" si="5"/>
        <v>0.28847296335384676</v>
      </c>
      <c r="M24" s="22">
        <f t="shared" si="5"/>
        <v>0.21608731830967209</v>
      </c>
      <c r="N24" s="22">
        <f t="shared" si="5"/>
        <v>0.12980241005792656</v>
      </c>
      <c r="O24" s="22">
        <f t="shared" si="5"/>
        <v>0.10240516368565451</v>
      </c>
      <c r="P24" s="22">
        <f t="shared" si="5"/>
        <v>6.5698349645932935E-2</v>
      </c>
      <c r="Q24" s="22">
        <f t="shared" si="5"/>
        <v>4.0135215462497147E-2</v>
      </c>
      <c r="R24" s="22">
        <f t="shared" si="5"/>
        <v>2.8289439307078498E-2</v>
      </c>
      <c r="S24" s="22">
        <f t="shared" si="5"/>
        <v>2.593241582521881E-2</v>
      </c>
      <c r="T24" s="22">
        <f t="shared" si="5"/>
        <v>1.9530386689545542E-2</v>
      </c>
      <c r="U24" s="22">
        <f t="shared" si="5"/>
        <v>1.5561816670408917E-2</v>
      </c>
      <c r="V24" s="22">
        <f t="shared" si="5"/>
        <v>1.1998449989812377E-2</v>
      </c>
      <c r="W24" s="22">
        <f>W6/W$14</f>
        <v>8.6682084630356569E-3</v>
      </c>
      <c r="X24" s="22">
        <f t="shared" si="5"/>
        <v>6.9951876375541032E-3</v>
      </c>
      <c r="Y24" s="22">
        <f t="shared" si="5"/>
        <v>5.5689416367340431E-3</v>
      </c>
      <c r="Z24" s="22">
        <f t="shared" si="6"/>
        <v>4.7148711874114039E-3</v>
      </c>
      <c r="AA24" s="22">
        <f t="shared" si="6"/>
        <v>3.6494470459810112E-3</v>
      </c>
      <c r="AB24" s="22">
        <f t="shared" ref="AB24" si="9">AB6/AB$14</f>
        <v>2.669190215212891E-3</v>
      </c>
    </row>
    <row r="25" spans="2:28" ht="16.05" customHeight="1" thickBot="1" x14ac:dyDescent="0.4">
      <c r="B25" s="32" t="s">
        <v>128</v>
      </c>
      <c r="C25" s="22">
        <f t="shared" si="5"/>
        <v>0</v>
      </c>
      <c r="D25" s="22">
        <f t="shared" si="5"/>
        <v>0</v>
      </c>
      <c r="E25" s="22">
        <f t="shared" si="5"/>
        <v>0</v>
      </c>
      <c r="F25" s="22">
        <f t="shared" si="5"/>
        <v>0</v>
      </c>
      <c r="G25" s="22">
        <f t="shared" si="5"/>
        <v>0</v>
      </c>
      <c r="H25" s="22">
        <f t="shared" si="5"/>
        <v>0</v>
      </c>
      <c r="I25" s="22">
        <f t="shared" si="5"/>
        <v>0</v>
      </c>
      <c r="J25" s="22">
        <f t="shared" si="5"/>
        <v>0</v>
      </c>
      <c r="K25" s="22">
        <f t="shared" si="5"/>
        <v>0</v>
      </c>
      <c r="L25" s="22">
        <f t="shared" si="5"/>
        <v>0</v>
      </c>
      <c r="M25" s="22">
        <f t="shared" si="5"/>
        <v>0</v>
      </c>
      <c r="N25" s="22">
        <f t="shared" si="5"/>
        <v>0</v>
      </c>
      <c r="O25" s="22">
        <f t="shared" si="5"/>
        <v>0</v>
      </c>
      <c r="P25" s="22">
        <f t="shared" si="5"/>
        <v>0</v>
      </c>
      <c r="Q25" s="22">
        <f t="shared" si="5"/>
        <v>0</v>
      </c>
      <c r="R25" s="22">
        <f t="shared" si="5"/>
        <v>0</v>
      </c>
      <c r="S25" s="22">
        <f t="shared" si="5"/>
        <v>0</v>
      </c>
      <c r="T25" s="22">
        <f t="shared" si="5"/>
        <v>8.0711269920620879E-4</v>
      </c>
      <c r="U25" s="22">
        <f t="shared" si="5"/>
        <v>6.2769244047358513E-3</v>
      </c>
      <c r="V25" s="22">
        <f t="shared" si="5"/>
        <v>1.2065654036812189E-2</v>
      </c>
      <c r="W25" s="22">
        <f>W7/W$14</f>
        <v>1.7915904410746291E-2</v>
      </c>
      <c r="X25" s="22">
        <f t="shared" si="5"/>
        <v>2.076147378176425E-2</v>
      </c>
      <c r="Y25" s="22">
        <f t="shared" si="5"/>
        <v>2.3286051581775692E-2</v>
      </c>
      <c r="Z25" s="22">
        <f t="shared" si="6"/>
        <v>2.4961777518482879E-2</v>
      </c>
      <c r="AA25" s="22">
        <f t="shared" si="6"/>
        <v>2.5920630593209919E-2</v>
      </c>
      <c r="AB25" s="22">
        <f t="shared" ref="AB25" si="10">AB7/AB$14</f>
        <v>2.6283776664230485E-2</v>
      </c>
    </row>
    <row r="26" spans="2:28" ht="16.05" customHeight="1" thickBot="1" x14ac:dyDescent="0.4">
      <c r="B26" s="31" t="s">
        <v>205</v>
      </c>
      <c r="C26" s="22">
        <f t="shared" si="5"/>
        <v>0.16463497789596906</v>
      </c>
      <c r="D26" s="22">
        <f t="shared" si="5"/>
        <v>0.15421763222452864</v>
      </c>
      <c r="E26" s="22">
        <f t="shared" si="5"/>
        <v>0.14964070730009385</v>
      </c>
      <c r="F26" s="22">
        <f t="shared" si="5"/>
        <v>0.15945307392173003</v>
      </c>
      <c r="G26" s="22">
        <f t="shared" si="5"/>
        <v>0.15805108414512145</v>
      </c>
      <c r="H26" s="22">
        <f t="shared" si="5"/>
        <v>0.17292782124098277</v>
      </c>
      <c r="I26" s="22">
        <f t="shared" si="5"/>
        <v>0.2056959927029349</v>
      </c>
      <c r="J26" s="22">
        <f t="shared" si="5"/>
        <v>0.23966870541331894</v>
      </c>
      <c r="K26" s="22">
        <f t="shared" si="5"/>
        <v>0.27864906486061713</v>
      </c>
      <c r="L26" s="22">
        <f t="shared" si="5"/>
        <v>0.38354215311839629</v>
      </c>
      <c r="M26" s="22">
        <f t="shared" si="5"/>
        <v>0.40934268055571377</v>
      </c>
      <c r="N26" s="22">
        <f t="shared" si="5"/>
        <v>0.50446570877239916</v>
      </c>
      <c r="O26" s="22">
        <f t="shared" si="5"/>
        <v>0.49265694136991867</v>
      </c>
      <c r="P26" s="22">
        <f t="shared" si="5"/>
        <v>0.61028417099941512</v>
      </c>
      <c r="Q26" s="22">
        <f t="shared" si="5"/>
        <v>0.70838596442359214</v>
      </c>
      <c r="R26" s="22">
        <f t="shared" si="5"/>
        <v>0.73052098796377019</v>
      </c>
      <c r="S26" s="22">
        <f t="shared" si="5"/>
        <v>0.70201604715572752</v>
      </c>
      <c r="T26" s="22">
        <f t="shared" si="5"/>
        <v>0.76095656479339246</v>
      </c>
      <c r="U26" s="22">
        <f t="shared" si="5"/>
        <v>0.75889002919320991</v>
      </c>
      <c r="V26" s="22">
        <f t="shared" si="5"/>
        <v>0.75655600437716319</v>
      </c>
      <c r="W26" s="22">
        <f t="shared" si="5"/>
        <v>0.75030592026327381</v>
      </c>
      <c r="X26" s="22">
        <f t="shared" si="5"/>
        <v>0.76577585313021601</v>
      </c>
      <c r="Y26" s="22">
        <f t="shared" si="5"/>
        <v>0.77870223095742652</v>
      </c>
      <c r="Z26" s="22">
        <f t="shared" si="6"/>
        <v>0.77908972065884152</v>
      </c>
      <c r="AA26" s="22">
        <f t="shared" si="6"/>
        <v>0.78580771456813736</v>
      </c>
      <c r="AB26" s="22">
        <f t="shared" ref="AB26" si="11">AB8/AB$14</f>
        <v>0.80670379159381889</v>
      </c>
    </row>
    <row r="27" spans="2:28" ht="16.05" customHeight="1" thickBot="1" x14ac:dyDescent="0.4">
      <c r="B27" s="32" t="s">
        <v>129</v>
      </c>
      <c r="C27" s="22">
        <f t="shared" si="5"/>
        <v>0.11728019528974783</v>
      </c>
      <c r="D27" s="22">
        <f t="shared" si="5"/>
        <v>0.10187745040466729</v>
      </c>
      <c r="E27" s="22">
        <f t="shared" si="5"/>
        <v>9.0324129662481253E-2</v>
      </c>
      <c r="F27" s="22">
        <f t="shared" si="5"/>
        <v>8.6928575668841823E-2</v>
      </c>
      <c r="G27" s="22">
        <f t="shared" si="5"/>
        <v>8.0577104007199057E-2</v>
      </c>
      <c r="H27" s="22">
        <f t="shared" si="5"/>
        <v>9.8902206330383685E-2</v>
      </c>
      <c r="I27" s="22">
        <f t="shared" si="5"/>
        <v>0.13101591109181238</v>
      </c>
      <c r="J27" s="22">
        <f t="shared" si="5"/>
        <v>0.16763881684828391</v>
      </c>
      <c r="K27" s="22">
        <f t="shared" si="5"/>
        <v>0.2162971333240527</v>
      </c>
      <c r="L27" s="22">
        <f t="shared" si="5"/>
        <v>0.27643189052042438</v>
      </c>
      <c r="M27" s="22">
        <f t="shared" si="5"/>
        <v>0.30730128658040468</v>
      </c>
      <c r="N27" s="22">
        <f t="shared" si="5"/>
        <v>0.41637555273695015</v>
      </c>
      <c r="O27" s="22">
        <f t="shared" si="5"/>
        <v>0.41560449723648751</v>
      </c>
      <c r="P27" s="22">
        <f t="shared" si="5"/>
        <v>0.55422177616206525</v>
      </c>
      <c r="Q27" s="22">
        <f t="shared" si="5"/>
        <v>0.66795922264357044</v>
      </c>
      <c r="R27" s="22">
        <f t="shared" si="5"/>
        <v>0.69338240549585828</v>
      </c>
      <c r="S27" s="22">
        <f t="shared" si="5"/>
        <v>0.66494790464509246</v>
      </c>
      <c r="T27" s="22">
        <f t="shared" si="5"/>
        <v>0.72149254979313227</v>
      </c>
      <c r="U27" s="22">
        <f t="shared" si="5"/>
        <v>0.70612849392523336</v>
      </c>
      <c r="V27" s="22">
        <f t="shared" si="5"/>
        <v>0.68794015495562244</v>
      </c>
      <c r="W27" s="22">
        <f>W9/W$14</f>
        <v>0.67433227499316473</v>
      </c>
      <c r="X27" s="22">
        <f t="shared" si="5"/>
        <v>0.6912334710472815</v>
      </c>
      <c r="Y27" s="22">
        <f t="shared" si="5"/>
        <v>0.70774265841203143</v>
      </c>
      <c r="Z27" s="22">
        <f t="shared" si="6"/>
        <v>0.70789676742901742</v>
      </c>
      <c r="AA27" s="22">
        <f t="shared" si="6"/>
        <v>0.71015255306020508</v>
      </c>
      <c r="AB27" s="22">
        <f t="shared" ref="AB27" si="12">AB9/AB$14</f>
        <v>0.72508937982514787</v>
      </c>
    </row>
    <row r="28" spans="2:28" ht="16.05" customHeight="1" thickBot="1" x14ac:dyDescent="0.4">
      <c r="B28" s="61" t="s">
        <v>130</v>
      </c>
      <c r="C28" s="22">
        <f t="shared" si="5"/>
        <v>4.7354782606221238E-2</v>
      </c>
      <c r="D28" s="22">
        <f t="shared" si="5"/>
        <v>5.2340181819861359E-2</v>
      </c>
      <c r="E28" s="22">
        <f t="shared" si="5"/>
        <v>5.931657763761259E-2</v>
      </c>
      <c r="F28" s="22">
        <f t="shared" si="5"/>
        <v>7.2524498252888217E-2</v>
      </c>
      <c r="G28" s="22">
        <f t="shared" si="5"/>
        <v>7.7473980137922394E-2</v>
      </c>
      <c r="H28" s="22">
        <f t="shared" si="5"/>
        <v>7.40256149105991E-2</v>
      </c>
      <c r="I28" s="22">
        <f t="shared" si="5"/>
        <v>7.4680081611122537E-2</v>
      </c>
      <c r="J28" s="22">
        <f t="shared" si="5"/>
        <v>7.2029888565035019E-2</v>
      </c>
      <c r="K28" s="22">
        <f t="shared" si="5"/>
        <v>6.2351931536564438E-2</v>
      </c>
      <c r="L28" s="22">
        <f t="shared" si="5"/>
        <v>0.10711023088441363</v>
      </c>
      <c r="M28" s="22">
        <f t="shared" si="5"/>
        <v>0.10204139397530908</v>
      </c>
      <c r="N28" s="22">
        <f t="shared" si="5"/>
        <v>8.8090156035449035E-2</v>
      </c>
      <c r="O28" s="22">
        <f t="shared" si="5"/>
        <v>7.7052444133431111E-2</v>
      </c>
      <c r="P28" s="22">
        <f t="shared" si="5"/>
        <v>5.6062394837349983E-2</v>
      </c>
      <c r="Q28" s="22">
        <f t="shared" si="5"/>
        <v>4.0426520992338691E-2</v>
      </c>
      <c r="R28" s="22">
        <f t="shared" si="5"/>
        <v>3.7132229660481901E-2</v>
      </c>
      <c r="S28" s="22">
        <f t="shared" si="5"/>
        <v>3.7058157450666061E-2</v>
      </c>
      <c r="T28" s="22">
        <f t="shared" si="5"/>
        <v>3.9445191852184848E-2</v>
      </c>
      <c r="U28" s="22">
        <f t="shared" si="5"/>
        <v>4.0060266917371357E-2</v>
      </c>
      <c r="V28" s="22">
        <f t="shared" si="5"/>
        <v>3.8933707797952216E-2</v>
      </c>
      <c r="W28" s="22">
        <f>W10/W$14</f>
        <v>3.7714998845867272E-2</v>
      </c>
      <c r="X28" s="22">
        <f t="shared" si="5"/>
        <v>3.5316568673829644E-2</v>
      </c>
      <c r="Y28" s="22">
        <f t="shared" si="5"/>
        <v>3.2319792064309134E-2</v>
      </c>
      <c r="Z28" s="22">
        <f t="shared" si="6"/>
        <v>3.1488425372372106E-2</v>
      </c>
      <c r="AA28" s="22">
        <f t="shared" si="6"/>
        <v>3.2927727308366801E-2</v>
      </c>
      <c r="AB28" s="22">
        <f t="shared" ref="AB28" si="13">AB10/AB$14</f>
        <v>3.5444738935937789E-2</v>
      </c>
    </row>
    <row r="29" spans="2:28" ht="16.05" customHeight="1" thickBot="1" x14ac:dyDescent="0.4">
      <c r="B29" s="61" t="s">
        <v>131</v>
      </c>
      <c r="C29" s="22">
        <f t="shared" si="5"/>
        <v>0</v>
      </c>
      <c r="D29" s="22">
        <f t="shared" si="5"/>
        <v>0</v>
      </c>
      <c r="E29" s="22">
        <f t="shared" si="5"/>
        <v>0</v>
      </c>
      <c r="F29" s="22">
        <f t="shared" si="5"/>
        <v>0</v>
      </c>
      <c r="G29" s="22">
        <f t="shared" si="5"/>
        <v>0</v>
      </c>
      <c r="H29" s="22">
        <f t="shared" si="5"/>
        <v>0</v>
      </c>
      <c r="I29" s="22">
        <f t="shared" si="5"/>
        <v>0</v>
      </c>
      <c r="J29" s="22">
        <f t="shared" si="5"/>
        <v>0</v>
      </c>
      <c r="K29" s="22">
        <f t="shared" si="5"/>
        <v>0</v>
      </c>
      <c r="L29" s="22">
        <f t="shared" si="5"/>
        <v>3.1713558236416418E-8</v>
      </c>
      <c r="M29" s="22">
        <f t="shared" si="5"/>
        <v>0</v>
      </c>
      <c r="N29" s="22">
        <f t="shared" si="5"/>
        <v>0</v>
      </c>
      <c r="O29" s="22">
        <f t="shared" si="5"/>
        <v>0</v>
      </c>
      <c r="P29" s="22">
        <f t="shared" si="5"/>
        <v>0</v>
      </c>
      <c r="Q29" s="22">
        <f t="shared" si="5"/>
        <v>2.2078768308673347E-7</v>
      </c>
      <c r="R29" s="22">
        <f t="shared" si="5"/>
        <v>6.3528074300610749E-6</v>
      </c>
      <c r="S29" s="22">
        <f t="shared" si="5"/>
        <v>9.9850599690312058E-6</v>
      </c>
      <c r="T29" s="22">
        <f t="shared" si="5"/>
        <v>1.8823148075306353E-5</v>
      </c>
      <c r="U29" s="22">
        <f t="shared" si="5"/>
        <v>1.2701268350605159E-2</v>
      </c>
      <c r="V29" s="22">
        <f t="shared" si="5"/>
        <v>2.968214162358844E-2</v>
      </c>
      <c r="W29" s="22">
        <f t="shared" si="5"/>
        <v>3.8258646424241718E-2</v>
      </c>
      <c r="X29" s="22">
        <f t="shared" si="5"/>
        <v>3.9225813409104811E-2</v>
      </c>
      <c r="Y29" s="22">
        <f t="shared" si="5"/>
        <v>3.8639780481085913E-2</v>
      </c>
      <c r="Z29" s="22">
        <f t="shared" si="6"/>
        <v>3.9704527857451988E-2</v>
      </c>
      <c r="AA29" s="22">
        <f t="shared" si="6"/>
        <v>4.2727434199565421E-2</v>
      </c>
      <c r="AB29" s="22">
        <f t="shared" ref="AB29" si="14">AB11/AB$14</f>
        <v>4.6169672832733127E-2</v>
      </c>
    </row>
    <row r="30" spans="2:28" ht="16.05" customHeight="1" thickBot="1" x14ac:dyDescent="0.4">
      <c r="B30" s="33" t="s">
        <v>132</v>
      </c>
      <c r="C30" s="22">
        <f t="shared" si="5"/>
        <v>0.15444183460142305</v>
      </c>
      <c r="D30" s="22">
        <f t="shared" si="5"/>
        <v>0.1496899508170545</v>
      </c>
      <c r="E30" s="22">
        <f t="shared" si="5"/>
        <v>0.14290258815156912</v>
      </c>
      <c r="F30" s="22">
        <f t="shared" si="5"/>
        <v>0.14898767671758534</v>
      </c>
      <c r="G30" s="22">
        <f t="shared" si="5"/>
        <v>0.12874430960571598</v>
      </c>
      <c r="H30" s="22">
        <f t="shared" si="5"/>
        <v>0.10651038504237363</v>
      </c>
      <c r="I30" s="22">
        <f t="shared" si="5"/>
        <v>8.5473391284889719E-2</v>
      </c>
      <c r="J30" s="22">
        <f t="shared" si="5"/>
        <v>5.954781567783838E-2</v>
      </c>
      <c r="K30" s="22">
        <f t="shared" si="5"/>
        <v>3.8458556007077378E-2</v>
      </c>
      <c r="L30" s="22">
        <f t="shared" si="5"/>
        <v>2.3204140504983359E-2</v>
      </c>
      <c r="M30" s="22">
        <f t="shared" si="5"/>
        <v>1.7667669636828059E-2</v>
      </c>
      <c r="N30" s="22">
        <f t="shared" si="5"/>
        <v>1.260896679516464E-2</v>
      </c>
      <c r="O30" s="22">
        <f t="shared" si="5"/>
        <v>1.0224498933043743E-2</v>
      </c>
      <c r="P30" s="22">
        <f t="shared" si="5"/>
        <v>6.7918433467165596E-3</v>
      </c>
      <c r="Q30" s="22">
        <f t="shared" si="5"/>
        <v>4.5785105651628862E-3</v>
      </c>
      <c r="R30" s="22">
        <f t="shared" si="5"/>
        <v>3.9537570053799209E-3</v>
      </c>
      <c r="S30" s="22">
        <f t="shared" si="5"/>
        <v>4.1819925266815541E-3</v>
      </c>
      <c r="T30" s="22">
        <f t="shared" si="5"/>
        <v>3.9666993060785798E-3</v>
      </c>
      <c r="U30" s="22">
        <f t="shared" si="5"/>
        <v>3.9135074934061233E-3</v>
      </c>
      <c r="V30" s="22">
        <f t="shared" si="5"/>
        <v>3.3292521376999422E-3</v>
      </c>
      <c r="W30" s="22">
        <f t="shared" si="5"/>
        <v>2.7843678617945214E-3</v>
      </c>
      <c r="X30" s="22">
        <f t="shared" si="5"/>
        <v>2.5051436646776762E-3</v>
      </c>
      <c r="Y30" s="22">
        <f t="shared" si="5"/>
        <v>1.9925767560197852E-3</v>
      </c>
      <c r="Z30" s="22">
        <f t="shared" si="6"/>
        <v>1.6578891946153896E-3</v>
      </c>
      <c r="AA30" s="22">
        <f t="shared" si="6"/>
        <v>1.3592448894450874E-3</v>
      </c>
      <c r="AB30" s="22">
        <f t="shared" ref="AB30" si="15">AB12/AB$14</f>
        <v>1.1493099808290222E-3</v>
      </c>
    </row>
    <row r="31" spans="2:28" ht="16.05" customHeight="1" thickBot="1" x14ac:dyDescent="0.4">
      <c r="B31" s="33" t="s">
        <v>133</v>
      </c>
      <c r="C31" s="22">
        <f t="shared" si="5"/>
        <v>3.5178165625633041E-3</v>
      </c>
      <c r="D31" s="22">
        <f t="shared" si="5"/>
        <v>6.7631498727208188E-3</v>
      </c>
      <c r="E31" s="22">
        <f t="shared" si="5"/>
        <v>9.682004897258293E-3</v>
      </c>
      <c r="F31" s="22">
        <f t="shared" si="5"/>
        <v>1.3349907900344241E-2</v>
      </c>
      <c r="G31" s="22">
        <f t="shared" si="5"/>
        <v>1.4231768561658717E-2</v>
      </c>
      <c r="H31" s="22">
        <f t="shared" si="5"/>
        <v>1.3510198659438914E-2</v>
      </c>
      <c r="I31" s="22">
        <f t="shared" si="5"/>
        <v>1.2452603375142476E-2</v>
      </c>
      <c r="J31" s="22">
        <f t="shared" si="5"/>
        <v>9.4452991622991835E-3</v>
      </c>
      <c r="K31" s="22">
        <f t="shared" si="5"/>
        <v>6.7085138860008666E-3</v>
      </c>
      <c r="L31" s="22">
        <f t="shared" si="5"/>
        <v>3.6113787357832262E-3</v>
      </c>
      <c r="M31" s="22">
        <f t="shared" si="5"/>
        <v>2.9729139614851465E-3</v>
      </c>
      <c r="N31" s="22">
        <f t="shared" si="5"/>
        <v>1.8782717371982403E-3</v>
      </c>
      <c r="O31" s="22">
        <f t="shared" si="5"/>
        <v>1.5419359521958132E-3</v>
      </c>
      <c r="P31" s="22">
        <f t="shared" si="5"/>
        <v>1.0371747021335881E-3</v>
      </c>
      <c r="Q31" s="22">
        <f t="shared" si="5"/>
        <v>6.5938577359970715E-4</v>
      </c>
      <c r="R31" s="22">
        <f t="shared" si="5"/>
        <v>3.6123462566746818E-4</v>
      </c>
      <c r="S31" s="22">
        <f t="shared" si="5"/>
        <v>3.7658626758800974E-4</v>
      </c>
      <c r="T31" s="22">
        <f t="shared" si="5"/>
        <v>3.4290165213729843E-4</v>
      </c>
      <c r="U31" s="22">
        <f t="shared" si="5"/>
        <v>3.1669490218324951E-4</v>
      </c>
      <c r="V31" s="22">
        <f t="shared" si="5"/>
        <v>2.5521938606146469E-4</v>
      </c>
      <c r="W31" s="22">
        <f t="shared" si="5"/>
        <v>2.103254025658234E-4</v>
      </c>
      <c r="X31" s="22">
        <f t="shared" si="5"/>
        <v>1.6046274561067625E-4</v>
      </c>
      <c r="Y31" s="22">
        <f t="shared" si="5"/>
        <v>9.9998560098221777E-5</v>
      </c>
      <c r="Z31" s="22">
        <f t="shared" si="6"/>
        <v>1.5716451987307891E-4</v>
      </c>
      <c r="AA31" s="22">
        <f t="shared" si="6"/>
        <v>2.7020814773288079E-5</v>
      </c>
      <c r="AB31" s="22">
        <f t="shared" ref="AB31" si="16">AB13/AB$14</f>
        <v>1.8023999567568161E-5</v>
      </c>
    </row>
    <row r="32" spans="2:28" ht="16.05" customHeight="1" thickBot="1" x14ac:dyDescent="0.4">
      <c r="B32" s="35" t="s">
        <v>167</v>
      </c>
      <c r="C32" s="22">
        <f t="shared" ref="C32:Y32" si="17">SUM(C22,C26,C30:C31)</f>
        <v>0.99999999999999989</v>
      </c>
      <c r="D32" s="22">
        <f t="shared" si="17"/>
        <v>1</v>
      </c>
      <c r="E32" s="22">
        <f t="shared" si="17"/>
        <v>0.99999999999999989</v>
      </c>
      <c r="F32" s="22">
        <f t="shared" si="17"/>
        <v>1</v>
      </c>
      <c r="G32" s="22">
        <f t="shared" si="17"/>
        <v>1</v>
      </c>
      <c r="H32" s="22">
        <f t="shared" si="17"/>
        <v>1</v>
      </c>
      <c r="I32" s="22">
        <f t="shared" si="17"/>
        <v>1</v>
      </c>
      <c r="J32" s="22">
        <f t="shared" si="17"/>
        <v>1</v>
      </c>
      <c r="K32" s="22">
        <f t="shared" si="17"/>
        <v>1</v>
      </c>
      <c r="L32" s="22">
        <f t="shared" si="17"/>
        <v>1.0000000000000002</v>
      </c>
      <c r="M32" s="22">
        <f t="shared" si="17"/>
        <v>1.0000000000000002</v>
      </c>
      <c r="N32" s="22">
        <f t="shared" si="17"/>
        <v>1</v>
      </c>
      <c r="O32" s="22">
        <f t="shared" si="17"/>
        <v>1.0000000000000002</v>
      </c>
      <c r="P32" s="22">
        <f t="shared" si="17"/>
        <v>1</v>
      </c>
      <c r="Q32" s="22">
        <f t="shared" si="17"/>
        <v>0.99999999999999989</v>
      </c>
      <c r="R32" s="22">
        <f t="shared" si="17"/>
        <v>1</v>
      </c>
      <c r="S32" s="22">
        <f t="shared" si="17"/>
        <v>0.99999999999999978</v>
      </c>
      <c r="T32" s="22">
        <f t="shared" si="17"/>
        <v>1</v>
      </c>
      <c r="U32" s="22">
        <f t="shared" si="17"/>
        <v>1.0000000000000002</v>
      </c>
      <c r="V32" s="22">
        <f t="shared" si="17"/>
        <v>0.99999999999999989</v>
      </c>
      <c r="W32" s="22">
        <f>SUM(W22,W26,W30:W31)</f>
        <v>1</v>
      </c>
      <c r="X32" s="22">
        <f t="shared" si="17"/>
        <v>1.0000000000000002</v>
      </c>
      <c r="Y32" s="22">
        <f t="shared" si="17"/>
        <v>1</v>
      </c>
      <c r="Z32" s="22">
        <f>SUM(Z22,Z26,Z30:Z31)</f>
        <v>1</v>
      </c>
      <c r="AA32" s="22">
        <f>SUM(AA22,AA26,AA30:AA31)</f>
        <v>0.99999999999999989</v>
      </c>
      <c r="AB32" s="22">
        <f>SUM(AB22,AB26,AB30:AB31)</f>
        <v>1</v>
      </c>
    </row>
    <row r="33" spans="2:28" ht="16.05" customHeight="1" x14ac:dyDescent="0.35">
      <c r="B33" s="35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</row>
    <row r="34" spans="2:28" ht="16.05" customHeight="1" thickBot="1" x14ac:dyDescent="0.35">
      <c r="B34" s="29" t="s">
        <v>168</v>
      </c>
      <c r="C34" s="29" t="s">
        <v>3</v>
      </c>
      <c r="D34" s="29" t="s">
        <v>4</v>
      </c>
      <c r="E34" s="29" t="s">
        <v>5</v>
      </c>
      <c r="F34" s="29" t="s">
        <v>6</v>
      </c>
      <c r="G34" s="29" t="s">
        <v>7</v>
      </c>
      <c r="H34" s="29" t="s">
        <v>8</v>
      </c>
      <c r="I34" s="29" t="s">
        <v>9</v>
      </c>
      <c r="J34" s="29" t="s">
        <v>10</v>
      </c>
      <c r="K34" s="29" t="s">
        <v>11</v>
      </c>
      <c r="L34" s="29" t="s">
        <v>12</v>
      </c>
      <c r="M34" s="29" t="s">
        <v>13</v>
      </c>
      <c r="N34" s="29" t="s">
        <v>14</v>
      </c>
      <c r="O34" s="29" t="s">
        <v>15</v>
      </c>
      <c r="P34" s="29" t="s">
        <v>16</v>
      </c>
      <c r="Q34" s="29" t="s">
        <v>17</v>
      </c>
      <c r="R34" s="29" t="s">
        <v>18</v>
      </c>
      <c r="S34" s="29" t="s">
        <v>19</v>
      </c>
      <c r="T34" s="29" t="s">
        <v>20</v>
      </c>
      <c r="U34" s="29" t="s">
        <v>21</v>
      </c>
      <c r="V34" s="29" t="s">
        <v>22</v>
      </c>
      <c r="W34" s="29" t="s">
        <v>23</v>
      </c>
      <c r="X34" s="29" t="s">
        <v>0</v>
      </c>
      <c r="Y34" s="29" t="s">
        <v>203</v>
      </c>
      <c r="Z34" s="29" t="s">
        <v>206</v>
      </c>
      <c r="AA34" s="29" t="s">
        <v>217</v>
      </c>
      <c r="AB34" s="29" t="s">
        <v>220</v>
      </c>
    </row>
    <row r="35" spans="2:28" ht="16.05" customHeight="1" thickBot="1" x14ac:dyDescent="0.35">
      <c r="B35" s="36" t="s">
        <v>169</v>
      </c>
      <c r="C35" s="24">
        <f>SUM(C36:C43)</f>
        <v>1319.7393645299994</v>
      </c>
      <c r="D35" s="24">
        <f t="shared" ref="D35:X35" si="18">SUM(D36:D43)</f>
        <v>1557.7249092899985</v>
      </c>
      <c r="E35" s="24">
        <f t="shared" si="18"/>
        <v>1702.0414649199988</v>
      </c>
      <c r="F35" s="24">
        <f t="shared" si="18"/>
        <v>1640.1247228299985</v>
      </c>
      <c r="G35" s="24">
        <f t="shared" si="18"/>
        <v>1767.8067196799961</v>
      </c>
      <c r="H35" s="24">
        <f t="shared" si="18"/>
        <v>1831.466212580001</v>
      </c>
      <c r="I35" s="24">
        <f t="shared" si="18"/>
        <v>1721.8737643499965</v>
      </c>
      <c r="J35" s="24">
        <f t="shared" si="18"/>
        <v>1664.4880000600042</v>
      </c>
      <c r="K35" s="24">
        <f t="shared" si="18"/>
        <v>1774.2044563899931</v>
      </c>
      <c r="L35" s="24">
        <f t="shared" si="18"/>
        <v>1642.3736598300036</v>
      </c>
      <c r="M35" s="24">
        <f t="shared" si="18"/>
        <v>1900.6869249599945</v>
      </c>
      <c r="N35" s="24">
        <f t="shared" si="18"/>
        <v>2248.0443524000066</v>
      </c>
      <c r="O35" s="24">
        <f t="shared" si="18"/>
        <v>2618.2305550000005</v>
      </c>
      <c r="P35" s="24">
        <f t="shared" si="18"/>
        <v>3705.1564766399506</v>
      </c>
      <c r="Q35" s="24">
        <f t="shared" si="18"/>
        <v>5470.3174291500172</v>
      </c>
      <c r="R35" s="24">
        <f t="shared" si="18"/>
        <v>6528.1525860500815</v>
      </c>
      <c r="S35" s="24">
        <f t="shared" si="18"/>
        <v>7099.3690289387123</v>
      </c>
      <c r="T35" s="24">
        <f t="shared" si="18"/>
        <v>8458.077404883581</v>
      </c>
      <c r="U35" s="24">
        <f t="shared" si="18"/>
        <v>9297.2545840000002</v>
      </c>
      <c r="V35" s="24">
        <f t="shared" si="18"/>
        <v>10147.683733</v>
      </c>
      <c r="W35" s="24">
        <f t="shared" si="18"/>
        <v>11191.163834979998</v>
      </c>
      <c r="X35" s="24">
        <f t="shared" si="18"/>
        <v>12416.556632049997</v>
      </c>
      <c r="Y35" s="24">
        <f>SUM(Y36:Y43)</f>
        <v>14094.969171520001</v>
      </c>
      <c r="Z35" s="24">
        <f>SUM(Z36:Z43)</f>
        <v>15773.250765999999</v>
      </c>
      <c r="AA35" s="24">
        <f>SUM(AA36:AA43)</f>
        <v>17705.550616149998</v>
      </c>
      <c r="AB35" s="24">
        <f>SUM(AB36:AB43)</f>
        <v>19126.6221811</v>
      </c>
    </row>
    <row r="36" spans="2:28" ht="16.05" customHeight="1" thickBot="1" x14ac:dyDescent="0.35">
      <c r="B36" s="37" t="s">
        <v>140</v>
      </c>
      <c r="C36" s="23">
        <v>772.81176457999982</v>
      </c>
      <c r="D36" s="23">
        <v>895.8066808399999</v>
      </c>
      <c r="E36" s="23">
        <v>918.69804267000006</v>
      </c>
      <c r="F36" s="23">
        <v>879.95455745999891</v>
      </c>
      <c r="G36" s="23">
        <v>922.7279735099977</v>
      </c>
      <c r="H36" s="23">
        <v>971.73754228999871</v>
      </c>
      <c r="I36" s="23">
        <v>971.55207729999756</v>
      </c>
      <c r="J36" s="23">
        <v>993.81300287000465</v>
      </c>
      <c r="K36" s="23">
        <v>1176.6136574899938</v>
      </c>
      <c r="L36" s="23">
        <v>1257.2984557400034</v>
      </c>
      <c r="M36" s="23">
        <v>1497.2807311799945</v>
      </c>
      <c r="N36" s="23">
        <v>1916.0147320600065</v>
      </c>
      <c r="O36" s="23">
        <v>2231.0924589500009</v>
      </c>
      <c r="P36" s="23">
        <v>3255.9366853499509</v>
      </c>
      <c r="Q36" s="23">
        <v>4828.9121275600191</v>
      </c>
      <c r="R36" s="23">
        <v>5969.8139566500831</v>
      </c>
      <c r="S36" s="23">
        <v>6388.8186524701605</v>
      </c>
      <c r="T36" s="23">
        <v>7645.0578687297984</v>
      </c>
      <c r="U36" s="23">
        <v>8372.3983680000001</v>
      </c>
      <c r="V36" s="23">
        <v>9131.8491130000002</v>
      </c>
      <c r="W36" s="23">
        <v>10104.44210737</v>
      </c>
      <c r="X36" s="23">
        <v>11293.416236579998</v>
      </c>
      <c r="Y36" s="23">
        <v>12927.43228571</v>
      </c>
      <c r="Z36" s="23">
        <v>14474.3325</v>
      </c>
      <c r="AA36" s="23">
        <v>16352.12353454</v>
      </c>
      <c r="AB36" s="23">
        <v>17800.774298879998</v>
      </c>
    </row>
    <row r="37" spans="2:28" ht="16.05" customHeight="1" thickBot="1" x14ac:dyDescent="0.35">
      <c r="B37" s="37" t="s">
        <v>141</v>
      </c>
      <c r="C37" s="23">
        <v>104.28110564999999</v>
      </c>
      <c r="D37" s="23">
        <v>98.644460469999913</v>
      </c>
      <c r="E37" s="23">
        <v>118.12047594999999</v>
      </c>
      <c r="F37" s="23">
        <v>99.150407059999893</v>
      </c>
      <c r="G37" s="23">
        <v>73.053002649999968</v>
      </c>
      <c r="H37" s="23">
        <v>75.267838249999983</v>
      </c>
      <c r="I37" s="23">
        <v>69.669047919999912</v>
      </c>
      <c r="J37" s="23">
        <v>78.17544768999997</v>
      </c>
      <c r="K37" s="23">
        <v>49.949664399999982</v>
      </c>
      <c r="L37" s="23">
        <v>34.552705089999989</v>
      </c>
      <c r="M37" s="23">
        <v>41.743107609999981</v>
      </c>
      <c r="N37" s="23">
        <v>39.166995929999963</v>
      </c>
      <c r="O37" s="23">
        <v>52.996349649999985</v>
      </c>
      <c r="P37" s="23">
        <v>62.446287150000018</v>
      </c>
      <c r="Q37" s="23">
        <v>177.72083100999942</v>
      </c>
      <c r="R37" s="23">
        <v>106.82086866999997</v>
      </c>
      <c r="S37" s="23">
        <v>108.68791032999978</v>
      </c>
      <c r="T37" s="23">
        <v>124.47620493999968</v>
      </c>
      <c r="U37" s="23">
        <v>135.12600800000001</v>
      </c>
      <c r="V37" s="23">
        <v>137.47244800000001</v>
      </c>
      <c r="W37" s="23">
        <v>171.78096365999886</v>
      </c>
      <c r="X37" s="23">
        <v>166.26120399999999</v>
      </c>
      <c r="Y37" s="23">
        <v>172.75217463000001</v>
      </c>
      <c r="Z37" s="23">
        <v>198.20778200000001</v>
      </c>
      <c r="AA37" s="23">
        <v>226.87054979000001</v>
      </c>
      <c r="AB37" s="23">
        <v>215.39132507999994</v>
      </c>
    </row>
    <row r="38" spans="2:28" ht="16.05" customHeight="1" thickBot="1" x14ac:dyDescent="0.35">
      <c r="B38" s="37" t="s">
        <v>142</v>
      </c>
      <c r="C38" s="23">
        <v>85.89210254999989</v>
      </c>
      <c r="D38" s="23">
        <v>87.890444539999891</v>
      </c>
      <c r="E38" s="23">
        <v>95.402012850000006</v>
      </c>
      <c r="F38" s="23">
        <v>93.159512309999897</v>
      </c>
      <c r="G38" s="23">
        <v>98.365230069999797</v>
      </c>
      <c r="H38" s="23">
        <v>73.132105969999998</v>
      </c>
      <c r="I38" s="23">
        <v>59.008185700000034</v>
      </c>
      <c r="J38" s="23">
        <v>61.960451580000004</v>
      </c>
      <c r="K38" s="23">
        <v>52.961506660000005</v>
      </c>
      <c r="L38" s="23">
        <v>41.236896999999985</v>
      </c>
      <c r="M38" s="23">
        <v>45.207013519999975</v>
      </c>
      <c r="N38" s="23">
        <v>47.176417790000066</v>
      </c>
      <c r="O38" s="23">
        <v>62.548521079999986</v>
      </c>
      <c r="P38" s="23">
        <v>70.249099989999976</v>
      </c>
      <c r="Q38" s="23">
        <v>84.973828489999917</v>
      </c>
      <c r="R38" s="23">
        <v>103.28508817999946</v>
      </c>
      <c r="S38" s="23">
        <v>121.19971541999979</v>
      </c>
      <c r="T38" s="23">
        <v>107.24901960999988</v>
      </c>
      <c r="U38" s="23">
        <v>135.51302200000001</v>
      </c>
      <c r="V38" s="23">
        <v>123.921809</v>
      </c>
      <c r="W38" s="23">
        <v>125.96905366999985</v>
      </c>
      <c r="X38" s="23">
        <v>129.47261940999999</v>
      </c>
      <c r="Y38" s="23">
        <v>136.86267992000001</v>
      </c>
      <c r="Z38" s="23">
        <v>140.212087</v>
      </c>
      <c r="AA38" s="23">
        <v>145.96602730000001</v>
      </c>
      <c r="AB38" s="23">
        <v>139.59495000000007</v>
      </c>
    </row>
    <row r="39" spans="2:28" ht="16.05" customHeight="1" thickBot="1" x14ac:dyDescent="0.35">
      <c r="B39" s="37" t="s">
        <v>143</v>
      </c>
      <c r="C39" s="23">
        <v>56.670257530000001</v>
      </c>
      <c r="D39" s="23">
        <v>79.16733748</v>
      </c>
      <c r="E39" s="23">
        <v>83.937136079999902</v>
      </c>
      <c r="F39" s="23">
        <v>82.254949559999986</v>
      </c>
      <c r="G39" s="23">
        <v>66.93312014999988</v>
      </c>
      <c r="H39" s="23">
        <v>60.505884400000028</v>
      </c>
      <c r="I39" s="23">
        <v>54.097620829999876</v>
      </c>
      <c r="J39" s="23">
        <v>49.503259479999983</v>
      </c>
      <c r="K39" s="23">
        <v>45.171589719999993</v>
      </c>
      <c r="L39" s="23">
        <v>39.42361643000001</v>
      </c>
      <c r="M39" s="23">
        <v>35.082904709999987</v>
      </c>
      <c r="N39" s="23">
        <v>34.920320840000002</v>
      </c>
      <c r="O39" s="23">
        <v>43.040495179999979</v>
      </c>
      <c r="P39" s="23">
        <v>54.150865609999975</v>
      </c>
      <c r="Q39" s="23">
        <v>68.677896989999866</v>
      </c>
      <c r="R39" s="23">
        <v>84.578834049999884</v>
      </c>
      <c r="S39" s="23">
        <v>87.596679259999874</v>
      </c>
      <c r="T39" s="23">
        <v>85.8904502299998</v>
      </c>
      <c r="U39" s="23">
        <v>86.269226000000003</v>
      </c>
      <c r="V39" s="23">
        <v>105.755831</v>
      </c>
      <c r="W39" s="23">
        <v>88.454696449999872</v>
      </c>
      <c r="X39" s="23">
        <v>112.63365545000001</v>
      </c>
      <c r="Y39" s="23">
        <v>86.360170120000006</v>
      </c>
      <c r="Z39" s="23">
        <v>97.162008</v>
      </c>
      <c r="AA39" s="23">
        <v>109.27864867</v>
      </c>
      <c r="AB39" s="23">
        <v>83.511156870000121</v>
      </c>
    </row>
    <row r="40" spans="2:28" ht="16.05" customHeight="1" thickBot="1" x14ac:dyDescent="0.35">
      <c r="B40" s="37" t="s">
        <v>144</v>
      </c>
      <c r="C40" s="23">
        <v>53.451868090000005</v>
      </c>
      <c r="D40" s="23">
        <v>72.4008563699999</v>
      </c>
      <c r="E40" s="23">
        <v>73.451291719999915</v>
      </c>
      <c r="F40" s="23">
        <v>100.21049578999998</v>
      </c>
      <c r="G40" s="23">
        <v>86.033687009999895</v>
      </c>
      <c r="H40" s="23">
        <v>56.494222360000109</v>
      </c>
      <c r="I40" s="23">
        <v>61.02100803999987</v>
      </c>
      <c r="J40" s="23">
        <v>57.390791520000029</v>
      </c>
      <c r="K40" s="23">
        <v>58.812356330000014</v>
      </c>
      <c r="L40" s="23">
        <v>39.277190170000011</v>
      </c>
      <c r="M40" s="23">
        <v>29.175645419999995</v>
      </c>
      <c r="N40" s="23">
        <v>29.820981589999988</v>
      </c>
      <c r="O40" s="23">
        <v>32.399441700000004</v>
      </c>
      <c r="P40" s="23">
        <v>40.006108839999982</v>
      </c>
      <c r="Q40" s="23">
        <v>47.770947349999986</v>
      </c>
      <c r="R40" s="23">
        <v>57.923015299999868</v>
      </c>
      <c r="S40" s="23">
        <v>77.770089159999628</v>
      </c>
      <c r="T40" s="23">
        <v>84.379897919999777</v>
      </c>
      <c r="U40" s="23">
        <v>80.805638999999999</v>
      </c>
      <c r="V40" s="23">
        <v>91.38355</v>
      </c>
      <c r="W40" s="23">
        <v>87.684114889999876</v>
      </c>
      <c r="X40" s="23">
        <v>74.806693349999989</v>
      </c>
      <c r="Y40" s="23">
        <v>82.443707669999995</v>
      </c>
      <c r="Z40" s="23">
        <v>88.152372999999997</v>
      </c>
      <c r="AA40" s="23">
        <v>89.813585230000001</v>
      </c>
      <c r="AB40" s="23">
        <v>69.616017309999975</v>
      </c>
    </row>
    <row r="41" spans="2:28" ht="16.05" customHeight="1" thickBot="1" x14ac:dyDescent="0.35">
      <c r="B41" s="37" t="s">
        <v>145</v>
      </c>
      <c r="C41" s="23">
        <v>48.052008569999906</v>
      </c>
      <c r="D41" s="23">
        <v>61.712504099999897</v>
      </c>
      <c r="E41" s="23">
        <v>68.922599419999997</v>
      </c>
      <c r="F41" s="23">
        <v>77.292133549999903</v>
      </c>
      <c r="G41" s="23">
        <v>77.966955389999882</v>
      </c>
      <c r="H41" s="23">
        <v>68.809882309999992</v>
      </c>
      <c r="I41" s="23">
        <v>54.899331779999898</v>
      </c>
      <c r="J41" s="23">
        <v>49.134019610000003</v>
      </c>
      <c r="K41" s="23">
        <v>47.585931549999984</v>
      </c>
      <c r="L41" s="23">
        <v>36.351708309999992</v>
      </c>
      <c r="M41" s="23">
        <v>26.239740039999987</v>
      </c>
      <c r="N41" s="23">
        <v>27.792569349999997</v>
      </c>
      <c r="O41" s="23">
        <v>26.318381420000001</v>
      </c>
      <c r="P41" s="23">
        <v>35.485326100000009</v>
      </c>
      <c r="Q41" s="23">
        <v>44.412758419999996</v>
      </c>
      <c r="R41" s="23">
        <v>50.41380252999987</v>
      </c>
      <c r="S41" s="23">
        <v>70.736686359999666</v>
      </c>
      <c r="T41" s="23">
        <v>79.387361079999749</v>
      </c>
      <c r="U41" s="23">
        <v>82.326891000000003</v>
      </c>
      <c r="V41" s="23">
        <v>92.096237000000002</v>
      </c>
      <c r="W41" s="23">
        <v>83.435782259999939</v>
      </c>
      <c r="X41" s="23">
        <v>76.768030359999997</v>
      </c>
      <c r="Y41" s="23">
        <v>71.059586390000007</v>
      </c>
      <c r="Z41" s="23">
        <v>72.198437999999996</v>
      </c>
      <c r="AA41" s="23">
        <v>76.819837129999996</v>
      </c>
      <c r="AB41" s="23">
        <v>59.697143979999993</v>
      </c>
    </row>
    <row r="42" spans="2:28" ht="16.05" customHeight="1" thickBot="1" x14ac:dyDescent="0.35">
      <c r="B42" s="37" t="s">
        <v>146</v>
      </c>
      <c r="C42" s="23">
        <v>37.837884459999998</v>
      </c>
      <c r="D42" s="23">
        <v>43.217147899999901</v>
      </c>
      <c r="E42" s="23">
        <v>63.082284339999994</v>
      </c>
      <c r="F42" s="23">
        <v>61.064214530000001</v>
      </c>
      <c r="G42" s="23">
        <v>69.578143999999966</v>
      </c>
      <c r="H42" s="23">
        <v>61.754520579999905</v>
      </c>
      <c r="I42" s="23">
        <v>52.133124119999849</v>
      </c>
      <c r="J42" s="23">
        <v>39.232384459999977</v>
      </c>
      <c r="K42" s="23">
        <v>42.137058439999983</v>
      </c>
      <c r="L42" s="23">
        <v>33.560973459999985</v>
      </c>
      <c r="M42" s="23">
        <v>27.447115590000003</v>
      </c>
      <c r="N42" s="23">
        <v>22.709537099999995</v>
      </c>
      <c r="O42" s="23">
        <v>24.919292110000001</v>
      </c>
      <c r="P42" s="23">
        <v>31.124209529999995</v>
      </c>
      <c r="Q42" s="23">
        <v>41.632588699999978</v>
      </c>
      <c r="R42" s="23">
        <v>38.328966979999826</v>
      </c>
      <c r="S42" s="23">
        <v>49.738819869999972</v>
      </c>
      <c r="T42" s="23">
        <v>70.162981679999788</v>
      </c>
      <c r="U42" s="23">
        <v>75.601924999999994</v>
      </c>
      <c r="V42" s="23">
        <v>73.478247999999994</v>
      </c>
      <c r="W42" s="23">
        <v>78.765387719999865</v>
      </c>
      <c r="X42" s="23">
        <v>69.804073870000011</v>
      </c>
      <c r="Y42" s="23">
        <v>69.432998639999994</v>
      </c>
      <c r="Z42" s="23">
        <v>61.976824999999998</v>
      </c>
      <c r="AA42" s="23">
        <v>60.5008342799999</v>
      </c>
      <c r="AB42" s="23">
        <v>54.566273149999979</v>
      </c>
    </row>
    <row r="43" spans="2:28" ht="16.05" customHeight="1" thickBot="1" x14ac:dyDescent="0.35">
      <c r="B43" s="37" t="s">
        <v>147</v>
      </c>
      <c r="C43" s="23">
        <v>160.74237309999998</v>
      </c>
      <c r="D43" s="23">
        <v>218.88547758999903</v>
      </c>
      <c r="E43" s="23">
        <v>280.42762188999905</v>
      </c>
      <c r="F43" s="23">
        <v>247.03845257</v>
      </c>
      <c r="G43" s="23">
        <v>373.14860689999881</v>
      </c>
      <c r="H43" s="23">
        <v>463.76421642000213</v>
      </c>
      <c r="I43" s="23">
        <v>399.49336865999925</v>
      </c>
      <c r="J43" s="23">
        <v>335.27864284999964</v>
      </c>
      <c r="K43" s="23">
        <v>300.97269179999938</v>
      </c>
      <c r="L43" s="23">
        <v>160.6721136300001</v>
      </c>
      <c r="M43" s="23">
        <v>198.51066689000001</v>
      </c>
      <c r="N43" s="23">
        <v>130.44279773999992</v>
      </c>
      <c r="O43" s="23">
        <v>144.91561491000004</v>
      </c>
      <c r="P43" s="23">
        <v>155.75789406999988</v>
      </c>
      <c r="Q43" s="23">
        <v>176.21645063</v>
      </c>
      <c r="R43" s="23">
        <v>116.98805368999955</v>
      </c>
      <c r="S43" s="23">
        <v>194.82047606855227</v>
      </c>
      <c r="T43" s="23">
        <v>261.47362069378335</v>
      </c>
      <c r="U43" s="23">
        <v>329.213505</v>
      </c>
      <c r="V43" s="23">
        <v>391.72649699999999</v>
      </c>
      <c r="W43" s="23">
        <v>450.63172895999924</v>
      </c>
      <c r="X43" s="23">
        <v>493.39411902999996</v>
      </c>
      <c r="Y43" s="23">
        <v>548.62556844000005</v>
      </c>
      <c r="Z43" s="23">
        <v>641.00875299999996</v>
      </c>
      <c r="AA43" s="23">
        <v>644.17759921000004</v>
      </c>
      <c r="AB43" s="23">
        <v>703.47101583000051</v>
      </c>
    </row>
    <row r="44" spans="2:28" ht="16.05" customHeight="1" x14ac:dyDescent="0.3">
      <c r="B44" s="62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</row>
    <row r="45" spans="2:28" s="3" customFormat="1" ht="16.05" customHeight="1" x14ac:dyDescent="0.3">
      <c r="B45" s="80" t="s">
        <v>208</v>
      </c>
      <c r="C45" s="63">
        <f t="shared" ref="C45:AB45" si="19">SUM(C40:C43)</f>
        <v>300.0841342199999</v>
      </c>
      <c r="D45" s="63">
        <f t="shared" si="19"/>
        <v>396.21598595999876</v>
      </c>
      <c r="E45" s="63">
        <f t="shared" si="19"/>
        <v>485.88379736999894</v>
      </c>
      <c r="F45" s="63">
        <f t="shared" si="19"/>
        <v>485.6052964399999</v>
      </c>
      <c r="G45" s="63">
        <f t="shared" si="19"/>
        <v>606.72739329999854</v>
      </c>
      <c r="H45" s="63">
        <f t="shared" si="19"/>
        <v>650.82284167000216</v>
      </c>
      <c r="I45" s="63">
        <f t="shared" si="19"/>
        <v>567.54683259999888</v>
      </c>
      <c r="J45" s="63">
        <f t="shared" si="19"/>
        <v>481.03583843999968</v>
      </c>
      <c r="K45" s="63">
        <f t="shared" si="19"/>
        <v>449.50803811999936</v>
      </c>
      <c r="L45" s="63">
        <f t="shared" si="19"/>
        <v>269.86198557000012</v>
      </c>
      <c r="M45" s="63">
        <f t="shared" si="19"/>
        <v>281.37316794000003</v>
      </c>
      <c r="N45" s="63">
        <f t="shared" si="19"/>
        <v>210.76588577999991</v>
      </c>
      <c r="O45" s="63">
        <f t="shared" si="19"/>
        <v>228.55273014000005</v>
      </c>
      <c r="P45" s="63">
        <f t="shared" si="19"/>
        <v>262.37353853999986</v>
      </c>
      <c r="Q45" s="63">
        <f t="shared" si="19"/>
        <v>310.03274509999994</v>
      </c>
      <c r="R45" s="63">
        <f t="shared" si="19"/>
        <v>263.6538384999991</v>
      </c>
      <c r="S45" s="63">
        <f t="shared" si="19"/>
        <v>393.06607145855151</v>
      </c>
      <c r="T45" s="63">
        <f t="shared" si="19"/>
        <v>495.40386137378266</v>
      </c>
      <c r="U45" s="63">
        <f t="shared" si="19"/>
        <v>567.94795999999997</v>
      </c>
      <c r="V45" s="63">
        <f t="shared" si="19"/>
        <v>648.68453199999999</v>
      </c>
      <c r="W45" s="63">
        <f t="shared" si="19"/>
        <v>700.51701382999886</v>
      </c>
      <c r="X45" s="63">
        <f t="shared" si="19"/>
        <v>714.77291661000004</v>
      </c>
      <c r="Y45" s="63">
        <f t="shared" si="19"/>
        <v>771.56186114000002</v>
      </c>
      <c r="Z45" s="63">
        <f t="shared" si="19"/>
        <v>863.33638899999994</v>
      </c>
      <c r="AA45" s="63">
        <f t="shared" si="19"/>
        <v>871.31185584999992</v>
      </c>
      <c r="AB45" s="63">
        <f t="shared" si="19"/>
        <v>887.35045027000047</v>
      </c>
    </row>
    <row r="46" spans="2:28" s="3" customFormat="1" ht="16.05" customHeight="1" x14ac:dyDescent="0.3">
      <c r="B46" s="80" t="s">
        <v>207</v>
      </c>
      <c r="C46" s="63"/>
      <c r="D46" s="63"/>
      <c r="E46" s="63"/>
      <c r="F46" s="63"/>
      <c r="G46" s="63"/>
      <c r="H46" s="63"/>
      <c r="I46" s="63"/>
      <c r="J46" s="63">
        <v>465.1</v>
      </c>
      <c r="K46" s="63">
        <v>449</v>
      </c>
      <c r="L46" s="63">
        <v>228.8</v>
      </c>
      <c r="M46" s="63">
        <v>243.5</v>
      </c>
      <c r="N46" s="63">
        <v>172</v>
      </c>
      <c r="O46" s="63">
        <v>183.6</v>
      </c>
      <c r="P46" s="63">
        <v>216</v>
      </c>
      <c r="Q46" s="63">
        <v>250.4</v>
      </c>
      <c r="R46" s="63">
        <v>220.7</v>
      </c>
      <c r="S46" s="63">
        <v>330.4</v>
      </c>
      <c r="T46" s="63">
        <v>413.6</v>
      </c>
      <c r="U46" s="63">
        <v>457.6</v>
      </c>
      <c r="V46" s="63">
        <v>525.5</v>
      </c>
      <c r="W46" s="63">
        <v>551.5</v>
      </c>
      <c r="X46" s="63">
        <v>557</v>
      </c>
      <c r="Y46" s="63">
        <v>555.29999999999995</v>
      </c>
      <c r="Z46" s="63">
        <v>618.79999999999995</v>
      </c>
      <c r="AA46" s="63">
        <v>633.5</v>
      </c>
      <c r="AB46" s="63">
        <v>629.5</v>
      </c>
    </row>
    <row r="47" spans="2:28" ht="16.05" customHeight="1" x14ac:dyDescent="0.35">
      <c r="B47" s="3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</row>
    <row r="48" spans="2:28" ht="16.05" customHeight="1" thickBot="1" x14ac:dyDescent="0.35">
      <c r="B48" s="29" t="s">
        <v>148</v>
      </c>
      <c r="C48" s="29" t="s">
        <v>3</v>
      </c>
      <c r="D48" s="29" t="s">
        <v>4</v>
      </c>
      <c r="E48" s="29" t="s">
        <v>5</v>
      </c>
      <c r="F48" s="29" t="s">
        <v>6</v>
      </c>
      <c r="G48" s="29" t="s">
        <v>7</v>
      </c>
      <c r="H48" s="29" t="s">
        <v>8</v>
      </c>
      <c r="I48" s="29" t="s">
        <v>9</v>
      </c>
      <c r="J48" s="29" t="s">
        <v>10</v>
      </c>
      <c r="K48" s="29" t="s">
        <v>11</v>
      </c>
      <c r="L48" s="29" t="s">
        <v>12</v>
      </c>
      <c r="M48" s="29" t="s">
        <v>13</v>
      </c>
      <c r="N48" s="29" t="s">
        <v>14</v>
      </c>
      <c r="O48" s="29" t="s">
        <v>15</v>
      </c>
      <c r="P48" s="29" t="s">
        <v>16</v>
      </c>
      <c r="Q48" s="29" t="s">
        <v>17</v>
      </c>
      <c r="R48" s="29" t="s">
        <v>18</v>
      </c>
      <c r="S48" s="29" t="s">
        <v>19</v>
      </c>
      <c r="T48" s="29" t="s">
        <v>20</v>
      </c>
      <c r="U48" s="29" t="s">
        <v>21</v>
      </c>
      <c r="V48" s="29" t="s">
        <v>22</v>
      </c>
      <c r="W48" s="29" t="s">
        <v>23</v>
      </c>
      <c r="X48" s="29" t="s">
        <v>0</v>
      </c>
      <c r="Y48" s="29" t="s">
        <v>203</v>
      </c>
      <c r="Z48" s="29" t="s">
        <v>206</v>
      </c>
      <c r="AA48" s="29" t="s">
        <v>217</v>
      </c>
      <c r="AB48" s="29" t="s">
        <v>220</v>
      </c>
    </row>
    <row r="49" spans="2:28" ht="16.05" customHeight="1" thickBot="1" x14ac:dyDescent="0.35">
      <c r="B49" s="36" t="s">
        <v>170</v>
      </c>
      <c r="C49" s="24">
        <f>SUM(C50:C57)</f>
        <v>-240.44111564289986</v>
      </c>
      <c r="D49" s="24">
        <f t="shared" ref="D49:X49" si="20">SUM(D50:D57)</f>
        <v>-317.73255538409887</v>
      </c>
      <c r="E49" s="24">
        <f t="shared" si="20"/>
        <v>-398.11237712034892</v>
      </c>
      <c r="F49" s="24">
        <f t="shared" si="20"/>
        <v>-374.90417543619975</v>
      </c>
      <c r="G49" s="24">
        <f t="shared" si="20"/>
        <v>-501.63533030914846</v>
      </c>
      <c r="H49" s="24">
        <f t="shared" si="20"/>
        <v>-572.20150640205065</v>
      </c>
      <c r="I49" s="24">
        <f t="shared" si="20"/>
        <v>-494.47698236569892</v>
      </c>
      <c r="J49" s="24">
        <f t="shared" si="20"/>
        <v>-417.07285135999967</v>
      </c>
      <c r="K49" s="24">
        <f t="shared" si="20"/>
        <v>-384.39387448524934</v>
      </c>
      <c r="L49" s="24">
        <f t="shared" si="20"/>
        <v>-225.93529414060012</v>
      </c>
      <c r="M49" s="24">
        <f t="shared" si="20"/>
        <v>-252.36454693894996</v>
      </c>
      <c r="N49" s="24">
        <f>SUM(N50:N57)</f>
        <v>-184.06112109929998</v>
      </c>
      <c r="O49" s="24">
        <f t="shared" si="20"/>
        <v>-203.10407354865012</v>
      </c>
      <c r="P49" s="24">
        <f t="shared" si="20"/>
        <v>-231.71604230194964</v>
      </c>
      <c r="Q49" s="24">
        <f t="shared" si="20"/>
        <v>-277.23569963660009</v>
      </c>
      <c r="R49" s="24">
        <f t="shared" si="20"/>
        <v>-228.87585095134978</v>
      </c>
      <c r="S49" s="24">
        <f t="shared" si="20"/>
        <v>-333.75674711124998</v>
      </c>
      <c r="T49" s="24">
        <f t="shared" si="20"/>
        <v>-426.86372818634783</v>
      </c>
      <c r="U49" s="24">
        <f t="shared" si="20"/>
        <v>-503.44555426315003</v>
      </c>
      <c r="V49" s="24">
        <f t="shared" si="20"/>
        <v>-577.95166134464876</v>
      </c>
      <c r="W49" s="24">
        <f t="shared" si="20"/>
        <v>-639.72782408029889</v>
      </c>
      <c r="X49" s="24">
        <f t="shared" si="20"/>
        <v>-677.34524093212758</v>
      </c>
      <c r="Y49" s="24">
        <f>SUM(Y50:Y57)</f>
        <v>-736.5981535684499</v>
      </c>
      <c r="Z49" s="24">
        <f>SUM(Z50:Z57)</f>
        <v>-835.21376452544985</v>
      </c>
      <c r="AA49" s="24">
        <f>SUM(AA50:AA57)</f>
        <v>-851.2183461965999</v>
      </c>
      <c r="AB49" s="24">
        <f>SUM(AB50:AB57)</f>
        <v>-896.09753315020043</v>
      </c>
    </row>
    <row r="50" spans="2:28" ht="16.05" customHeight="1" thickBot="1" x14ac:dyDescent="0.35">
      <c r="B50" s="37" t="s">
        <v>140</v>
      </c>
      <c r="C50" s="23">
        <v>-3.8640588228999904</v>
      </c>
      <c r="D50" s="23">
        <v>-4.4790334041999902</v>
      </c>
      <c r="E50" s="23">
        <v>-4.5934902133499982</v>
      </c>
      <c r="F50" s="23">
        <v>-4.3997727872999901</v>
      </c>
      <c r="G50" s="23">
        <v>-4.6136398675499981</v>
      </c>
      <c r="H50" s="23">
        <v>-4.8586877114499911</v>
      </c>
      <c r="I50" s="23">
        <v>-4.8577603864999839</v>
      </c>
      <c r="J50" s="23">
        <v>-4.9678694347000203</v>
      </c>
      <c r="K50" s="23">
        <v>-5.8830682874499614</v>
      </c>
      <c r="L50" s="23">
        <v>-6.2864922787000319</v>
      </c>
      <c r="M50" s="23">
        <v>-7.4864035402499791</v>
      </c>
      <c r="N50" s="23">
        <v>-9.5800736603000445</v>
      </c>
      <c r="O50" s="23">
        <v>-11.155462294750027</v>
      </c>
      <c r="P50" s="23">
        <v>-16.279683426749752</v>
      </c>
      <c r="Q50" s="23">
        <v>-24.144560637800119</v>
      </c>
      <c r="R50" s="23">
        <v>-29.849069783250375</v>
      </c>
      <c r="S50" s="23">
        <v>-31.944093262350798</v>
      </c>
      <c r="T50" s="23">
        <v>-38.225289343649017</v>
      </c>
      <c r="U50" s="23">
        <v>-41.861991837950555</v>
      </c>
      <c r="V50" s="23">
        <v>-45.659245562749987</v>
      </c>
      <c r="W50" s="23">
        <v>-50.972000208299903</v>
      </c>
      <c r="X50" s="23">
        <v>-56.887163362199992</v>
      </c>
      <c r="Y50" s="23">
        <v>-64.637161428549987</v>
      </c>
      <c r="Z50" s="23">
        <v>-72.371662501349959</v>
      </c>
      <c r="AA50" s="23">
        <v>-81.760617672699993</v>
      </c>
      <c r="AB50" s="23">
        <v>-89.003871494399988</v>
      </c>
    </row>
    <row r="51" spans="2:28" ht="16.05" customHeight="1" thickBot="1" x14ac:dyDescent="0.35">
      <c r="B51" s="37" t="s">
        <v>141</v>
      </c>
      <c r="C51" s="23">
        <v>-1.0428110564999999</v>
      </c>
      <c r="D51" s="23">
        <v>-0.98644460469999895</v>
      </c>
      <c r="E51" s="23">
        <v>-1.1812047594999979</v>
      </c>
      <c r="F51" s="23">
        <v>-0.99150407060000001</v>
      </c>
      <c r="G51" s="23">
        <v>-0.73053002649999965</v>
      </c>
      <c r="H51" s="23">
        <v>-0.75267838249999863</v>
      </c>
      <c r="I51" s="23">
        <v>-0.69669047919999927</v>
      </c>
      <c r="J51" s="23">
        <v>-0.78175447689999955</v>
      </c>
      <c r="K51" s="23">
        <v>-0.49949664399999993</v>
      </c>
      <c r="L51" s="23">
        <v>-0.34552705089999985</v>
      </c>
      <c r="M51" s="23">
        <v>-0.41743107609999985</v>
      </c>
      <c r="N51" s="23">
        <v>-0.3916699592999997</v>
      </c>
      <c r="O51" s="23">
        <v>-0.52996349650000096</v>
      </c>
      <c r="P51" s="23">
        <v>-0.62446287150000013</v>
      </c>
      <c r="Q51" s="23">
        <v>-1.7772083100999938</v>
      </c>
      <c r="R51" s="23">
        <v>-1.0682086866999967</v>
      </c>
      <c r="S51" s="23">
        <v>-1.0868791032999978</v>
      </c>
      <c r="T51" s="23">
        <v>-1.2447620493999978</v>
      </c>
      <c r="U51" s="23">
        <v>-1.3512600849000009</v>
      </c>
      <c r="V51" s="23">
        <v>-1.3747244823999971</v>
      </c>
      <c r="W51" s="23">
        <v>-1.7551297720999903</v>
      </c>
      <c r="X51" s="23">
        <v>-1.6824413600000001</v>
      </c>
      <c r="Y51" s="23">
        <v>-1.7275217463000003</v>
      </c>
      <c r="Z51" s="23">
        <v>-1.9820778220999999</v>
      </c>
      <c r="AA51" s="23">
        <v>-2.2687054979000001</v>
      </c>
      <c r="AB51" s="23">
        <v>-2.1539132507999992</v>
      </c>
    </row>
    <row r="52" spans="2:28" ht="16.05" customHeight="1" thickBot="1" x14ac:dyDescent="0.35">
      <c r="B52" s="37" t="s">
        <v>142</v>
      </c>
      <c r="C52" s="23">
        <v>-2.5767630764999994</v>
      </c>
      <c r="D52" s="23">
        <v>-2.6367133361999997</v>
      </c>
      <c r="E52" s="23">
        <v>-2.8620603854999991</v>
      </c>
      <c r="F52" s="23">
        <v>-2.7947853692999902</v>
      </c>
      <c r="G52" s="23">
        <v>-2.9509569020999993</v>
      </c>
      <c r="H52" s="23">
        <v>-2.1939631790999972</v>
      </c>
      <c r="I52" s="23">
        <v>-1.7702455709999998</v>
      </c>
      <c r="J52" s="23">
        <v>-1.8588135474000003</v>
      </c>
      <c r="K52" s="23">
        <v>-1.5888451998000002</v>
      </c>
      <c r="L52" s="23">
        <v>-1.2371069099999998</v>
      </c>
      <c r="M52" s="23">
        <v>-1.3562104056000004</v>
      </c>
      <c r="N52" s="23">
        <v>-1.4152925337000004</v>
      </c>
      <c r="O52" s="23">
        <v>-1.8764556324000006</v>
      </c>
      <c r="P52" s="23">
        <v>-2.1074729996999988</v>
      </c>
      <c r="Q52" s="23">
        <v>-2.5492148547000002</v>
      </c>
      <c r="R52" s="23">
        <v>-3.0985526453999941</v>
      </c>
      <c r="S52" s="23">
        <v>-3.6359914626000003</v>
      </c>
      <c r="T52" s="23">
        <v>-3.2174705882999919</v>
      </c>
      <c r="U52" s="23">
        <v>-4.0653906632999961</v>
      </c>
      <c r="V52" s="23">
        <v>-3.7176542714999874</v>
      </c>
      <c r="W52" s="23">
        <v>-3.8249310068999947</v>
      </c>
      <c r="X52" s="23">
        <v>-3.91283001</v>
      </c>
      <c r="Y52" s="23">
        <v>-4.1058803976</v>
      </c>
      <c r="Z52" s="23">
        <v>-4.2063626219999986</v>
      </c>
      <c r="AA52" s="23">
        <v>-4.3789808189999997</v>
      </c>
      <c r="AB52" s="23">
        <v>-4.1878485000000021</v>
      </c>
    </row>
    <row r="53" spans="2:28" ht="16.05" customHeight="1" thickBot="1" x14ac:dyDescent="0.35">
      <c r="B53" s="37" t="s">
        <v>143</v>
      </c>
      <c r="C53" s="23">
        <v>-5.6670257529999901</v>
      </c>
      <c r="D53" s="23">
        <v>-7.9167337479999995</v>
      </c>
      <c r="E53" s="23">
        <v>-8.3937136079999899</v>
      </c>
      <c r="F53" s="23">
        <v>-8.2254949559999897</v>
      </c>
      <c r="G53" s="23">
        <v>-6.6933120150000001</v>
      </c>
      <c r="H53" s="23">
        <v>-6.0505884399999816</v>
      </c>
      <c r="I53" s="23">
        <v>-5.4097620829999897</v>
      </c>
      <c r="J53" s="23">
        <v>-4.9503259479999988</v>
      </c>
      <c r="K53" s="23">
        <v>-4.5171589719999998</v>
      </c>
      <c r="L53" s="23">
        <v>-3.9423616429999995</v>
      </c>
      <c r="M53" s="23">
        <v>-3.5082904679999984</v>
      </c>
      <c r="N53" s="23">
        <v>-3.4920320840000012</v>
      </c>
      <c r="O53" s="23">
        <v>-4.3040495179999887</v>
      </c>
      <c r="P53" s="23">
        <v>-5.415086560999999</v>
      </c>
      <c r="Q53" s="23">
        <v>-6.8677896989999869</v>
      </c>
      <c r="R53" s="23">
        <v>-8.4578834049999685</v>
      </c>
      <c r="S53" s="23">
        <v>-8.7596679259999757</v>
      </c>
      <c r="T53" s="23">
        <v>-8.5890450229999775</v>
      </c>
      <c r="U53" s="23">
        <v>-8.6269225559999985</v>
      </c>
      <c r="V53" s="23">
        <v>-10.575583143999999</v>
      </c>
      <c r="W53" s="23">
        <v>-8.8719340249999874</v>
      </c>
      <c r="X53" s="23">
        <v>-11.308291800000003</v>
      </c>
      <c r="Y53" s="23">
        <v>-8.6360170119999999</v>
      </c>
      <c r="Z53" s="23">
        <v>-9.7162008330000003</v>
      </c>
      <c r="AA53" s="23">
        <v>-10.927864867</v>
      </c>
      <c r="AB53" s="23">
        <v>-8.3511156870000125</v>
      </c>
    </row>
    <row r="54" spans="2:28" ht="16.05" customHeight="1" thickBot="1" x14ac:dyDescent="0.35">
      <c r="B54" s="37" t="s">
        <v>144</v>
      </c>
      <c r="C54" s="23">
        <v>-16.035560427</v>
      </c>
      <c r="D54" s="23">
        <v>-21.720256911000003</v>
      </c>
      <c r="E54" s="23">
        <v>-22.035387516</v>
      </c>
      <c r="F54" s="23">
        <v>-30.063148736999999</v>
      </c>
      <c r="G54" s="23">
        <v>-25.810106102999878</v>
      </c>
      <c r="H54" s="23">
        <v>-16.94826670800002</v>
      </c>
      <c r="I54" s="23">
        <v>-18.306302411999965</v>
      </c>
      <c r="J54" s="23">
        <v>-17.217237455999996</v>
      </c>
      <c r="K54" s="23">
        <v>-17.643706899000023</v>
      </c>
      <c r="L54" s="23">
        <v>-11.783157051</v>
      </c>
      <c r="M54" s="23">
        <v>-8.7526936259999868</v>
      </c>
      <c r="N54" s="23">
        <v>-8.9462944769999986</v>
      </c>
      <c r="O54" s="23">
        <v>-9.7198325099999998</v>
      </c>
      <c r="P54" s="23">
        <v>-12.001832652000001</v>
      </c>
      <c r="Q54" s="23">
        <v>-14.33128420500001</v>
      </c>
      <c r="R54" s="23">
        <v>-17.376904589999974</v>
      </c>
      <c r="S54" s="23">
        <v>-23.331026747999939</v>
      </c>
      <c r="T54" s="23">
        <v>-25.313969375999989</v>
      </c>
      <c r="U54" s="23">
        <v>-24.241691798999994</v>
      </c>
      <c r="V54" s="23">
        <v>-27.415065107999975</v>
      </c>
      <c r="W54" s="23">
        <v>-26.345480168999966</v>
      </c>
      <c r="X54" s="23">
        <v>-22.491345899999999</v>
      </c>
      <c r="Y54" s="23">
        <v>-24.733112300999998</v>
      </c>
      <c r="Z54" s="23">
        <v>-26.445711768000002</v>
      </c>
      <c r="AA54" s="23">
        <v>-26.944075568999999</v>
      </c>
      <c r="AB54" s="23">
        <v>-20.884805192999991</v>
      </c>
    </row>
    <row r="55" spans="2:28" ht="16.05" customHeight="1" thickBot="1" x14ac:dyDescent="0.35">
      <c r="B55" s="37" t="s">
        <v>145</v>
      </c>
      <c r="C55" s="23">
        <v>-24.026004284999999</v>
      </c>
      <c r="D55" s="23">
        <v>-30.856252049999899</v>
      </c>
      <c r="E55" s="23">
        <v>-34.461299709999984</v>
      </c>
      <c r="F55" s="23">
        <v>-38.646066774999902</v>
      </c>
      <c r="G55" s="23">
        <v>-38.983477694999884</v>
      </c>
      <c r="H55" s="23">
        <v>-34.404941154999911</v>
      </c>
      <c r="I55" s="23">
        <v>-27.449665889999878</v>
      </c>
      <c r="J55" s="23">
        <v>-24.567009805000012</v>
      </c>
      <c r="K55" s="23">
        <v>-23.792965775000006</v>
      </c>
      <c r="L55" s="23">
        <v>-18.17585415500001</v>
      </c>
      <c r="M55" s="23">
        <v>-13.119870019999986</v>
      </c>
      <c r="N55" s="23">
        <v>-13.896284674999999</v>
      </c>
      <c r="O55" s="23">
        <v>-13.159190710000001</v>
      </c>
      <c r="P55" s="23">
        <v>-17.742663050000019</v>
      </c>
      <c r="Q55" s="23">
        <v>-22.206379209999987</v>
      </c>
      <c r="R55" s="23">
        <v>-25.20690126499996</v>
      </c>
      <c r="S55" s="23">
        <v>-35.368343179999918</v>
      </c>
      <c r="T55" s="23">
        <v>-39.693680539999939</v>
      </c>
      <c r="U55" s="23">
        <v>-41.163445449999926</v>
      </c>
      <c r="V55" s="23">
        <v>-46.048118294999959</v>
      </c>
      <c r="W55" s="23">
        <v>-41.76317883499997</v>
      </c>
      <c r="X55" s="23">
        <v>-38.424999</v>
      </c>
      <c r="Y55" s="23">
        <v>-35.529793195000011</v>
      </c>
      <c r="Z55" s="23">
        <v>-36.099219180000013</v>
      </c>
      <c r="AA55" s="23">
        <v>-38.409918564999998</v>
      </c>
      <c r="AB55" s="23">
        <v>-29.848571989999996</v>
      </c>
    </row>
    <row r="56" spans="2:28" ht="16.05" customHeight="1" thickBot="1" x14ac:dyDescent="0.35">
      <c r="B56" s="37" t="s">
        <v>146</v>
      </c>
      <c r="C56" s="23">
        <v>-26.486519121999898</v>
      </c>
      <c r="D56" s="23">
        <v>-30.25200353</v>
      </c>
      <c r="E56" s="23">
        <v>-44.157599037999994</v>
      </c>
      <c r="F56" s="23">
        <v>-42.7449501709999</v>
      </c>
      <c r="G56" s="23">
        <v>-48.704700799999891</v>
      </c>
      <c r="H56" s="23">
        <v>-43.228164405999799</v>
      </c>
      <c r="I56" s="23">
        <v>-36.49318688399984</v>
      </c>
      <c r="J56" s="23">
        <v>-27.462669121999987</v>
      </c>
      <c r="K56" s="23">
        <v>-29.49594090799998</v>
      </c>
      <c r="L56" s="23">
        <v>-23.492681421999986</v>
      </c>
      <c r="M56" s="23">
        <v>-19.212980912999999</v>
      </c>
      <c r="N56" s="23">
        <v>-15.896675970000009</v>
      </c>
      <c r="O56" s="23">
        <v>-17.443504476999998</v>
      </c>
      <c r="P56" s="23">
        <v>-21.786946671000003</v>
      </c>
      <c r="Q56" s="23">
        <v>-29.142812089999996</v>
      </c>
      <c r="R56" s="23">
        <v>-26.830276885999943</v>
      </c>
      <c r="S56" s="23">
        <v>-34.817173908999969</v>
      </c>
      <c r="T56" s="23">
        <v>-49.114087175999785</v>
      </c>
      <c r="U56" s="23">
        <v>-52.92134719199985</v>
      </c>
      <c r="V56" s="23">
        <v>-51.434773830999987</v>
      </c>
      <c r="W56" s="23">
        <v>-55.1862127039999</v>
      </c>
      <c r="X56" s="23">
        <v>-48.889557500000002</v>
      </c>
      <c r="Y56" s="23">
        <v>-48.603099047999997</v>
      </c>
      <c r="Z56" s="23">
        <v>-43.383777199000008</v>
      </c>
      <c r="AA56" s="23">
        <v>-42.350583995999898</v>
      </c>
      <c r="AB56" s="23">
        <v>-38.196391204999983</v>
      </c>
    </row>
    <row r="57" spans="2:28" ht="16.05" customHeight="1" thickBot="1" x14ac:dyDescent="0.35">
      <c r="B57" s="37" t="s">
        <v>147</v>
      </c>
      <c r="C57" s="23">
        <v>-160.74237309999998</v>
      </c>
      <c r="D57" s="23">
        <v>-218.88511779999899</v>
      </c>
      <c r="E57" s="23">
        <v>-280.42762188999899</v>
      </c>
      <c r="F57" s="23">
        <v>-247.03845257</v>
      </c>
      <c r="G57" s="23">
        <v>-373.14860689999881</v>
      </c>
      <c r="H57" s="23">
        <v>-463.76421642000093</v>
      </c>
      <c r="I57" s="23">
        <v>-399.49336865999925</v>
      </c>
      <c r="J57" s="23">
        <v>-335.26717156999968</v>
      </c>
      <c r="K57" s="23">
        <v>-300.97269179999938</v>
      </c>
      <c r="L57" s="23">
        <v>-160.6721136300001</v>
      </c>
      <c r="M57" s="23">
        <v>-198.51066689000001</v>
      </c>
      <c r="N57" s="23">
        <v>-130.44279773999992</v>
      </c>
      <c r="O57" s="23">
        <v>-144.9156149100001</v>
      </c>
      <c r="P57" s="23">
        <v>-155.75789406999988</v>
      </c>
      <c r="Q57" s="23">
        <v>-176.21645063</v>
      </c>
      <c r="R57" s="23">
        <v>-116.98805368999955</v>
      </c>
      <c r="S57" s="23">
        <v>-194.81357151999939</v>
      </c>
      <c r="T57" s="23">
        <v>-261.46542408999915</v>
      </c>
      <c r="U57" s="23">
        <v>-329.21350467999974</v>
      </c>
      <c r="V57" s="23">
        <v>-391.72649664999881</v>
      </c>
      <c r="W57" s="23">
        <v>-451.00895735999921</v>
      </c>
      <c r="X57" s="23">
        <v>-493.74861199992756</v>
      </c>
      <c r="Y57" s="23">
        <v>-548.62556843999994</v>
      </c>
      <c r="Z57" s="23">
        <v>-641.00875259999987</v>
      </c>
      <c r="AA57" s="23">
        <v>-644.17759921000004</v>
      </c>
      <c r="AB57" s="23">
        <v>-703.47101583000051</v>
      </c>
    </row>
    <row r="58" spans="2:28" ht="16.05" customHeight="1" x14ac:dyDescent="0.35"/>
    <row r="59" spans="2:28" ht="16.05" customHeight="1" x14ac:dyDescent="0.35"/>
    <row r="60" spans="2:28" ht="16.05" customHeight="1" x14ac:dyDescent="0.35"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</row>
    <row r="61" spans="2:28" ht="16.05" customHeight="1" x14ac:dyDescent="0.35"/>
    <row r="62" spans="2:28" ht="16.05" customHeight="1" x14ac:dyDescent="0.35"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</row>
    <row r="63" spans="2:28" ht="16.05" customHeight="1" x14ac:dyDescent="0.35"/>
  </sheetData>
  <dataConsolidate/>
  <mergeCells count="1">
    <mergeCell ref="B1:B2"/>
  </mergeCells>
  <conditionalFormatting sqref="A1:XFD1048576">
    <cfRule type="cellIs" dxfId="8" priority="1" operator="equal">
      <formula>"-"</formula>
    </cfRule>
  </conditionalFormatting>
  <hyperlinks>
    <hyperlink ref="B1:B2" location="Menu!A1" display="MENU" xr:uid="{EDF5E1AF-48AE-4DAD-943F-C474EE03C97A}"/>
  </hyperlinks>
  <pageMargins left="0.511811024" right="0.511811024" top="0.78740157499999996" bottom="0.78740157499999996" header="0.31496062000000002" footer="0.31496062000000002"/>
  <pageSetup orientation="portrait" r:id="rId1"/>
  <headerFooter>
    <oddFooter>&amp;C&amp;"verdana,Regular"&amp;8Este documento foi classificado como:&amp;"verdana,Bold" Interno.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7FABA-45D8-4A0A-9DD0-E23ED501E3E5}">
  <sheetPr>
    <tabColor rgb="FF266BFF"/>
  </sheetPr>
  <dimension ref="B1:N11"/>
  <sheetViews>
    <sheetView showGridLines="0" zoomScale="80" zoomScaleNormal="80" workbookViewId="0">
      <selection activeCell="G31" sqref="G31"/>
    </sheetView>
  </sheetViews>
  <sheetFormatPr defaultColWidth="8.88671875" defaultRowHeight="14.4" x14ac:dyDescent="0.3"/>
  <cols>
    <col min="1" max="1" width="3" style="3" customWidth="1"/>
    <col min="2" max="2" width="8.88671875" style="3"/>
    <col min="3" max="3" width="54.5546875" style="3" customWidth="1"/>
    <col min="4" max="6" width="10.5546875" style="3" bestFit="1" customWidth="1"/>
    <col min="7" max="14" width="11.77734375" style="3" bestFit="1" customWidth="1"/>
    <col min="15" max="16384" width="8.88671875" style="3"/>
  </cols>
  <sheetData>
    <row r="1" spans="2:14" x14ac:dyDescent="0.3">
      <c r="B1" s="100" t="s">
        <v>2</v>
      </c>
    </row>
    <row r="2" spans="2:14" x14ac:dyDescent="0.3">
      <c r="B2" s="100"/>
    </row>
    <row r="3" spans="2:14" ht="16.2" x14ac:dyDescent="0.3">
      <c r="B3" s="101" t="s">
        <v>226</v>
      </c>
      <c r="C3" s="101"/>
      <c r="D3" s="29" t="s">
        <v>18</v>
      </c>
      <c r="E3" s="29" t="s">
        <v>19</v>
      </c>
      <c r="F3" s="29" t="s">
        <v>20</v>
      </c>
      <c r="G3" s="29" t="s">
        <v>21</v>
      </c>
      <c r="H3" s="29" t="s">
        <v>22</v>
      </c>
      <c r="I3" s="29" t="s">
        <v>23</v>
      </c>
      <c r="J3" s="29" t="s">
        <v>0</v>
      </c>
      <c r="K3" s="29" t="s">
        <v>203</v>
      </c>
      <c r="L3" s="29" t="s">
        <v>206</v>
      </c>
      <c r="M3" s="29" t="s">
        <v>217</v>
      </c>
      <c r="N3" s="29" t="s">
        <v>220</v>
      </c>
    </row>
    <row r="4" spans="2:14" ht="15" thickBot="1" x14ac:dyDescent="0.35">
      <c r="B4" s="92" t="s">
        <v>56</v>
      </c>
      <c r="C4" s="95"/>
      <c r="D4" s="97">
        <v>135.512</v>
      </c>
      <c r="E4" s="95">
        <v>300.935</v>
      </c>
      <c r="F4" s="95">
        <v>288.16500000000002</v>
      </c>
      <c r="G4" s="95">
        <v>274.48</v>
      </c>
      <c r="H4" s="95">
        <v>204.083</v>
      </c>
      <c r="I4" s="91">
        <v>208.68899999999999</v>
      </c>
      <c r="J4" s="91">
        <v>211.71</v>
      </c>
      <c r="K4" s="91">
        <v>235.273</v>
      </c>
      <c r="L4" s="91">
        <v>206.929</v>
      </c>
      <c r="M4" s="91">
        <v>256.43</v>
      </c>
      <c r="N4" s="91">
        <v>393.87200000000001</v>
      </c>
    </row>
    <row r="5" spans="2:14" ht="15" thickBot="1" x14ac:dyDescent="0.35">
      <c r="B5" s="93" t="s">
        <v>221</v>
      </c>
      <c r="C5" s="95"/>
      <c r="D5" s="97">
        <v>5007.0640000000003</v>
      </c>
      <c r="E5" s="95">
        <v>5163.63</v>
      </c>
      <c r="F5" s="95">
        <v>7018.6859999999997</v>
      </c>
      <c r="G5" s="95">
        <v>7190.607</v>
      </c>
      <c r="H5" s="95">
        <v>7760.55</v>
      </c>
      <c r="I5" s="23">
        <v>8537.0640000000003</v>
      </c>
      <c r="J5" s="23">
        <v>9133.93</v>
      </c>
      <c r="K5" s="23">
        <v>10637.166999999999</v>
      </c>
      <c r="L5" s="23">
        <v>11767.576999999999</v>
      </c>
      <c r="M5" s="23">
        <v>13161.004999999999</v>
      </c>
      <c r="N5" s="23">
        <v>13729.855</v>
      </c>
    </row>
    <row r="6" spans="2:14" ht="15" thickBot="1" x14ac:dyDescent="0.35">
      <c r="B6" s="93" t="s">
        <v>222</v>
      </c>
      <c r="C6" s="95"/>
      <c r="D6" s="97">
        <v>553.75</v>
      </c>
      <c r="E6" s="95">
        <v>560.17999999999995</v>
      </c>
      <c r="F6" s="95">
        <v>457.11599999999999</v>
      </c>
      <c r="G6" s="95">
        <v>467.48500000000001</v>
      </c>
      <c r="H6" s="95">
        <v>355.45</v>
      </c>
      <c r="I6" s="23">
        <v>320.358</v>
      </c>
      <c r="J6" s="23">
        <v>980.85</v>
      </c>
      <c r="K6" s="23">
        <v>1016.124</v>
      </c>
      <c r="L6" s="23">
        <v>1048.672</v>
      </c>
      <c r="M6" s="23">
        <v>1170.2059999999999</v>
      </c>
      <c r="N6" s="23">
        <v>1051.8389999999999</v>
      </c>
    </row>
    <row r="7" spans="2:14" ht="15" thickBot="1" x14ac:dyDescent="0.35">
      <c r="B7" s="93" t="s">
        <v>223</v>
      </c>
      <c r="C7" s="95"/>
      <c r="D7" s="97">
        <v>438.40300000000002</v>
      </c>
      <c r="E7" s="95">
        <v>451.262</v>
      </c>
      <c r="F7" s="95">
        <v>522.82600000000002</v>
      </c>
      <c r="G7" s="95">
        <v>735.07600000000002</v>
      </c>
      <c r="H7" s="95">
        <v>674.80200000000002</v>
      </c>
      <c r="I7" s="23">
        <v>700.68899999999996</v>
      </c>
      <c r="J7" s="23">
        <v>727.26</v>
      </c>
      <c r="K7" s="23">
        <v>721.73099999999999</v>
      </c>
      <c r="L7" s="23">
        <v>1277.6320000000001</v>
      </c>
      <c r="M7" s="23">
        <v>1473.4349999999999</v>
      </c>
      <c r="N7" s="23">
        <v>2683.35</v>
      </c>
    </row>
    <row r="8" spans="2:14" ht="15" thickBot="1" x14ac:dyDescent="0.35">
      <c r="B8" s="93" t="s">
        <v>57</v>
      </c>
      <c r="C8" s="95"/>
      <c r="D8" s="97">
        <v>163.43600000000001</v>
      </c>
      <c r="E8" s="95">
        <v>55.872999999999998</v>
      </c>
      <c r="F8" s="95">
        <v>2.1259999999999999</v>
      </c>
      <c r="G8" s="95">
        <v>2.2080000000000002</v>
      </c>
      <c r="H8" s="95">
        <v>2.2909999999999999</v>
      </c>
      <c r="I8" s="23">
        <v>2.3769999999999998</v>
      </c>
      <c r="J8" s="23">
        <v>0</v>
      </c>
      <c r="K8" s="23">
        <v>0</v>
      </c>
      <c r="L8" s="23">
        <v>1.0229999999999999</v>
      </c>
      <c r="M8" s="23">
        <v>3.0760000000000001</v>
      </c>
      <c r="N8" s="23">
        <v>31.702000000000002</v>
      </c>
    </row>
    <row r="9" spans="2:14" ht="15" thickBot="1" x14ac:dyDescent="0.35">
      <c r="B9" s="93" t="s">
        <v>224</v>
      </c>
      <c r="C9" s="95"/>
      <c r="D9" s="97">
        <v>463.28899999999999</v>
      </c>
      <c r="E9" s="95">
        <v>470.04199999999997</v>
      </c>
      <c r="F9" s="95">
        <v>396.26799999999997</v>
      </c>
      <c r="G9" s="95">
        <v>281.94400000000002</v>
      </c>
      <c r="H9" s="95">
        <v>45.953000000000003</v>
      </c>
      <c r="I9" s="23">
        <v>4.9820000000000002</v>
      </c>
      <c r="J9" s="23">
        <v>219.27</v>
      </c>
      <c r="K9" s="23">
        <v>242.43</v>
      </c>
      <c r="L9" s="23">
        <v>250.11799999999999</v>
      </c>
      <c r="M9" s="23">
        <v>339.75900000000001</v>
      </c>
      <c r="N9" s="23">
        <v>304.08199999999999</v>
      </c>
    </row>
    <row r="10" spans="2:14" ht="15" thickBot="1" x14ac:dyDescent="0.35">
      <c r="B10" s="93" t="s">
        <v>225</v>
      </c>
      <c r="C10" s="95"/>
      <c r="D10" s="97">
        <v>0</v>
      </c>
      <c r="E10" s="95">
        <v>0</v>
      </c>
      <c r="F10" s="95">
        <v>122.45</v>
      </c>
      <c r="G10" s="95">
        <v>1195.8589999999999</v>
      </c>
      <c r="H10" s="95">
        <v>1863.1310000000001</v>
      </c>
      <c r="I10" s="23">
        <v>2444.1729999999998</v>
      </c>
      <c r="J10" s="23">
        <v>2540.2399999999998</v>
      </c>
      <c r="K10" s="23">
        <v>2158.7959999999998</v>
      </c>
      <c r="L10" s="23">
        <v>2375.7820000000002</v>
      </c>
      <c r="M10" s="23">
        <v>2372.3319999999999</v>
      </c>
      <c r="N10" s="23">
        <v>2752.6419999999998</v>
      </c>
    </row>
    <row r="11" spans="2:14" ht="15" thickBot="1" x14ac:dyDescent="0.35">
      <c r="B11" s="24" t="s">
        <v>167</v>
      </c>
      <c r="C11" s="96"/>
      <c r="D11" s="24">
        <f t="shared" ref="D11:H11" si="0">SUM(D4:D10)</f>
        <v>6761.4539999999997</v>
      </c>
      <c r="E11" s="24">
        <f t="shared" si="0"/>
        <v>7001.9220000000005</v>
      </c>
      <c r="F11" s="24">
        <f t="shared" si="0"/>
        <v>8807.6370000000006</v>
      </c>
      <c r="G11" s="24">
        <f t="shared" si="0"/>
        <v>10147.659</v>
      </c>
      <c r="H11" s="24">
        <f t="shared" si="0"/>
        <v>10906.259999999998</v>
      </c>
      <c r="I11" s="24">
        <f t="shared" ref="I11:K11" si="1">SUM(I4:I10)</f>
        <v>12218.332000000002</v>
      </c>
      <c r="J11" s="24">
        <f t="shared" si="1"/>
        <v>13813.26</v>
      </c>
      <c r="K11" s="24">
        <f t="shared" si="1"/>
        <v>15011.520999999999</v>
      </c>
      <c r="L11" s="24">
        <f t="shared" ref="L11:N11" si="2">SUM(L4:L10)</f>
        <v>16927.733</v>
      </c>
      <c r="M11" s="24">
        <f t="shared" si="2"/>
        <v>18776.242999999999</v>
      </c>
      <c r="N11" s="24">
        <f t="shared" si="2"/>
        <v>20947.341999999997</v>
      </c>
    </row>
  </sheetData>
  <mergeCells count="2">
    <mergeCell ref="B3:C3"/>
    <mergeCell ref="B1:B2"/>
  </mergeCells>
  <conditionalFormatting sqref="B1:B10 B11:N11">
    <cfRule type="cellIs" dxfId="7" priority="3" operator="equal">
      <formula>"-"</formula>
    </cfRule>
  </conditionalFormatting>
  <conditionalFormatting sqref="D3:N3">
    <cfRule type="cellIs" dxfId="6" priority="1" operator="equal">
      <formula>"-"</formula>
    </cfRule>
  </conditionalFormatting>
  <conditionalFormatting sqref="I4:N10">
    <cfRule type="cellIs" dxfId="5" priority="6" operator="equal">
      <formula>"-"</formula>
    </cfRule>
  </conditionalFormatting>
  <hyperlinks>
    <hyperlink ref="B1:B2" location="Menu!A1" display="MENU" xr:uid="{9A4B8F95-B1A5-4DD8-B9BC-46F6AD3B5500}"/>
  </hyperlinks>
  <pageMargins left="0.511811024" right="0.511811024" top="0.78740157499999996" bottom="0.78740157499999996" header="0.31496062000000002" footer="0.31496062000000002"/>
  <pageSetup paperSize="9" orientation="portrait" r:id="rId1"/>
  <headerFooter>
    <oddFooter>&amp;C&amp;"verdana,Regular"&amp;8Este documento foi classificado como:&amp;"verdana,Bold" Interno.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FC7DD-3150-4EAC-B73C-33D07B0B5C19}">
  <sheetPr>
    <tabColor rgb="FF266BFF"/>
  </sheetPr>
  <dimension ref="A1:AF55"/>
  <sheetViews>
    <sheetView showGridLines="0" zoomScale="80" zoomScaleNormal="80" workbookViewId="0">
      <pane xSplit="2" ySplit="3" topLeftCell="P4" activePane="bottomRight" state="frozen"/>
      <selection activeCell="D7" sqref="D7:F8"/>
      <selection pane="topRight" activeCell="D7" sqref="D7:F8"/>
      <selection pane="bottomLeft" activeCell="D7" sqref="D7:F8"/>
      <selection pane="bottomRight" activeCell="AB41" sqref="AB41"/>
    </sheetView>
  </sheetViews>
  <sheetFormatPr defaultColWidth="9.21875" defaultRowHeight="14.4" x14ac:dyDescent="0.3"/>
  <cols>
    <col min="1" max="1" width="2.5546875" style="64" customWidth="1"/>
    <col min="2" max="2" width="69.5546875" style="15" customWidth="1"/>
    <col min="3" max="28" width="16.21875" style="15" customWidth="1"/>
    <col min="29" max="29" width="9.21875" style="15"/>
    <col min="30" max="32" width="12.21875" style="15" bestFit="1" customWidth="1"/>
    <col min="33" max="16384" width="9.21875" style="15"/>
  </cols>
  <sheetData>
    <row r="1" spans="1:29" ht="16.05" customHeight="1" x14ac:dyDescent="0.3">
      <c r="B1" s="100" t="s">
        <v>2</v>
      </c>
    </row>
    <row r="2" spans="1:29" ht="16.05" customHeight="1" x14ac:dyDescent="0.3">
      <c r="B2" s="100"/>
    </row>
    <row r="3" spans="1:29" s="6" customFormat="1" ht="16.05" customHeight="1" x14ac:dyDescent="0.3">
      <c r="A3" s="65"/>
      <c r="B3" s="29" t="s">
        <v>149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29" t="s">
        <v>9</v>
      </c>
      <c r="J3" s="29" t="s">
        <v>10</v>
      </c>
      <c r="K3" s="29" t="s">
        <v>11</v>
      </c>
      <c r="L3" s="29" t="s">
        <v>12</v>
      </c>
      <c r="M3" s="29" t="s">
        <v>13</v>
      </c>
      <c r="N3" s="29" t="s">
        <v>14</v>
      </c>
      <c r="O3" s="29" t="s">
        <v>15</v>
      </c>
      <c r="P3" s="29" t="s">
        <v>16</v>
      </c>
      <c r="Q3" s="29" t="s">
        <v>17</v>
      </c>
      <c r="R3" s="29" t="s">
        <v>18</v>
      </c>
      <c r="S3" s="29" t="s">
        <v>19</v>
      </c>
      <c r="T3" s="29" t="s">
        <v>20</v>
      </c>
      <c r="U3" s="29" t="s">
        <v>21</v>
      </c>
      <c r="V3" s="29" t="s">
        <v>22</v>
      </c>
      <c r="W3" s="29" t="s">
        <v>23</v>
      </c>
      <c r="X3" s="29" t="s">
        <v>0</v>
      </c>
      <c r="Y3" s="29" t="s">
        <v>203</v>
      </c>
      <c r="Z3" s="29" t="s">
        <v>206</v>
      </c>
      <c r="AA3" s="29" t="s">
        <v>217</v>
      </c>
      <c r="AB3" s="29" t="s">
        <v>220</v>
      </c>
    </row>
    <row r="4" spans="1:29" ht="16.05" customHeight="1" x14ac:dyDescent="0.3">
      <c r="B4" s="66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</row>
    <row r="5" spans="1:29" ht="16.05" customHeight="1" x14ac:dyDescent="0.3">
      <c r="B5" s="29" t="s">
        <v>171</v>
      </c>
      <c r="C5" s="29" t="s">
        <v>3</v>
      </c>
      <c r="D5" s="29" t="s">
        <v>4</v>
      </c>
      <c r="E5" s="29" t="s">
        <v>5</v>
      </c>
      <c r="F5" s="29" t="s">
        <v>6</v>
      </c>
      <c r="G5" s="29" t="s">
        <v>7</v>
      </c>
      <c r="H5" s="29" t="s">
        <v>8</v>
      </c>
      <c r="I5" s="29" t="s">
        <v>9</v>
      </c>
      <c r="J5" s="29" t="s">
        <v>10</v>
      </c>
      <c r="K5" s="29" t="s">
        <v>11</v>
      </c>
      <c r="L5" s="29" t="s">
        <v>12</v>
      </c>
      <c r="M5" s="29" t="s">
        <v>13</v>
      </c>
      <c r="N5" s="29" t="s">
        <v>14</v>
      </c>
      <c r="O5" s="29" t="s">
        <v>15</v>
      </c>
      <c r="P5" s="29" t="s">
        <v>16</v>
      </c>
      <c r="Q5" s="29" t="s">
        <v>17</v>
      </c>
      <c r="R5" s="29" t="s">
        <v>18</v>
      </c>
      <c r="S5" s="29" t="s">
        <v>19</v>
      </c>
      <c r="T5" s="29" t="s">
        <v>20</v>
      </c>
      <c r="U5" s="29" t="s">
        <v>21</v>
      </c>
      <c r="V5" s="29" t="s">
        <v>22</v>
      </c>
      <c r="W5" s="29" t="s">
        <v>23</v>
      </c>
      <c r="X5" s="29" t="s">
        <v>0</v>
      </c>
      <c r="Y5" s="29" t="s">
        <v>203</v>
      </c>
      <c r="Z5" s="29" t="s">
        <v>206</v>
      </c>
      <c r="AA5" s="29" t="s">
        <v>217</v>
      </c>
      <c r="AB5" s="29" t="s">
        <v>220</v>
      </c>
    </row>
    <row r="6" spans="1:29" ht="16.05" customHeight="1" x14ac:dyDescent="0.3">
      <c r="B6" s="68" t="s">
        <v>150</v>
      </c>
      <c r="C6" s="69">
        <v>1352210</v>
      </c>
      <c r="D6" s="69">
        <v>1407991</v>
      </c>
      <c r="E6" s="69">
        <v>1447496</v>
      </c>
      <c r="F6" s="69">
        <v>1486053</v>
      </c>
      <c r="G6" s="69">
        <v>1518701</v>
      </c>
      <c r="H6" s="69">
        <v>1611403</v>
      </c>
      <c r="I6" s="69">
        <v>1707102</v>
      </c>
      <c r="J6" s="69">
        <v>1849081</v>
      </c>
      <c r="K6" s="69">
        <v>2139049</v>
      </c>
      <c r="L6" s="69">
        <v>2180603</v>
      </c>
      <c r="M6" s="69">
        <v>2264289</v>
      </c>
      <c r="N6" s="69">
        <v>2458635</v>
      </c>
      <c r="O6" s="69">
        <v>2538956</v>
      </c>
      <c r="P6" s="69">
        <v>2675800</v>
      </c>
      <c r="Q6" s="69">
        <v>2927091</v>
      </c>
      <c r="R6" s="69">
        <v>3138250</v>
      </c>
      <c r="S6" s="69">
        <v>3300616</v>
      </c>
      <c r="T6" s="69">
        <v>3429980</v>
      </c>
      <c r="U6" s="69">
        <v>3576202</v>
      </c>
      <c r="V6" s="69">
        <v>3687793</v>
      </c>
      <c r="W6" s="69">
        <v>3807040</v>
      </c>
      <c r="X6" s="69">
        <v>3967800</v>
      </c>
      <c r="Y6" s="69">
        <v>4180125</v>
      </c>
      <c r="Z6" s="69">
        <v>4403559</v>
      </c>
      <c r="AA6" s="69">
        <v>4621666</v>
      </c>
      <c r="AB6" s="69">
        <v>4933956</v>
      </c>
    </row>
    <row r="7" spans="1:29" ht="16.05" customHeight="1" x14ac:dyDescent="0.3">
      <c r="B7" s="68" t="s">
        <v>151</v>
      </c>
      <c r="C7" s="69">
        <v>595889</v>
      </c>
      <c r="D7" s="69">
        <v>765911</v>
      </c>
      <c r="E7" s="69">
        <v>973278</v>
      </c>
      <c r="F7" s="69">
        <v>1109472</v>
      </c>
      <c r="G7" s="69">
        <v>1170305</v>
      </c>
      <c r="H7" s="69">
        <v>1167579</v>
      </c>
      <c r="I7" s="69">
        <v>1195079</v>
      </c>
      <c r="J7" s="69">
        <v>988922</v>
      </c>
      <c r="K7" s="69">
        <v>1034500</v>
      </c>
      <c r="L7" s="69">
        <v>941301</v>
      </c>
      <c r="M7" s="69">
        <v>984002</v>
      </c>
      <c r="N7" s="69">
        <v>1011561</v>
      </c>
      <c r="O7" s="69">
        <v>1091173</v>
      </c>
      <c r="P7" s="69">
        <v>1218377</v>
      </c>
      <c r="Q7" s="69">
        <v>1476363</v>
      </c>
      <c r="R7" s="69">
        <v>1696398</v>
      </c>
      <c r="S7" s="69">
        <v>1862801</v>
      </c>
      <c r="T7" s="69">
        <v>1964080</v>
      </c>
      <c r="U7" s="69">
        <v>2030154</v>
      </c>
      <c r="V7" s="69">
        <v>2134616</v>
      </c>
      <c r="W7" s="69">
        <v>2128984</v>
      </c>
      <c r="X7" s="69">
        <v>2274369</v>
      </c>
      <c r="Y7" s="69">
        <v>2471325</v>
      </c>
      <c r="Z7" s="69">
        <v>2656595</v>
      </c>
      <c r="AA7" s="69">
        <v>2873273</v>
      </c>
      <c r="AB7" s="69">
        <v>3196742</v>
      </c>
    </row>
    <row r="8" spans="1:29" ht="16.05" customHeight="1" x14ac:dyDescent="0.3">
      <c r="B8" s="68" t="s">
        <v>152</v>
      </c>
      <c r="C8" s="69">
        <v>459</v>
      </c>
      <c r="D8" s="69">
        <v>522</v>
      </c>
      <c r="E8" s="69">
        <v>574</v>
      </c>
      <c r="F8" s="69">
        <v>602</v>
      </c>
      <c r="G8" s="69">
        <v>608</v>
      </c>
      <c r="H8" s="69">
        <v>596</v>
      </c>
      <c r="I8" s="69">
        <v>595</v>
      </c>
      <c r="J8" s="69">
        <v>595</v>
      </c>
      <c r="K8" s="69">
        <v>604</v>
      </c>
      <c r="L8" s="69">
        <v>614</v>
      </c>
      <c r="M8" s="69">
        <v>638</v>
      </c>
      <c r="N8" s="69">
        <v>682</v>
      </c>
      <c r="O8" s="69">
        <v>723</v>
      </c>
      <c r="P8" s="69">
        <v>801</v>
      </c>
      <c r="Q8" s="69">
        <v>846</v>
      </c>
      <c r="R8" s="69">
        <v>881</v>
      </c>
      <c r="S8" s="69">
        <v>883</v>
      </c>
      <c r="T8" s="69">
        <v>882</v>
      </c>
      <c r="U8" s="69">
        <v>882</v>
      </c>
      <c r="V8" s="69">
        <v>882</v>
      </c>
      <c r="W8" s="69">
        <v>882</v>
      </c>
      <c r="X8" s="69">
        <v>882</v>
      </c>
      <c r="Y8" s="69">
        <v>882</v>
      </c>
      <c r="Z8" s="69">
        <v>901</v>
      </c>
      <c r="AA8" s="69">
        <v>915</v>
      </c>
      <c r="AB8" s="69">
        <v>944</v>
      </c>
    </row>
    <row r="9" spans="1:29" ht="16.05" customHeight="1" x14ac:dyDescent="0.3">
      <c r="B9" s="68" t="s">
        <v>153</v>
      </c>
      <c r="C9" s="69">
        <v>24</v>
      </c>
      <c r="D9" s="69">
        <v>63</v>
      </c>
      <c r="E9" s="69">
        <v>52</v>
      </c>
      <c r="F9" s="69">
        <v>28</v>
      </c>
      <c r="G9" s="69">
        <v>6</v>
      </c>
      <c r="H9" s="69">
        <v>-12</v>
      </c>
      <c r="I9" s="69">
        <v>-1</v>
      </c>
      <c r="J9" s="69">
        <v>0</v>
      </c>
      <c r="K9" s="69">
        <v>9</v>
      </c>
      <c r="L9" s="69">
        <v>10</v>
      </c>
      <c r="M9" s="69">
        <v>24</v>
      </c>
      <c r="N9" s="69">
        <v>44</v>
      </c>
      <c r="O9" s="69">
        <v>41</v>
      </c>
      <c r="P9" s="69">
        <v>78</v>
      </c>
      <c r="Q9" s="69">
        <v>45</v>
      </c>
      <c r="R9" s="69">
        <v>35</v>
      </c>
      <c r="S9" s="69">
        <v>2</v>
      </c>
      <c r="T9" s="69">
        <v>-1</v>
      </c>
      <c r="U9" s="69">
        <v>0</v>
      </c>
      <c r="V9" s="69">
        <v>0</v>
      </c>
      <c r="W9" s="69">
        <v>0</v>
      </c>
      <c r="X9" s="69">
        <v>0</v>
      </c>
      <c r="Y9" s="69">
        <v>0</v>
      </c>
      <c r="Z9" s="69">
        <v>19</v>
      </c>
      <c r="AA9" s="69">
        <v>14</v>
      </c>
      <c r="AB9" s="69">
        <f>AB8-AA8</f>
        <v>29</v>
      </c>
    </row>
    <row r="10" spans="1:29" ht="16.05" customHeight="1" x14ac:dyDescent="0.3">
      <c r="B10" s="68" t="s">
        <v>154</v>
      </c>
      <c r="C10" s="69">
        <v>3077</v>
      </c>
      <c r="D10" s="69">
        <v>3266</v>
      </c>
      <c r="E10" s="69">
        <v>3544</v>
      </c>
      <c r="F10" s="69">
        <v>3686</v>
      </c>
      <c r="G10" s="69">
        <v>3404</v>
      </c>
      <c r="H10" s="69">
        <v>3291</v>
      </c>
      <c r="I10" s="69">
        <v>3245</v>
      </c>
      <c r="J10" s="69">
        <v>3279</v>
      </c>
      <c r="K10" s="69">
        <v>3341</v>
      </c>
      <c r="L10" s="69">
        <v>3229</v>
      </c>
      <c r="M10" s="69">
        <v>3212</v>
      </c>
      <c r="N10" s="69">
        <v>3276</v>
      </c>
      <c r="O10" s="69">
        <v>3541</v>
      </c>
      <c r="P10" s="69">
        <v>3848</v>
      </c>
      <c r="Q10" s="69">
        <v>4253</v>
      </c>
      <c r="R10" s="69">
        <v>4296</v>
      </c>
      <c r="S10" s="69">
        <v>4206</v>
      </c>
      <c r="T10" s="69">
        <v>4100</v>
      </c>
      <c r="U10" s="69">
        <v>4068</v>
      </c>
      <c r="V10" s="69">
        <v>4014</v>
      </c>
      <c r="W10" s="69">
        <v>4024</v>
      </c>
      <c r="X10" s="69">
        <v>3995</v>
      </c>
      <c r="Y10" s="69">
        <v>4050</v>
      </c>
      <c r="Z10" s="69">
        <v>4116</v>
      </c>
      <c r="AA10" s="69">
        <v>4218</v>
      </c>
      <c r="AB10" s="69">
        <v>4260</v>
      </c>
    </row>
    <row r="11" spans="1:29" ht="16.05" customHeight="1" x14ac:dyDescent="0.3">
      <c r="B11" s="68" t="s">
        <v>155</v>
      </c>
      <c r="C11" s="69">
        <v>293</v>
      </c>
      <c r="D11" s="69">
        <v>335</v>
      </c>
      <c r="E11" s="69">
        <v>333</v>
      </c>
      <c r="F11" s="69">
        <v>343</v>
      </c>
      <c r="G11" s="69">
        <v>323</v>
      </c>
      <c r="H11" s="69">
        <v>288</v>
      </c>
      <c r="I11" s="69">
        <v>290</v>
      </c>
      <c r="J11" s="69">
        <v>306</v>
      </c>
      <c r="K11" s="69">
        <v>308</v>
      </c>
      <c r="L11" s="69">
        <v>308</v>
      </c>
      <c r="M11" s="69">
        <v>260</v>
      </c>
      <c r="N11" s="69">
        <v>270</v>
      </c>
      <c r="O11" s="69">
        <v>218</v>
      </c>
      <c r="P11" s="69">
        <v>231</v>
      </c>
      <c r="Q11" s="69">
        <v>262</v>
      </c>
      <c r="R11" s="69">
        <v>256</v>
      </c>
      <c r="S11" s="69">
        <v>265</v>
      </c>
      <c r="T11" s="69">
        <v>268</v>
      </c>
      <c r="U11" s="69">
        <v>263</v>
      </c>
      <c r="V11" s="69">
        <v>272</v>
      </c>
      <c r="W11" s="69">
        <v>264</v>
      </c>
      <c r="X11" s="69">
        <v>262</v>
      </c>
      <c r="Y11" s="69">
        <v>265</v>
      </c>
      <c r="Z11" s="69">
        <v>274</v>
      </c>
      <c r="AA11" s="69">
        <v>296</v>
      </c>
      <c r="AB11" s="69">
        <v>292</v>
      </c>
    </row>
    <row r="12" spans="1:29" ht="16.05" customHeight="1" x14ac:dyDescent="0.3">
      <c r="B12" s="66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</row>
    <row r="13" spans="1:29" ht="16.05" customHeight="1" x14ac:dyDescent="0.3">
      <c r="B13" s="29" t="s">
        <v>156</v>
      </c>
      <c r="C13" s="29" t="s">
        <v>3</v>
      </c>
      <c r="D13" s="29" t="s">
        <v>4</v>
      </c>
      <c r="E13" s="29" t="s">
        <v>5</v>
      </c>
      <c r="F13" s="29" t="s">
        <v>6</v>
      </c>
      <c r="G13" s="29" t="s">
        <v>7</v>
      </c>
      <c r="H13" s="29" t="s">
        <v>8</v>
      </c>
      <c r="I13" s="29" t="s">
        <v>9</v>
      </c>
      <c r="J13" s="29" t="s">
        <v>10</v>
      </c>
      <c r="K13" s="29" t="s">
        <v>11</v>
      </c>
      <c r="L13" s="29" t="s">
        <v>12</v>
      </c>
      <c r="M13" s="29" t="s">
        <v>13</v>
      </c>
      <c r="N13" s="29" t="s">
        <v>14</v>
      </c>
      <c r="O13" s="29" t="s">
        <v>15</v>
      </c>
      <c r="P13" s="29" t="s">
        <v>16</v>
      </c>
      <c r="Q13" s="29" t="s">
        <v>17</v>
      </c>
      <c r="R13" s="29" t="s">
        <v>18</v>
      </c>
      <c r="S13" s="29" t="s">
        <v>19</v>
      </c>
      <c r="T13" s="29" t="s">
        <v>20</v>
      </c>
      <c r="U13" s="29" t="s">
        <v>21</v>
      </c>
      <c r="V13" s="29" t="s">
        <v>22</v>
      </c>
      <c r="W13" s="29" t="s">
        <v>23</v>
      </c>
      <c r="X13" s="29" t="s">
        <v>0</v>
      </c>
      <c r="Y13" s="29" t="s">
        <v>203</v>
      </c>
      <c r="Z13" s="29" t="s">
        <v>206</v>
      </c>
      <c r="AA13" s="29" t="s">
        <v>217</v>
      </c>
      <c r="AB13" s="29" t="s">
        <v>220</v>
      </c>
    </row>
    <row r="14" spans="1:29" ht="16.05" customHeight="1" x14ac:dyDescent="0.3">
      <c r="A14" s="71"/>
      <c r="B14" s="68" t="s">
        <v>189</v>
      </c>
      <c r="C14" s="72"/>
      <c r="D14" s="72"/>
      <c r="E14" s="72"/>
      <c r="F14" s="72"/>
      <c r="G14" s="72">
        <f>SUM(DRE!D34:G34)/AVERAGE('Balanço Patrimonial'!C70:G70)</f>
        <v>0.232579724562888</v>
      </c>
      <c r="H14" s="72">
        <f>SUM(DRE!E34:H34)/AVERAGE('Balanço Patrimonial'!D70:H70)</f>
        <v>0.13076273539974373</v>
      </c>
      <c r="I14" s="72">
        <f>SUM(DRE!F34:I34)/AVERAGE('Balanço Patrimonial'!E70:I70)</f>
        <v>8.430923511038875E-2</v>
      </c>
      <c r="J14" s="72">
        <f>SUM(DRE!G34:J34)/AVERAGE('Balanço Patrimonial'!F70:J70)</f>
        <v>0.18099281834489764</v>
      </c>
      <c r="K14" s="72">
        <f>SUM(DRE!H34:K34)/AVERAGE('Balanço Patrimonial'!G70:K70)</f>
        <v>0.18787748635550608</v>
      </c>
      <c r="L14" s="72">
        <f>SUM(DRE!I34:L34)/AVERAGE('Balanço Patrimonial'!H70:L70)</f>
        <v>0.21859186999924152</v>
      </c>
      <c r="M14" s="72">
        <f>SUM(DRE!J34:M34)/AVERAGE('Balanço Patrimonial'!I70:M70)</f>
        <v>0.23464142127103252</v>
      </c>
      <c r="N14" s="72">
        <f>SUM(DRE!K34:N34)/AVERAGE('Balanço Patrimonial'!J70:N70)</f>
        <v>0.17422083096526975</v>
      </c>
      <c r="O14" s="72">
        <f>SUM(DRE!L34:O34)/AVERAGE('Balanço Patrimonial'!K70:O70)</f>
        <v>0.17106803576671173</v>
      </c>
      <c r="P14" s="72">
        <f>SUM(DRE!M34:P34)/AVERAGE('Balanço Patrimonial'!L70:P70)</f>
        <v>0.13000639841361461</v>
      </c>
      <c r="Q14" s="72">
        <f>SUM(DRE!N34:Q34)/AVERAGE('Balanço Patrimonial'!M70:Q70)</f>
        <v>2.5334540197098597E-2</v>
      </c>
      <c r="R14" s="72">
        <f>SUM(DRE!O34:R34)/AVERAGE('Balanço Patrimonial'!N70:R70)</f>
        <v>-3.601194774881996E-2</v>
      </c>
      <c r="S14" s="72">
        <f>SUM(DRE!P34:S34)/AVERAGE('Balanço Patrimonial'!O70:S70)</f>
        <v>-2.8456437273952907E-2</v>
      </c>
      <c r="T14" s="72">
        <f>SUM(DRE!Q34:T34)/AVERAGE('Balanço Patrimonial'!P70:T70)</f>
        <v>-1.5533242396480891E-2</v>
      </c>
      <c r="U14" s="72">
        <f>SUM(DRE!R34:U34)/AVERAGE('Balanço Patrimonial'!Q70:U70)</f>
        <v>5.2488705490251072E-2</v>
      </c>
      <c r="V14" s="72">
        <f>SUM(DRE!S34:V34)/AVERAGE('Balanço Patrimonial'!R70:V70)</f>
        <v>9.0940064058953246E-2</v>
      </c>
      <c r="W14" s="72">
        <f>SUM(DRE!T34:W34)/AVERAGE('Balanço Patrimonial'!S70:W70)</f>
        <v>0.11649870114301178</v>
      </c>
      <c r="X14" s="72">
        <f>SUM(DRE!U34:X34)/AVERAGE('Balanço Patrimonial'!T70:X70)</f>
        <v>0.17664181986747413</v>
      </c>
      <c r="Y14" s="72">
        <f>SUM(DRE!V34:Y34)/AVERAGE('Balanço Patrimonial'!U70:Y70)</f>
        <v>0.26279583292779068</v>
      </c>
      <c r="Z14" s="72">
        <f>SUM(DRE!W34:Z34)/AVERAGE('Balanço Patrimonial'!V70:Z70)</f>
        <v>0.33842701120797991</v>
      </c>
      <c r="AA14" s="72">
        <f>SUM(DRE!X34:AA34)/AVERAGE('Balanço Patrimonial'!W70:AA70)</f>
        <v>0.42448706276588744</v>
      </c>
      <c r="AB14" s="72">
        <f>SUM(DRE!Y34:AB34)/AVERAGE('Balanço Patrimonial'!X70:AB70)</f>
        <v>0.47195606553750369</v>
      </c>
      <c r="AC14" s="73"/>
    </row>
    <row r="15" spans="1:29" ht="16.05" customHeight="1" x14ac:dyDescent="0.3">
      <c r="A15" s="71"/>
      <c r="B15" s="68" t="s">
        <v>190</v>
      </c>
      <c r="C15" s="72"/>
      <c r="D15" s="72"/>
      <c r="E15" s="72"/>
      <c r="F15" s="72"/>
      <c r="G15" s="72">
        <f>SUM(DRE!D34:G34)/AVERAGE('Balanço Patrimonial'!C36:G36)</f>
        <v>5.0930909882382351E-2</v>
      </c>
      <c r="H15" s="72">
        <f>SUM(DRE!E34:H34)/AVERAGE('Balanço Patrimonial'!D36:H36)</f>
        <v>2.7588513737671599E-2</v>
      </c>
      <c r="I15" s="72">
        <f>SUM(DRE!F34:I34)/AVERAGE('Balanço Patrimonial'!E36:I36)</f>
        <v>1.7393787082663186E-2</v>
      </c>
      <c r="J15" s="72">
        <f>SUM(DRE!G34:J34)/AVERAGE('Balanço Patrimonial'!F36:J36)</f>
        <v>3.6581921853393304E-2</v>
      </c>
      <c r="K15" s="72">
        <f>SUM(DRE!H34:K34)/AVERAGE('Balanço Patrimonial'!G36:K36)</f>
        <v>3.7836821467439233E-2</v>
      </c>
      <c r="L15" s="72">
        <f>SUM(DRE!I34:L34)/AVERAGE('Balanço Patrimonial'!H36:L36)</f>
        <v>4.3726140818663835E-2</v>
      </c>
      <c r="M15" s="72">
        <f>SUM(DRE!J34:M34)/AVERAGE('Balanço Patrimonial'!I36:M36)</f>
        <v>4.7573636895864593E-2</v>
      </c>
      <c r="N15" s="72">
        <f>SUM(DRE!K34:N34)/AVERAGE('Balanço Patrimonial'!J36:N36)</f>
        <v>3.5577836981469137E-2</v>
      </c>
      <c r="O15" s="72">
        <f>SUM(DRE!L34:O34)/AVERAGE('Balanço Patrimonial'!K36:O36)</f>
        <v>3.5006786323612482E-2</v>
      </c>
      <c r="P15" s="72">
        <f>SUM(DRE!M34:P34)/AVERAGE('Balanço Patrimonial'!L36:P36)</f>
        <v>2.5380250691342764E-2</v>
      </c>
      <c r="Q15" s="72">
        <f>SUM(DRE!N34:Q34)/AVERAGE('Balanço Patrimonial'!M36:Q36)</f>
        <v>4.136272024256077E-3</v>
      </c>
      <c r="R15" s="72">
        <f>SUM(DRE!O34:R34)/AVERAGE('Balanço Patrimonial'!N36:R36)</f>
        <v>-5.331687192447733E-3</v>
      </c>
      <c r="S15" s="72">
        <f>SUM(DRE!P34:S34)/AVERAGE('Balanço Patrimonial'!O36:S36)</f>
        <v>-3.8600327932612677E-3</v>
      </c>
      <c r="T15" s="72">
        <f>SUM(DRE!Q34:T34)/AVERAGE('Balanço Patrimonial'!P36:T36)</f>
        <v>-1.8846427801998253E-3</v>
      </c>
      <c r="U15" s="72">
        <f>SUM(DRE!R34:U34)/AVERAGE('Balanço Patrimonial'!Q36:U36)</f>
        <v>5.7665575196409538E-3</v>
      </c>
      <c r="V15" s="72">
        <f>SUM(DRE!S34:V34)/AVERAGE('Balanço Patrimonial'!R36:V36)</f>
        <v>9.6903487904185497E-3</v>
      </c>
      <c r="W15" s="72">
        <f>SUM(DRE!T34:W34)/AVERAGE('Balanço Patrimonial'!S36:W36)</f>
        <v>1.1479460596421224E-2</v>
      </c>
      <c r="X15" s="72">
        <f>SUM(DRE!U34:X34)/AVERAGE('Balanço Patrimonial'!T36:X36)</f>
        <v>1.5861990210750375E-2</v>
      </c>
      <c r="Y15" s="72">
        <f>SUM(DRE!V34:Y34)/AVERAGE('Balanço Patrimonial'!U36:Y36)</f>
        <v>2.2168615298426092E-2</v>
      </c>
      <c r="Z15" s="72">
        <f>SUM(DRE!W34:Z34)/AVERAGE('Balanço Patrimonial'!V36:Z36)</f>
        <v>2.7463746539077502E-2</v>
      </c>
      <c r="AA15" s="72">
        <f>SUM(DRE!X34:AA34)/AVERAGE('Balanço Patrimonial'!W36:AA36)</f>
        <v>3.3656401765138691E-2</v>
      </c>
      <c r="AB15" s="72">
        <f>SUM(DRE!Y34:AB34)/AVERAGE('Balanço Patrimonial'!X36:AB36)</f>
        <v>3.7295030120300297E-2</v>
      </c>
    </row>
    <row r="16" spans="1:29" ht="16.05" customHeight="1" x14ac:dyDescent="0.3">
      <c r="A16" s="71"/>
      <c r="B16" s="68" t="s">
        <v>191</v>
      </c>
      <c r="C16" s="72">
        <f>DRE!C34*4/AVERAGE('Balanço Patrimonial'!B70:C70)</f>
        <v>0.59825640367208066</v>
      </c>
      <c r="D16" s="72">
        <f>DRE!D34*4/AVERAGE('Balanço Patrimonial'!C70:D70)</f>
        <v>0.47270973681518608</v>
      </c>
      <c r="E16" s="72">
        <f>DRE!E34*4/AVERAGE('Balanço Patrimonial'!D70:E70)</f>
        <v>0.34871368775602279</v>
      </c>
      <c r="F16" s="72">
        <f>DRE!F34*4/AVERAGE('Balanço Patrimonial'!E70:F70)</f>
        <v>6.4375496391449988E-2</v>
      </c>
      <c r="G16" s="72">
        <f>DRE!G34*4/AVERAGE('Balanço Patrimonial'!F70:G70)</f>
        <v>7.0447174783677735E-2</v>
      </c>
      <c r="H16" s="72">
        <f>DRE!H34*4/AVERAGE('Balanço Patrimonial'!G70:H70)</f>
        <v>4.8162589651840872E-2</v>
      </c>
      <c r="I16" s="72">
        <f>DRE!I34*4/AVERAGE('Balanço Patrimonial'!H70:I70)</f>
        <v>0.15254146931578191</v>
      </c>
      <c r="J16" s="72">
        <f>DRE!J34*4/AVERAGE('Balanço Patrimonial'!I70:J70)</f>
        <v>0.4363594977792124</v>
      </c>
      <c r="K16" s="72">
        <f>DRE!K34*4/AVERAGE('Balanço Patrimonial'!J70:K70)</f>
        <v>0.10737387415907444</v>
      </c>
      <c r="L16" s="72">
        <f>DRE!L34*4/AVERAGE('Balanço Patrimonial'!K70:L70)</f>
        <v>0.18151436764100376</v>
      </c>
      <c r="M16" s="72">
        <f>DRE!M34*4/AVERAGE('Balanço Patrimonial'!L70:M70)</f>
        <v>0.22451229432476</v>
      </c>
      <c r="N16" s="72">
        <f>DRE!N34*4/AVERAGE('Balanço Patrimonial'!M70:N70)</f>
        <v>0.19442754228492309</v>
      </c>
      <c r="O16" s="72">
        <f>DRE!O34*4/AVERAGE('Balanço Patrimonial'!N70:O70)</f>
        <v>0.11039841372877647</v>
      </c>
      <c r="P16" s="72">
        <f>DRE!P34*4/AVERAGE('Balanço Patrimonial'!O70:P70)</f>
        <v>2.4796407080789364E-2</v>
      </c>
      <c r="Q16" s="72">
        <f>DRE!Q34*4/AVERAGE('Balanço Patrimonial'!P70:Q70)</f>
        <v>-0.20774061187600221</v>
      </c>
      <c r="R16" s="72">
        <f>DRE!R34*4/AVERAGE('Balanço Patrimonial'!Q70:R70)</f>
        <v>-7.1494797900993223E-2</v>
      </c>
      <c r="S16" s="72">
        <f>DRE!S34*4/AVERAGE('Balanço Patrimonial'!R70:S70)</f>
        <v>0.10110728343055601</v>
      </c>
      <c r="T16" s="72">
        <f>DRE!T34*4/AVERAGE('Balanço Patrimonial'!S70:T70)</f>
        <v>5.7658275889953543E-2</v>
      </c>
      <c r="U16" s="72">
        <f>DRE!U34*4/AVERAGE('Balanço Patrimonial'!T70:U70)</f>
        <v>9.8973640005111094E-2</v>
      </c>
      <c r="V16" s="72">
        <f>DRE!V34*4/AVERAGE('Balanço Patrimonial'!U70:V70)</f>
        <v>0.10543928673006076</v>
      </c>
      <c r="W16" s="72">
        <f>DRE!W34*4/AVERAGE('Balanço Patrimonial'!V70:W70)</f>
        <v>0.20187054149318301</v>
      </c>
      <c r="X16" s="72">
        <f>DRE!X34*4/AVERAGE('Balanço Patrimonial'!W70:X70)</f>
        <v>0.29455376888189211</v>
      </c>
      <c r="Y16" s="72">
        <f>DRE!Y34*4/AVERAGE('Balanço Patrimonial'!X70:Y70)</f>
        <v>0.43253596937192168</v>
      </c>
      <c r="Z16" s="72">
        <f>DRE!Z34*4/AVERAGE('Balanço Patrimonial'!Y70:Z70)</f>
        <v>0.41372460990888482</v>
      </c>
      <c r="AA16" s="72">
        <f>DRE!AA34*4/AVERAGE('Balanço Patrimonial'!Z70:AA70)</f>
        <v>0.54065127855788853</v>
      </c>
      <c r="AB16" s="72">
        <f>DRE!AB34*4/AVERAGE('Balanço Patrimonial'!AA70:AB70)</f>
        <v>0.49563079051030823</v>
      </c>
    </row>
    <row r="17" spans="1:32" ht="16.05" customHeight="1" x14ac:dyDescent="0.3">
      <c r="A17" s="71"/>
      <c r="B17" s="68" t="s">
        <v>192</v>
      </c>
      <c r="C17" s="72">
        <f>DRE!C34*4/AVERAGE('Balanço Patrimonial'!B36:C36)</f>
        <v>0.14044961770257422</v>
      </c>
      <c r="D17" s="72">
        <f>DRE!D34*4/AVERAGE('Balanço Patrimonial'!C36:D36)</f>
        <v>0.11003931271352972</v>
      </c>
      <c r="E17" s="72">
        <f>DRE!E34*4/AVERAGE('Balanço Patrimonial'!D36:E36)</f>
        <v>7.9400332301101217E-2</v>
      </c>
      <c r="F17" s="72">
        <f>DRE!F34*4/AVERAGE('Balanço Patrimonial'!E36:F36)</f>
        <v>1.3801505496796129E-2</v>
      </c>
      <c r="G17" s="72">
        <f>DRE!G34*4/AVERAGE('Balanço Patrimonial'!F36:G36)</f>
        <v>1.448964707674011E-2</v>
      </c>
      <c r="H17" s="72">
        <f>DRE!H34*4/AVERAGE('Balanço Patrimonial'!G36:H36)</f>
        <v>9.6339166239828543E-3</v>
      </c>
      <c r="I17" s="72">
        <f>DRE!I34*4/AVERAGE('Balanço Patrimonial'!H36:I36)</f>
        <v>3.0378994246056133E-2</v>
      </c>
      <c r="J17" s="72">
        <f>DRE!J34*4/AVERAGE('Balanço Patrimonial'!I36:J36)</f>
        <v>8.8497223418319476E-2</v>
      </c>
      <c r="K17" s="72">
        <f>DRE!K34*4/AVERAGE('Balanço Patrimonial'!J36:K36)</f>
        <v>2.1615969914490371E-2</v>
      </c>
      <c r="L17" s="72">
        <f>DRE!L34*4/AVERAGE('Balanço Patrimonial'!K36:L36)</f>
        <v>3.6328040267260976E-2</v>
      </c>
      <c r="M17" s="72">
        <f>DRE!M34*4/AVERAGE('Balanço Patrimonial'!L36:M36)</f>
        <v>4.5677621457223011E-2</v>
      </c>
      <c r="N17" s="72">
        <f>DRE!N34*4/AVERAGE('Balanço Patrimonial'!M36:N36)</f>
        <v>4.0547836137113456E-2</v>
      </c>
      <c r="O17" s="72">
        <f>DRE!O34*4/AVERAGE('Balanço Patrimonial'!N36:O36)</f>
        <v>2.2812896758935775E-2</v>
      </c>
      <c r="P17" s="72">
        <f>DRE!P34*4/AVERAGE('Balanço Patrimonial'!O36:P36)</f>
        <v>4.5639602266956559E-3</v>
      </c>
      <c r="Q17" s="72">
        <f>DRE!Q34*4/AVERAGE('Balanço Patrimonial'!P36:Q36)</f>
        <v>-2.631825040631719E-2</v>
      </c>
      <c r="R17" s="72">
        <f>DRE!R34*4/AVERAGE('Balanço Patrimonial'!Q36:R36)</f>
        <v>-8.1328709689963332E-3</v>
      </c>
      <c r="S17" s="72">
        <f>DRE!S34*4/AVERAGE('Balanço Patrimonial'!R36:S36)</f>
        <v>1.2762221850669884E-2</v>
      </c>
      <c r="T17" s="72">
        <f>DRE!T34*4/AVERAGE('Balanço Patrimonial'!S36:T36)</f>
        <v>6.6804292813543312E-3</v>
      </c>
      <c r="U17" s="72">
        <f>DRE!U34*4/AVERAGE('Balanço Patrimonial'!T36:U36)</f>
        <v>9.9393531524552652E-3</v>
      </c>
      <c r="V17" s="72">
        <f>DRE!V34*4/AVERAGE('Balanço Patrimonial'!U36:V36)</f>
        <v>9.7564115954938673E-3</v>
      </c>
      <c r="W17" s="72">
        <f>DRE!W34*4/AVERAGE('Balanço Patrimonial'!V36:W36)</f>
        <v>1.7691584982597864E-2</v>
      </c>
      <c r="X17" s="72">
        <f>DRE!X34*4/AVERAGE('Balanço Patrimonial'!W36:X36)</f>
        <v>2.3978216267741697E-2</v>
      </c>
      <c r="Y17" s="72">
        <f>DRE!Y34*4/AVERAGE('Balanço Patrimonial'!X36:Y36)</f>
        <v>3.3735459801743049E-2</v>
      </c>
      <c r="Z17" s="72">
        <f>DRE!Z34*4/AVERAGE('Balanço Patrimonial'!Y36:Z36)</f>
        <v>3.2133556717089243E-2</v>
      </c>
      <c r="AA17" s="72">
        <f>DRE!AA34*4/AVERAGE('Balanço Patrimonial'!Z36:AA36)</f>
        <v>4.2377849309249947E-2</v>
      </c>
      <c r="AB17" s="72">
        <f>DRE!AB34*4/AVERAGE('Balanço Patrimonial'!AA36:AB36)</f>
        <v>3.9839136679139985E-2</v>
      </c>
    </row>
    <row r="18" spans="1:32" ht="16.05" customHeight="1" x14ac:dyDescent="0.3">
      <c r="A18" s="71"/>
      <c r="B18" s="68" t="s">
        <v>196</v>
      </c>
      <c r="C18" s="84">
        <f>SUM('Balanço Patrimonial'!C8:C9,'Balanço Patrimonial'!C11,'Balanço Patrimonial'!C23:C24)</f>
        <v>1700639</v>
      </c>
      <c r="D18" s="84">
        <f>SUM('Balanço Patrimonial'!D8:D9,'Balanço Patrimonial'!D11,'Balanço Patrimonial'!D23:D24)</f>
        <v>1957930</v>
      </c>
      <c r="E18" s="84">
        <f>SUM('Balanço Patrimonial'!E8:E9,'Balanço Patrimonial'!E11,'Balanço Patrimonial'!E23:E24)</f>
        <v>2180987</v>
      </c>
      <c r="F18" s="84">
        <f>SUM('Balanço Patrimonial'!F8:F9,'Balanço Patrimonial'!F11,'Balanço Patrimonial'!F23:F24)</f>
        <v>2309945</v>
      </c>
      <c r="G18" s="84">
        <f>SUM('Balanço Patrimonial'!G8:G9,'Balanço Patrimonial'!G11,'Balanço Patrimonial'!G23:G24)</f>
        <v>2457096</v>
      </c>
      <c r="H18" s="84">
        <f>SUM('Balanço Patrimonial'!H8:H9,'Balanço Patrimonial'!H11,'Balanço Patrimonial'!H23:H24)</f>
        <v>2734916</v>
      </c>
      <c r="I18" s="84">
        <f>SUM('Balanço Patrimonial'!I8:I9,'Balanço Patrimonial'!I11,'Balanço Patrimonial'!I23:I24)</f>
        <v>2601795</v>
      </c>
      <c r="J18" s="84">
        <f>SUM('Balanço Patrimonial'!J8:J9,'Balanço Patrimonial'!J11,'Balanço Patrimonial'!J23:J24)</f>
        <v>2684654</v>
      </c>
      <c r="K18" s="84">
        <f>SUM('Balanço Patrimonial'!K8:K9,'Balanço Patrimonial'!K11,'Balanço Patrimonial'!K23:K24)</f>
        <v>2653610</v>
      </c>
      <c r="L18" s="84">
        <f>SUM('Balanço Patrimonial'!L8:L9,'Balanço Patrimonial'!L11,'Balanço Patrimonial'!L23:L24)</f>
        <v>2673848</v>
      </c>
      <c r="M18" s="84">
        <f>SUM('Balanço Patrimonial'!M8:M9,'Balanço Patrimonial'!M11,'Balanço Patrimonial'!M23:M24)</f>
        <v>2693466</v>
      </c>
      <c r="N18" s="84">
        <f>SUM('Balanço Patrimonial'!N8:N9,'Balanço Patrimonial'!N11,'Balanço Patrimonial'!N23:N24)</f>
        <v>3588727</v>
      </c>
      <c r="O18" s="84">
        <f>SUM('Balanço Patrimonial'!O8:O9,'Balanço Patrimonial'!O11,'Balanço Patrimonial'!O23:O24)</f>
        <v>3782364</v>
      </c>
      <c r="P18" s="84">
        <f>SUM('Balanço Patrimonial'!P8:P9,'Balanço Patrimonial'!P11,'Balanço Patrimonial'!P23:P24)</f>
        <v>4544744</v>
      </c>
      <c r="Q18" s="84">
        <f>SUM('Balanço Patrimonial'!Q8:Q9,'Balanço Patrimonial'!Q11,'Balanço Patrimonial'!Q23:Q24)</f>
        <v>7298689</v>
      </c>
      <c r="R18" s="84">
        <f>SUM('Balanço Patrimonial'!R8:R9,'Balanço Patrimonial'!R11,'Balanço Patrimonial'!R23:R24)</f>
        <v>7737279</v>
      </c>
      <c r="S18" s="84">
        <f>SUM('Balanço Patrimonial'!S8:S9,'Balanço Patrimonial'!S11,'Balanço Patrimonial'!S23:S24)</f>
        <v>7925398</v>
      </c>
      <c r="T18" s="84">
        <f>SUM('Balanço Patrimonial'!T8:T9,'Balanço Patrimonial'!T11,'Balanço Patrimonial'!T23:T24)</f>
        <v>9772829</v>
      </c>
      <c r="U18" s="84">
        <f>SUM('Balanço Patrimonial'!U8:U9,'Balanço Patrimonial'!U11,'Balanço Patrimonial'!U23:U24)</f>
        <v>10922760</v>
      </c>
      <c r="V18" s="84">
        <f>SUM('Balanço Patrimonial'!V8:V9,'Balanço Patrimonial'!V11,'Balanço Patrimonial'!V23:V24)</f>
        <v>11841829</v>
      </c>
      <c r="W18" s="84">
        <f>SUM('Balanço Patrimonial'!W8:W9,'Balanço Patrimonial'!W11,'Balanço Patrimonial'!W23:W24)</f>
        <v>13123914</v>
      </c>
      <c r="X18" s="84">
        <f>SUM('Balanço Patrimonial'!X8:X9,'Balanço Patrimonial'!X11,'Balanço Patrimonial'!X23:X24)</f>
        <v>14726479</v>
      </c>
      <c r="Y18" s="84">
        <f>SUM('Balanço Patrimonial'!Y8:Y9,'Balanço Patrimonial'!Y11,'Balanço Patrimonial'!Y23:Y24)</f>
        <v>16083964</v>
      </c>
      <c r="Z18" s="84">
        <f>SUM('Balanço Patrimonial'!Z8:Z9,'Balanço Patrimonial'!Z11,'Balanço Patrimonial'!Z23:Z24)</f>
        <v>18263911</v>
      </c>
      <c r="AA18" s="84">
        <f>SUM('Balanço Patrimonial'!AA8:AA9,'Balanço Patrimonial'!AA11,'Balanço Patrimonial'!AA23:AA24)</f>
        <v>20273311</v>
      </c>
      <c r="AB18" s="84">
        <f>SUM('Balanço Patrimonial'!AB8:AB9,'Balanço Patrimonial'!AB11,'Balanço Patrimonial'!AB23:AB24)</f>
        <v>22501769</v>
      </c>
    </row>
    <row r="19" spans="1:32" ht="16.05" customHeight="1" x14ac:dyDescent="0.3">
      <c r="A19" s="71"/>
      <c r="B19" s="68" t="s">
        <v>194</v>
      </c>
      <c r="C19" s="72"/>
      <c r="D19" s="72"/>
      <c r="E19" s="72"/>
      <c r="F19" s="72"/>
      <c r="G19" s="72">
        <f>SUM(DRE!D17:G17)/AVERAGE(Indicadores!C18:G18)</f>
        <v>0.68661371785880054</v>
      </c>
      <c r="H19" s="72">
        <f>SUM(DRE!E17:H17)/AVERAGE(Indicadores!D18:H18)</f>
        <v>0.60836583232496122</v>
      </c>
      <c r="I19" s="72">
        <f>SUM(DRE!F17:I17)/AVERAGE(Indicadores!E18:I18)</f>
        <v>0.55197184083438811</v>
      </c>
      <c r="J19" s="72">
        <f>SUM(DRE!G17:J17)/AVERAGE(Indicadores!F18:J18)</f>
        <v>0.56554233576882051</v>
      </c>
      <c r="K19" s="72">
        <f>SUM(DRE!H17:K17)/AVERAGE(Indicadores!G18:K18)</f>
        <v>0.52971690451567</v>
      </c>
      <c r="L19" s="72">
        <f>SUM(DRE!I17:L17)/AVERAGE(Indicadores!H18:L18)</f>
        <v>0.46074474131539533</v>
      </c>
      <c r="M19" s="72">
        <f>SUM(DRE!J17:M17)/AVERAGE(Indicadores!I18:M18)</f>
        <v>0.44375174574275478</v>
      </c>
      <c r="N19" s="72">
        <f>SUM(DRE!K17:N17)/AVERAGE(Indicadores!J18:N18)</f>
        <v>0.37655765705293121</v>
      </c>
      <c r="O19" s="72">
        <f>SUM(DRE!L17:O17)/AVERAGE(Indicadores!K18:O18)</f>
        <v>0.35786087786426923</v>
      </c>
      <c r="P19" s="72">
        <f>SUM(DRE!M17:P17)/AVERAGE(Indicadores!L18:P18)</f>
        <v>0.37337379895295703</v>
      </c>
      <c r="Q19" s="72">
        <f>SUM(DRE!N17:Q17)/AVERAGE(Indicadores!M18:Q18)</f>
        <v>0.31502159714332534</v>
      </c>
      <c r="R19" s="72">
        <f>SUM(DRE!O17:R17)/AVERAGE(Indicadores!N18:R18)</f>
        <v>0.26598684325497629</v>
      </c>
      <c r="S19" s="72">
        <f>SUM(DRE!P17:S17)/AVERAGE(Indicadores!O18:S18)</f>
        <v>0.25565836160625793</v>
      </c>
      <c r="T19" s="72">
        <f>SUM(DRE!Q17:T17)/AVERAGE(Indicadores!P18:T18)</f>
        <v>0.23344213203063532</v>
      </c>
      <c r="U19" s="72">
        <f>SUM(DRE!R17:U17)/AVERAGE(Indicadores!Q18:U18)</f>
        <v>0.2194788894461375</v>
      </c>
      <c r="V19" s="72">
        <f>SUM(DRE!S17:V17)/AVERAGE(Indicadores!R18:V18)</f>
        <v>0.22536905788256226</v>
      </c>
      <c r="W19" s="72">
        <f>SUM(DRE!T17:W17)/AVERAGE(Indicadores!S18:W18)</f>
        <v>0.21421628078444047</v>
      </c>
      <c r="X19" s="72">
        <f>SUM(DRE!U17:X17)/AVERAGE(Indicadores!T18:X18)</f>
        <v>0.20743490768360523</v>
      </c>
      <c r="Y19" s="72">
        <f>SUM(DRE!V17:Y17)/AVERAGE(Indicadores!U18:Y18)</f>
        <v>0.20479289132994696</v>
      </c>
      <c r="Z19" s="72">
        <f>SUM(DRE!W17:Z17)/AVERAGE(Indicadores!V18:Z18)</f>
        <v>0.20457759529947672</v>
      </c>
      <c r="AA19" s="72">
        <f>SUM(DRE!X17:AA17)/AVERAGE(Indicadores!W18:AA18)</f>
        <v>0.20397499604075725</v>
      </c>
      <c r="AB19" s="72">
        <f>SUM(DRE!Y17:AB17)/AVERAGE(Indicadores!X18:AB18)</f>
        <v>0.19864695083477596</v>
      </c>
    </row>
    <row r="20" spans="1:32" ht="16.05" customHeight="1" x14ac:dyDescent="0.3">
      <c r="A20" s="71"/>
      <c r="B20" s="68" t="s">
        <v>195</v>
      </c>
      <c r="C20" s="72"/>
      <c r="D20" s="72"/>
      <c r="E20" s="72"/>
      <c r="F20" s="72"/>
      <c r="G20" s="72">
        <f>SUM(DRE!D20:G20)/AVERAGE(Indicadores!C18:G18)</f>
        <v>0.40933109837207921</v>
      </c>
      <c r="H20" s="72">
        <f>SUM(DRE!E20:H20)/AVERAGE(Indicadores!D18:H18)</f>
        <v>0.33370432495017127</v>
      </c>
      <c r="I20" s="72">
        <f>SUM(DRE!F20:I20)/AVERAGE(Indicadores!E18:I18)</f>
        <v>0.30030959550707592</v>
      </c>
      <c r="J20" s="72">
        <f>SUM(DRE!G20:J20)/AVERAGE(Indicadores!F18:J18)</f>
        <v>0.30670867033780441</v>
      </c>
      <c r="K20" s="72">
        <f>SUM(DRE!H20:K20)/AVERAGE(Indicadores!G18:K18)</f>
        <v>0.31098331710207777</v>
      </c>
      <c r="L20" s="72">
        <f>SUM(DRE!I20:L20)/AVERAGE(Indicadores!H18:L18)</f>
        <v>0.33265404747669514</v>
      </c>
      <c r="M20" s="72">
        <f>SUM(DRE!J20:M20)/AVERAGE(Indicadores!I18:M18)</f>
        <v>0.34539198683316386</v>
      </c>
      <c r="N20" s="72">
        <f>SUM(DRE!K20:N20)/AVERAGE(Indicadores!J18:N18)</f>
        <v>0.32639327340503788</v>
      </c>
      <c r="O20" s="72">
        <f>SUM(DRE!L20:O20)/AVERAGE(Indicadores!K18:O18)</f>
        <v>0.33013286434557138</v>
      </c>
      <c r="P20" s="72">
        <f>SUM(DRE!M20:P20)/AVERAGE(Indicadores!L18:P18)</f>
        <v>0.31294788929957151</v>
      </c>
      <c r="Q20" s="72">
        <f>SUM(DRE!N20:Q20)/AVERAGE(Indicadores!M18:Q18)</f>
        <v>0.25785204393465583</v>
      </c>
      <c r="R20" s="72">
        <f>SUM(DRE!O20:R20)/AVERAGE(Indicadores!N18:R18)</f>
        <v>0.22132693682867896</v>
      </c>
      <c r="S20" s="72">
        <f>SUM(DRE!P20:S20)/AVERAGE(Indicadores!O18:S18)</f>
        <v>0.20559136249342169</v>
      </c>
      <c r="T20" s="72">
        <f>SUM(DRE!Q20:T20)/AVERAGE(Indicadores!P18:T18)</f>
        <v>0.1814867907050681</v>
      </c>
      <c r="U20" s="72">
        <f>SUM(DRE!R20:U20)/AVERAGE(Indicadores!Q18:U18)</f>
        <v>0.16841990010526386</v>
      </c>
      <c r="V20" s="72">
        <f>SUM(DRE!S20:V20)/AVERAGE(Indicadores!R18:V18)</f>
        <v>0.15876950035056986</v>
      </c>
      <c r="W20" s="72">
        <f>SUM(DRE!T20:W20)/AVERAGE(Indicadores!S18:W18)</f>
        <v>0.1498363494096393</v>
      </c>
      <c r="X20" s="72">
        <f>SUM(DRE!U20:X20)/AVERAGE(Indicadores!T18:X18)</f>
        <v>0.14743356072304062</v>
      </c>
      <c r="Y20" s="72">
        <f>SUM(DRE!V20:Y20)/AVERAGE(Indicadores!U18:Y18)</f>
        <v>0.14733058900211107</v>
      </c>
      <c r="Z20" s="72">
        <f>SUM(DRE!W20:Z20)/AVERAGE(Indicadores!V18:Z18)</f>
        <v>0.14919064733262033</v>
      </c>
      <c r="AA20" s="72">
        <f>SUM(DRE!X20:AA20)/AVERAGE(Indicadores!W18:AA18)</f>
        <v>0.15077927633712457</v>
      </c>
      <c r="AB20" s="72">
        <f>SUM(DRE!Y20:AB20)/AVERAGE(Indicadores!X18:AB18)</f>
        <v>0.1465365045145515</v>
      </c>
    </row>
    <row r="21" spans="1:32" s="75" customFormat="1" ht="16.8" customHeight="1" x14ac:dyDescent="0.3">
      <c r="A21" s="71"/>
      <c r="B21" s="68" t="s">
        <v>212</v>
      </c>
      <c r="C21" s="72">
        <f>-SUM(DRE!C24,DRE!C25,DRE!C27,DRE!C33)/SUM(DRE!C17,DRE!C26,DRE!C22:C23)</f>
        <v>0.38803304904051172</v>
      </c>
      <c r="D21" s="72">
        <f>-SUM(DRE!D24,DRE!D25,DRE!D27,DRE!D33)/SUM(DRE!D17,DRE!D26,DRE!D22:D23)</f>
        <v>0.4386399700931452</v>
      </c>
      <c r="E21" s="72">
        <f>-SUM(DRE!E24,DRE!E25,DRE!E27,DRE!E33)/SUM(DRE!E17,DRE!E26,DRE!E22:E23)</f>
        <v>0.44356088224571638</v>
      </c>
      <c r="F21" s="72">
        <f>-SUM(DRE!F24,DRE!F25,DRE!F27,DRE!F33)/SUM(DRE!F17,DRE!F26,DRE!F22:F23)</f>
        <v>0.68076901000186552</v>
      </c>
      <c r="G21" s="72">
        <f>-SUM(DRE!G24,DRE!G25,DRE!G27,DRE!G33)/SUM(DRE!G17,DRE!G26,DRE!G22:G23)</f>
        <v>0.42831351502170578</v>
      </c>
      <c r="H21" s="72">
        <f>-SUM(DRE!H24,DRE!H25,DRE!H27,DRE!H33)/SUM(DRE!H17,DRE!H26,DRE!H22:H23)</f>
        <v>0.43734967710863187</v>
      </c>
      <c r="I21" s="72">
        <f>-SUM(DRE!I24,DRE!I25,DRE!I27,DRE!I33)/SUM(DRE!I17,DRE!I26,DRE!I22:I23)</f>
        <v>0.48652872596188956</v>
      </c>
      <c r="J21" s="72">
        <f>-SUM(DRE!J24,DRE!J25,DRE!J27,DRE!J33)/SUM(DRE!J17,DRE!J26,DRE!J22:J23)</f>
        <v>0.497862759986619</v>
      </c>
      <c r="K21" s="72">
        <f>-SUM(DRE!K24,DRE!K25,DRE!K27,DRE!K33)/SUM(DRE!K17,DRE!K26,DRE!K22:K23)</f>
        <v>0.56430099388403721</v>
      </c>
      <c r="L21" s="72">
        <f>-SUM(DRE!L24,DRE!L25,DRE!L27,DRE!L33)/SUM(DRE!L17,DRE!L26,DRE!L22:L23)</f>
        <v>1.0556621779238682</v>
      </c>
      <c r="M21" s="72">
        <f>-SUM(DRE!M24,DRE!M25,DRE!M27,DRE!M33)/SUM(DRE!M17,DRE!M26,DRE!M22:M23)</f>
        <v>0.6301202343708574</v>
      </c>
      <c r="N21" s="72">
        <f>-SUM(DRE!N24,DRE!N25,DRE!N27,DRE!N33)/SUM(DRE!N17,DRE!N26,DRE!N22:N23)</f>
        <v>0.80978165678488778</v>
      </c>
      <c r="O21" s="72">
        <f>-SUM(DRE!O24,DRE!O25,DRE!O27,DRE!O33)/SUM(DRE!O17,DRE!O26,DRE!O22:O23)</f>
        <v>0.71662153496415293</v>
      </c>
      <c r="P21" s="72">
        <f>-SUM(DRE!P24,DRE!P25,DRE!P27,DRE!P33)/SUM(DRE!P17,DRE!P26,DRE!P22:P23)</f>
        <v>0.82616372261051396</v>
      </c>
      <c r="Q21" s="72">
        <f>-SUM(DRE!Q24,DRE!Q25,DRE!Q27,DRE!Q33)/SUM(DRE!Q17,DRE!Q26,DRE!Q22:Q23)</f>
        <v>0.92507581583458731</v>
      </c>
      <c r="R21" s="72">
        <f>-SUM(DRE!R24,DRE!R25,DRE!R27,DRE!R33)/SUM(DRE!R17,DRE!R26,DRE!R22:R23)</f>
        <v>1.1603206227123199</v>
      </c>
      <c r="S21" s="72">
        <f>-SUM(DRE!S24,DRE!S25,DRE!S27,DRE!S33)/SUM(DRE!S17,DRE!S26,DRE!S22:S23)</f>
        <v>0.65072459352689682</v>
      </c>
      <c r="T21" s="72">
        <f>-SUM(DRE!T24,DRE!T25,DRE!T27,DRE!T33)/SUM(DRE!T17,DRE!T26,DRE!T22:T23)</f>
        <v>0.69722923218799238</v>
      </c>
      <c r="U21" s="72">
        <f>-SUM(DRE!U24,DRE!U25,DRE!U27,DRE!U33)/SUM(DRE!U17,DRE!U26,DRE!U22:U23)</f>
        <v>0.63099089999073465</v>
      </c>
      <c r="V21" s="72">
        <f>-SUM(DRE!V24,DRE!V25,DRE!V27,DRE!V33)/SUM(DRE!V17,DRE!V26,DRE!V22:V23)</f>
        <v>0.61908868287563412</v>
      </c>
      <c r="W21" s="72">
        <f>-SUM(DRE!W24,DRE!W25,DRE!W27,DRE!W33)/SUM(DRE!W17,DRE!W26,DRE!W22:W23)</f>
        <v>0.56532410095172247</v>
      </c>
      <c r="X21" s="72">
        <f>-SUM(DRE!X24,DRE!X25,DRE!X27,DRE!X33)/SUM(DRE!X17,DRE!X26,DRE!X22:X23)</f>
        <v>0.54584816757603205</v>
      </c>
      <c r="Y21" s="72">
        <f>-SUM(DRE!Y24,DRE!Y25,DRE!Y27,DRE!Y33)/SUM(DRE!Y17,DRE!Y26,DRE!Y22:Y23)</f>
        <v>0.52808076104906476</v>
      </c>
      <c r="Z21" s="72">
        <f>-SUM(DRE!Z24,DRE!Z25,DRE!Z27,DRE!Z33)/SUM(DRE!Z17,DRE!Z26,DRE!Z22:Z23)</f>
        <v>0.50947205650484317</v>
      </c>
      <c r="AA21" s="72">
        <f>-SUM(DRE!AA24,DRE!AA25,DRE!AA27,DRE!AA33)/SUM(DRE!AA17,DRE!AA26,DRE!AA22:AA23)</f>
        <v>0.4488292813663663</v>
      </c>
      <c r="AB21" s="72">
        <f>-SUM(DRE!AB24,DRE!AB25,DRE!AB27,DRE!AB33)/SUM(DRE!AB17,DRE!AB26,DRE!AB22:AB23)</f>
        <v>0.46949669073198708</v>
      </c>
    </row>
    <row r="22" spans="1:32" s="75" customFormat="1" ht="16.2" x14ac:dyDescent="0.3">
      <c r="A22" s="71"/>
      <c r="B22" s="68" t="s">
        <v>213</v>
      </c>
      <c r="C22" s="72"/>
      <c r="D22" s="72"/>
      <c r="E22" s="72"/>
      <c r="F22" s="72"/>
      <c r="G22" s="72">
        <f>-SUM(DRE!D24:G24,DRE!D25:G25,DRE!D33:G33,DRE!D27:G27)/SUM(DRE!D17:G17,DRE!D22:G23,DRE!D26:G26)</f>
        <v>0.48482099150954544</v>
      </c>
      <c r="H22" s="72">
        <f>-SUM(DRE!E24:H24,DRE!E25:H25,DRE!E33:H33,DRE!E27:H27)/SUM(DRE!E17:H17,DRE!E22:H23,DRE!E26:H26)</f>
        <v>0.48590838858176527</v>
      </c>
      <c r="I22" s="72">
        <f>-SUM(DRE!F24:I24,DRE!F25:I25,DRE!F33:I33,DRE!F27:I27)/SUM(DRE!F17:I17,DRE!F22:I23,DRE!F26:I26)</f>
        <v>0.49867197324807844</v>
      </c>
      <c r="J22" s="72">
        <f>-SUM(DRE!G24:J24,DRE!G25:J25,DRE!G33:J33,DRE!G27:J27)/SUM(DRE!G17:J17,DRE!G22:J23,DRE!G26:J26)</f>
        <v>0.46283918675876085</v>
      </c>
      <c r="K22" s="72">
        <f>-SUM(DRE!H24:K24,DRE!H25:K25,DRE!H33:K33,DRE!H27:K27)/SUM(DRE!H17:K17,DRE!H22:K23,DRE!H26:K26)</f>
        <v>0.49511375710184286</v>
      </c>
      <c r="L22" s="72">
        <f>-SUM(DRE!I24:L24,DRE!I25:L25,DRE!I33:L33,DRE!I27:L27)/SUM(DRE!I17:L17,DRE!I22:L23,DRE!I26:L26)</f>
        <v>0.59795129087864385</v>
      </c>
      <c r="M22" s="72">
        <f>-SUM(DRE!J24:M24,DRE!J25:M25,DRE!J33:M33,DRE!J27:M27)/SUM(DRE!J17:M17,DRE!J22:M23,DRE!J26:M26)</f>
        <v>0.63854176828621723</v>
      </c>
      <c r="N22" s="72">
        <f>-SUM(DRE!K24:N24,DRE!K25:N25,DRE!K33:N33,DRE!K27:N27)/SUM(DRE!K17:N17,DRE!K22:N23,DRE!K26:N26)</f>
        <v>0.73096281211758884</v>
      </c>
      <c r="O22" s="72">
        <f>-SUM(DRE!L24:O24,DRE!L25:O25,DRE!L33:O33,DRE!L27:O27)/SUM(DRE!L17:O17,DRE!L22:O23,DRE!L26:O26)</f>
        <v>0.77439921304723558</v>
      </c>
      <c r="P22" s="72">
        <f>-SUM(DRE!M24:P24,DRE!M25:P25,DRE!M33:P33,DRE!M27:P27)/SUM(DRE!M17:P17,DRE!M22:P23,DRE!M26:P26)</f>
        <v>0.74760870748342245</v>
      </c>
      <c r="Q22" s="72">
        <f>-SUM(DRE!N24:Q24,DRE!N25:Q25,DRE!N33:Q33,DRE!N27:Q27)/SUM(DRE!N17:Q17,DRE!N22:Q23,DRE!N26:Q26)</f>
        <v>0.824893517024753</v>
      </c>
      <c r="R22" s="72">
        <f>-SUM(DRE!O24:R24,DRE!O25:R25,DRE!O33:R33,DRE!O27:R27)/SUM(DRE!O17:R17,DRE!O22:R23,DRE!O26:R26)</f>
        <v>0.90462170004954345</v>
      </c>
      <c r="S22" s="72">
        <f>-SUM(DRE!P24:S24,DRE!P25:S25,DRE!P33:S33,DRE!P27:S27)/SUM(DRE!P17:S17,DRE!P22:S23,DRE!P26:S26)</f>
        <v>0.86455975353506642</v>
      </c>
      <c r="T22" s="72">
        <f>-SUM(DRE!Q24:T24,DRE!Q25:T25,DRE!Q33:T33,DRE!Q27:T27)/SUM(DRE!Q17:T17,DRE!Q22:T23,DRE!Q26:T26)</f>
        <v>0.8236992867178845</v>
      </c>
      <c r="U22" s="72">
        <f>-SUM(DRE!R24:U24,DRE!R25:U25,DRE!R33:U33,DRE!R27:U27)/SUM(DRE!R17:U17,DRE!R22:U23,DRE!R26:U26)</f>
        <v>0.74569729507565052</v>
      </c>
      <c r="V22" s="72">
        <f>-SUM(DRE!S24:V24,DRE!S25:V25,DRE!S33:V33,DRE!S27:V27)/SUM(DRE!S17:V17,DRE!S22:V23,DRE!S26:V26)</f>
        <v>0.64807868665330848</v>
      </c>
      <c r="W22" s="72">
        <f>-SUM(DRE!T24:W24,DRE!T25:W25,DRE!T33:W33,DRE!T27:W27)/SUM(DRE!T17:W17,DRE!T22:W23,DRE!T26:W26)</f>
        <v>0.62481596992231181</v>
      </c>
      <c r="X22" s="72">
        <f>-SUM(DRE!U24:X24,DRE!U25:X25,DRE!U33:X33,DRE!U27:X27)/SUM(DRE!U17:X17,DRE!U22:X23,DRE!U26:X26)</f>
        <v>0.58698615416171918</v>
      </c>
      <c r="Y22" s="72">
        <f>-SUM(DRE!V24:Y24,DRE!V25:Y25,DRE!V33:Y33,DRE!V27:Y27)/SUM(DRE!V17:Y17,DRE!V22:Y23,DRE!V26:Y26)</f>
        <v>0.56075255851528094</v>
      </c>
      <c r="Z22" s="72">
        <f>-SUM(DRE!W24:Z24,DRE!W25:Z25,DRE!W33:Z33,DRE!W27:Z27)/SUM(DRE!W17:Z17,DRE!W22:Z23,DRE!W26:Z26)</f>
        <v>0.53440805618175946</v>
      </c>
      <c r="AA22" s="72">
        <f>-SUM(DRE!X24:AA24,DRE!X25:AA25,DRE!X33:AA33,DRE!X27:AA27)/SUM(DRE!X17:AA17,DRE!X22:AA23,DRE!X26:AA26)</f>
        <v>0.50374458594848537</v>
      </c>
      <c r="AB22" s="72">
        <f>-SUM(DRE!Y24:AB24,DRE!Y25:AB25,DRE!Y33:AB33,DRE!Y27:AB27)/SUM(DRE!Y17:AB17,DRE!Y22:AB23,DRE!Y26:AB26)</f>
        <v>0.48609128853447647</v>
      </c>
    </row>
    <row r="23" spans="1:32" ht="16.05" customHeight="1" x14ac:dyDescent="0.3">
      <c r="B23" s="68" t="s">
        <v>157</v>
      </c>
      <c r="C23" s="76">
        <f>SUM(DRE!C5,DRE!C22:C23)</f>
        <v>384263</v>
      </c>
      <c r="D23" s="76">
        <f>SUM(DRE!D5,DRE!D22:D23)</f>
        <v>435266</v>
      </c>
      <c r="E23" s="76">
        <f>SUM(DRE!E5,DRE!E22:E23)</f>
        <v>452141</v>
      </c>
      <c r="F23" s="76">
        <f>SUM(DRE!F5,DRE!F22:F23)</f>
        <v>336601</v>
      </c>
      <c r="G23" s="76">
        <f>SUM(DRE!G5,DRE!G22:G23)</f>
        <v>420940</v>
      </c>
      <c r="H23" s="76">
        <f>SUM(DRE!H5,DRE!H22:H23)</f>
        <v>391635</v>
      </c>
      <c r="I23" s="76">
        <f>SUM(DRE!I5,DRE!I22:I23)</f>
        <v>394929</v>
      </c>
      <c r="J23" s="76">
        <f>SUM(DRE!J5,DRE!J22:J23)</f>
        <v>422857</v>
      </c>
      <c r="K23" s="76">
        <f>SUM(DRE!K5,DRE!K22:K23)</f>
        <v>354810</v>
      </c>
      <c r="L23" s="76">
        <f>SUM(DRE!L5,DRE!L22:L23)</f>
        <v>362397</v>
      </c>
      <c r="M23" s="76">
        <f>SUM(DRE!M5,DRE!M22:M23)</f>
        <v>339672</v>
      </c>
      <c r="N23" s="76">
        <f>SUM(DRE!N5,DRE!N22:N23)</f>
        <v>371358</v>
      </c>
      <c r="O23" s="76">
        <f>SUM(DRE!O5,DRE!O22:O23)</f>
        <v>395747</v>
      </c>
      <c r="P23" s="76">
        <f>SUM(DRE!P5,DRE!P22:P23)</f>
        <v>452326</v>
      </c>
      <c r="Q23" s="76">
        <f>SUM(DRE!Q5,DRE!Q22:Q23)</f>
        <v>547259</v>
      </c>
      <c r="R23" s="76">
        <f>SUM(DRE!R5,DRE!R22:R23)</f>
        <v>673905</v>
      </c>
      <c r="S23" s="76">
        <f>SUM(DRE!S5,DRE!S22:S23)</f>
        <v>743178</v>
      </c>
      <c r="T23" s="76">
        <f>SUM(DRE!T5,DRE!T22:T23)</f>
        <v>843971</v>
      </c>
      <c r="U23" s="76">
        <f>SUM(DRE!U5,DRE!U22:U23)</f>
        <v>874106</v>
      </c>
      <c r="V23" s="76">
        <f>SUM(DRE!V5,DRE!V22:V23)</f>
        <v>951741</v>
      </c>
      <c r="W23" s="76">
        <f>SUM(DRE!W5,DRE!W22:W23)</f>
        <v>1087842</v>
      </c>
      <c r="X23" s="76">
        <f>SUM(DRE!X5,DRE!X22:X23)</f>
        <v>1226928</v>
      </c>
      <c r="Y23" s="76">
        <f>SUM(DRE!Y5,DRE!Y22:Y23)</f>
        <v>1338162</v>
      </c>
      <c r="Z23" s="76">
        <f>SUM(DRE!Z5,DRE!Z22:Z23)</f>
        <v>1492134</v>
      </c>
      <c r="AA23" s="76">
        <f>SUM(DRE!AA5,DRE!AA22:AA23)</f>
        <v>1678828</v>
      </c>
      <c r="AB23" s="76">
        <f>SUM(DRE!AB5,DRE!AB22:AB23)</f>
        <v>1743558</v>
      </c>
      <c r="AD23" s="79"/>
      <c r="AE23" s="79"/>
      <c r="AF23" s="79"/>
    </row>
    <row r="24" spans="1:32" ht="16.05" customHeight="1" x14ac:dyDescent="0.3">
      <c r="A24" s="71"/>
      <c r="B24" s="68" t="s">
        <v>158</v>
      </c>
      <c r="C24" s="74"/>
      <c r="D24" s="74"/>
      <c r="E24" s="74"/>
      <c r="F24" s="74"/>
      <c r="G24" s="74">
        <f t="shared" ref="G24:AA24" si="0">SUM(D23:G23)/AVERAGE(C7:G7)*1000</f>
        <v>1782.2315110658949</v>
      </c>
      <c r="H24" s="74">
        <f t="shared" si="0"/>
        <v>1543.7222659786044</v>
      </c>
      <c r="I24" s="74">
        <f t="shared" si="0"/>
        <v>1374.807615702583</v>
      </c>
      <c r="J24" s="74">
        <f t="shared" si="0"/>
        <v>1447.5738263441656</v>
      </c>
      <c r="K24" s="74">
        <f t="shared" si="0"/>
        <v>1407.5977456565734</v>
      </c>
      <c r="L24" s="74">
        <f t="shared" si="0"/>
        <v>1440.6638083516086</v>
      </c>
      <c r="M24" s="74">
        <f t="shared" si="0"/>
        <v>1438.3674028015064</v>
      </c>
      <c r="N24" s="74">
        <f t="shared" si="0"/>
        <v>1439.6720269758641</v>
      </c>
      <c r="O24" s="74">
        <f t="shared" si="0"/>
        <v>1451.0254443572462</v>
      </c>
      <c r="P24" s="74">
        <f t="shared" si="0"/>
        <v>1485.8749233285821</v>
      </c>
      <c r="Q24" s="74">
        <f t="shared" si="0"/>
        <v>1527.8883800607318</v>
      </c>
      <c r="R24" s="74">
        <f t="shared" si="0"/>
        <v>1593.2228106744328</v>
      </c>
      <c r="S24" s="74">
        <f t="shared" si="0"/>
        <v>1645.0858747967357</v>
      </c>
      <c r="T24" s="74">
        <f t="shared" si="0"/>
        <v>1708.6313623757744</v>
      </c>
      <c r="U24" s="74">
        <f t="shared" si="0"/>
        <v>1736.0082110382118</v>
      </c>
      <c r="V24" s="74">
        <f t="shared" si="0"/>
        <v>1761.4464997028813</v>
      </c>
      <c r="W24" s="74">
        <f t="shared" si="0"/>
        <v>1856.4348976126498</v>
      </c>
      <c r="X24" s="74">
        <f t="shared" si="0"/>
        <v>1965.6936920034677</v>
      </c>
      <c r="Y24" s="74">
        <f t="shared" si="0"/>
        <v>2085.5540059611676</v>
      </c>
      <c r="Z24" s="74">
        <f t="shared" si="0"/>
        <v>2205.1752763977097</v>
      </c>
      <c r="AA24" s="74">
        <f t="shared" si="0"/>
        <v>2312.0765564495468</v>
      </c>
      <c r="AB24" s="74">
        <f>SUM(Y23:AB23)/AVERAGE(X7:AB7)*1000</f>
        <v>2320.5689242166745</v>
      </c>
      <c r="AF24" s="94"/>
    </row>
    <row r="25" spans="1:32" ht="16.05" customHeight="1" x14ac:dyDescent="0.3">
      <c r="B25" s="68" t="s">
        <v>197</v>
      </c>
      <c r="C25" s="74">
        <f t="shared" ref="C25:AA25" si="1">C23/AVERAGE(B10:C10)*1000</f>
        <v>124882.35294117646</v>
      </c>
      <c r="D25" s="74">
        <f t="shared" si="1"/>
        <v>137242.9449787167</v>
      </c>
      <c r="E25" s="74">
        <f t="shared" si="1"/>
        <v>132787.37151248165</v>
      </c>
      <c r="F25" s="74">
        <f t="shared" si="1"/>
        <v>93112.309820193637</v>
      </c>
      <c r="G25" s="74">
        <f t="shared" si="1"/>
        <v>118741.88998589563</v>
      </c>
      <c r="H25" s="74">
        <f t="shared" si="1"/>
        <v>116993.2785660941</v>
      </c>
      <c r="I25" s="74">
        <f t="shared" si="1"/>
        <v>120847.30722154223</v>
      </c>
      <c r="J25" s="74">
        <f t="shared" si="1"/>
        <v>129631.20784794606</v>
      </c>
      <c r="K25" s="74">
        <f t="shared" si="1"/>
        <v>107193.35347432025</v>
      </c>
      <c r="L25" s="74">
        <f t="shared" si="1"/>
        <v>110318.7214611872</v>
      </c>
      <c r="M25" s="74">
        <f t="shared" si="1"/>
        <v>105471.82114578481</v>
      </c>
      <c r="N25" s="74">
        <f t="shared" si="1"/>
        <v>114475.33908754625</v>
      </c>
      <c r="O25" s="74">
        <f t="shared" si="1"/>
        <v>116105.91169135984</v>
      </c>
      <c r="P25" s="74">
        <f t="shared" si="1"/>
        <v>122432.26417647855</v>
      </c>
      <c r="Q25" s="74">
        <f t="shared" si="1"/>
        <v>135108.99888902606</v>
      </c>
      <c r="R25" s="74">
        <f t="shared" si="1"/>
        <v>157657.03591063284</v>
      </c>
      <c r="S25" s="74">
        <f t="shared" si="1"/>
        <v>174824.2766407904</v>
      </c>
      <c r="T25" s="74">
        <f t="shared" si="1"/>
        <v>203219.60028894775</v>
      </c>
      <c r="U25" s="74">
        <f t="shared" si="1"/>
        <v>214031.83153770815</v>
      </c>
      <c r="V25" s="74">
        <f t="shared" si="1"/>
        <v>235521.15812917595</v>
      </c>
      <c r="W25" s="74">
        <f t="shared" si="1"/>
        <v>270674.79472505598</v>
      </c>
      <c r="X25" s="74">
        <f t="shared" si="1"/>
        <v>306005.23756079312</v>
      </c>
      <c r="Y25" s="74">
        <f t="shared" si="1"/>
        <v>332669.23555003107</v>
      </c>
      <c r="Z25" s="74">
        <f t="shared" si="1"/>
        <v>365450.40411462163</v>
      </c>
      <c r="AA25" s="74">
        <f t="shared" si="1"/>
        <v>402886.48908087349</v>
      </c>
      <c r="AB25" s="74">
        <f>AB23/AVERAGE(AA10:AB10)*1000</f>
        <v>411313.51733899507</v>
      </c>
    </row>
    <row r="26" spans="1:32" ht="16.05" customHeight="1" x14ac:dyDescent="0.3">
      <c r="B26" s="68" t="s">
        <v>198</v>
      </c>
      <c r="C26" s="74">
        <f t="shared" ref="C26:AA26" si="2">C23/AVERAGE(B11:C11)*1000</f>
        <v>1311477.8156996588</v>
      </c>
      <c r="D26" s="74">
        <f t="shared" si="2"/>
        <v>1386197.4522292993</v>
      </c>
      <c r="E26" s="74">
        <f t="shared" si="2"/>
        <v>1353715.5688622755</v>
      </c>
      <c r="F26" s="74">
        <f t="shared" si="2"/>
        <v>995860.94674556213</v>
      </c>
      <c r="G26" s="74">
        <f t="shared" si="2"/>
        <v>1264084.084084084</v>
      </c>
      <c r="H26" s="74">
        <f t="shared" si="2"/>
        <v>1281947.6268412438</v>
      </c>
      <c r="I26" s="74">
        <f t="shared" si="2"/>
        <v>1366536.3321799308</v>
      </c>
      <c r="J26" s="74">
        <f t="shared" si="2"/>
        <v>1418983.2214765102</v>
      </c>
      <c r="K26" s="74">
        <f t="shared" si="2"/>
        <v>1155732.8990228013</v>
      </c>
      <c r="L26" s="74">
        <f t="shared" si="2"/>
        <v>1176613.6363636362</v>
      </c>
      <c r="M26" s="74">
        <f t="shared" si="2"/>
        <v>1196028.1690140846</v>
      </c>
      <c r="N26" s="74">
        <f t="shared" si="2"/>
        <v>1401350.9433962265</v>
      </c>
      <c r="O26" s="74">
        <f t="shared" si="2"/>
        <v>1621913.9344262297</v>
      </c>
      <c r="P26" s="74">
        <f t="shared" si="2"/>
        <v>2014815.1447661468</v>
      </c>
      <c r="Q26" s="74">
        <f t="shared" si="2"/>
        <v>2220117.6470588236</v>
      </c>
      <c r="R26" s="74">
        <f t="shared" si="2"/>
        <v>2601949.8069498069</v>
      </c>
      <c r="S26" s="74">
        <f t="shared" si="2"/>
        <v>2852890.595009597</v>
      </c>
      <c r="T26" s="74">
        <f t="shared" si="2"/>
        <v>3166870.5440900563</v>
      </c>
      <c r="U26" s="74">
        <f t="shared" si="2"/>
        <v>3292301.3182674199</v>
      </c>
      <c r="V26" s="74">
        <f t="shared" si="2"/>
        <v>3557910.2803738317</v>
      </c>
      <c r="W26" s="74">
        <f t="shared" si="2"/>
        <v>4059111.9402985075</v>
      </c>
      <c r="X26" s="74">
        <f t="shared" si="2"/>
        <v>4665125.4752851706</v>
      </c>
      <c r="Y26" s="74">
        <f t="shared" si="2"/>
        <v>5078413.6622390887</v>
      </c>
      <c r="Z26" s="74">
        <f t="shared" si="2"/>
        <v>5536675.3246753253</v>
      </c>
      <c r="AA26" s="74">
        <f t="shared" si="2"/>
        <v>5890624.5614035092</v>
      </c>
      <c r="AB26" s="74">
        <f>AB23/AVERAGE(AA11:AB11)*1000</f>
        <v>5930469.3877551015</v>
      </c>
    </row>
    <row r="27" spans="1:32" ht="16.05" customHeight="1" x14ac:dyDescent="0.3">
      <c r="A27" s="71"/>
      <c r="B27" s="68" t="s">
        <v>193</v>
      </c>
      <c r="C27" s="72">
        <f>DRE!C34/DRE!C17</f>
        <v>0.16769839396050837</v>
      </c>
      <c r="D27" s="72">
        <f>DRE!D34/DRE!D17</f>
        <v>0.12396402840938123</v>
      </c>
      <c r="E27" s="72">
        <f>DRE!E34/DRE!E17</f>
        <v>9.5766084511465621E-2</v>
      </c>
      <c r="F27" s="72">
        <f>DRE!F34/DRE!F17</f>
        <v>2.5786261389767796E-2</v>
      </c>
      <c r="G27" s="72">
        <f>DRE!G34/DRE!G17</f>
        <v>2.2342516478623939E-2</v>
      </c>
      <c r="H27" s="72">
        <f>DRE!H34/DRE!H17</f>
        <v>1.6337627215144829E-2</v>
      </c>
      <c r="I27" s="72">
        <f>DRE!I34/DRE!I17</f>
        <v>5.3545415287174318E-2</v>
      </c>
      <c r="J27" s="72">
        <f>DRE!J34/DRE!J17</f>
        <v>0.14649429770010752</v>
      </c>
      <c r="K27" s="72">
        <f>DRE!K34/DRE!K17</f>
        <v>4.5357433694732302E-2</v>
      </c>
      <c r="L27" s="72">
        <f>DRE!L34/DRE!L17</f>
        <v>0.12928526715027433</v>
      </c>
      <c r="M27" s="72">
        <f>DRE!M34/DRE!M17</f>
        <v>0.10744073160266038</v>
      </c>
      <c r="N27" s="72">
        <f>DRE!N34/DRE!N17</f>
        <v>0.12389631547558438</v>
      </c>
      <c r="O27" s="72">
        <f>DRE!O34/DRE!O17</f>
        <v>6.6746686612525086E-2</v>
      </c>
      <c r="P27" s="72">
        <f>DRE!P34/DRE!P17</f>
        <v>1.3543529759360969E-2</v>
      </c>
      <c r="Q27" s="72">
        <f>DRE!Q34/DRE!Q17</f>
        <v>-0.10889540113457409</v>
      </c>
      <c r="R27" s="72">
        <f>DRE!R34/DRE!R17</f>
        <v>-5.0621850786256868E-2</v>
      </c>
      <c r="S27" s="72">
        <f>DRE!S34/DRE!S17</f>
        <v>5.4392484077443508E-2</v>
      </c>
      <c r="T27" s="72">
        <f>DRE!T34/DRE!T17</f>
        <v>3.1038775380625199E-2</v>
      </c>
      <c r="U27" s="72">
        <f>DRE!U34/DRE!U17</f>
        <v>4.9282785431534741E-2</v>
      </c>
      <c r="V27" s="72">
        <f>DRE!V34/DRE!V17</f>
        <v>5.0805509517481071E-2</v>
      </c>
      <c r="W27" s="72">
        <f>DRE!W34/DRE!W17</f>
        <v>9.3276756577605549E-2</v>
      </c>
      <c r="X27" s="72">
        <f>DRE!X34/DRE!X17</f>
        <v>0.12123584950940394</v>
      </c>
      <c r="Y27" s="72">
        <f>DRE!Y34/DRE!Y17</f>
        <v>0.17412585997059843</v>
      </c>
      <c r="Z27" s="72">
        <f>DRE!Z34/DRE!Z17</f>
        <v>0.1649243444470139</v>
      </c>
      <c r="AA27" s="72">
        <f>DRE!AA34/DRE!AA17</f>
        <v>0.22384567998063623</v>
      </c>
      <c r="AB27" s="72">
        <f>DRE!AB34/DRE!AB17</f>
        <v>0.22194398116596262</v>
      </c>
    </row>
    <row r="28" spans="1:32" ht="16.05" customHeight="1" x14ac:dyDescent="0.3">
      <c r="B28" s="66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</row>
    <row r="29" spans="1:32" ht="16.05" customHeight="1" x14ac:dyDescent="0.3">
      <c r="B29" s="29" t="s">
        <v>159</v>
      </c>
      <c r="C29" s="29" t="s">
        <v>3</v>
      </c>
      <c r="D29" s="29" t="s">
        <v>4</v>
      </c>
      <c r="E29" s="29" t="s">
        <v>5</v>
      </c>
      <c r="F29" s="29" t="s">
        <v>6</v>
      </c>
      <c r="G29" s="29" t="s">
        <v>7</v>
      </c>
      <c r="H29" s="29" t="s">
        <v>8</v>
      </c>
      <c r="I29" s="29" t="s">
        <v>9</v>
      </c>
      <c r="J29" s="29" t="s">
        <v>10</v>
      </c>
      <c r="K29" s="29" t="s">
        <v>11</v>
      </c>
      <c r="L29" s="29" t="s">
        <v>12</v>
      </c>
      <c r="M29" s="29" t="s">
        <v>13</v>
      </c>
      <c r="N29" s="29" t="s">
        <v>14</v>
      </c>
      <c r="O29" s="29" t="s">
        <v>15</v>
      </c>
      <c r="P29" s="29" t="s">
        <v>16</v>
      </c>
      <c r="Q29" s="29" t="s">
        <v>17</v>
      </c>
      <c r="R29" s="29" t="s">
        <v>18</v>
      </c>
      <c r="S29" s="29" t="s">
        <v>19</v>
      </c>
      <c r="T29" s="29" t="s">
        <v>20</v>
      </c>
      <c r="U29" s="29" t="s">
        <v>21</v>
      </c>
      <c r="V29" s="29" t="s">
        <v>22</v>
      </c>
      <c r="W29" s="29" t="s">
        <v>23</v>
      </c>
      <c r="X29" s="29" t="s">
        <v>0</v>
      </c>
      <c r="Y29" s="29" t="s">
        <v>203</v>
      </c>
      <c r="Z29" s="29" t="s">
        <v>206</v>
      </c>
      <c r="AA29" s="29" t="s">
        <v>217</v>
      </c>
      <c r="AB29" s="29" t="s">
        <v>220</v>
      </c>
    </row>
    <row r="30" spans="1:32" ht="16.05" customHeight="1" x14ac:dyDescent="0.3">
      <c r="A30" s="71"/>
      <c r="B30" s="68" t="s">
        <v>160</v>
      </c>
      <c r="C30" s="72">
        <v>0.17745290687762899</v>
      </c>
      <c r="D30" s="72">
        <v>0.18058744703198001</v>
      </c>
      <c r="E30" s="72">
        <v>0.16098317350982982</v>
      </c>
      <c r="F30" s="72">
        <v>0.158</v>
      </c>
      <c r="G30" s="72">
        <v>0.12757004852595211</v>
      </c>
      <c r="H30" s="72">
        <v>0.14016702467968065</v>
      </c>
      <c r="I30" s="72">
        <v>0.1333480058918646</v>
      </c>
      <c r="J30" s="72">
        <v>0.14395114933459577</v>
      </c>
      <c r="K30" s="72">
        <v>0.13417374784997305</v>
      </c>
      <c r="L30" s="72">
        <v>0.13900000000000001</v>
      </c>
      <c r="M30" s="72">
        <v>0.13201031534682703</v>
      </c>
      <c r="N30" s="72">
        <v>0.124</v>
      </c>
      <c r="O30" s="72">
        <v>0.156</v>
      </c>
      <c r="P30" s="72">
        <v>0.13192870028002918</v>
      </c>
      <c r="Q30" s="72">
        <v>9.7144827711843199E-2</v>
      </c>
      <c r="R30" s="72">
        <v>0.10613261181162156</v>
      </c>
      <c r="S30" s="72">
        <v>0.11689947651470663</v>
      </c>
      <c r="T30" s="72">
        <v>0.11357811888668773</v>
      </c>
      <c r="U30" s="72">
        <v>0.16719423207686135</v>
      </c>
      <c r="V30" s="72">
        <v>0.15742246702170237</v>
      </c>
      <c r="W30" s="72">
        <v>0.14640809797756171</v>
      </c>
      <c r="X30" s="72">
        <v>0.14329753227435621</v>
      </c>
      <c r="Y30" s="72">
        <v>0.13697171268510355</v>
      </c>
      <c r="Z30" s="72">
        <v>0.14137525908823881</v>
      </c>
      <c r="AA30" s="72">
        <v>0.1474</v>
      </c>
      <c r="AB30" s="72">
        <v>0.151</v>
      </c>
    </row>
    <row r="31" spans="1:32" ht="16.05" customHeight="1" x14ac:dyDescent="0.3">
      <c r="A31" s="71"/>
      <c r="B31" s="68" t="s">
        <v>161</v>
      </c>
      <c r="C31" s="72">
        <v>9.4815240880846439</v>
      </c>
      <c r="D31" s="72">
        <v>13.923229802181549</v>
      </c>
      <c r="E31" s="72">
        <v>18.47805597483552</v>
      </c>
      <c r="F31" s="72">
        <v>22.92887029288703</v>
      </c>
      <c r="G31" s="72">
        <v>25.677312483434932</v>
      </c>
      <c r="H31" s="72">
        <v>28.52718902411231</v>
      </c>
      <c r="I31" s="72">
        <v>36.555053607999035</v>
      </c>
      <c r="J31" s="72">
        <v>36.773808917197456</v>
      </c>
      <c r="K31" s="72">
        <v>14.517796347879914</v>
      </c>
      <c r="L31" s="72">
        <v>70.401425178147278</v>
      </c>
      <c r="M31" s="72">
        <v>32.469626290686094</v>
      </c>
      <c r="N31" s="72">
        <v>71.894650909656349</v>
      </c>
      <c r="O31" s="72">
        <v>54.872999999999998</v>
      </c>
      <c r="P31" s="72">
        <v>29.899000000000001</v>
      </c>
      <c r="Q31" s="72">
        <v>48.283304279367933</v>
      </c>
      <c r="R31" s="72">
        <v>39.281281047774272</v>
      </c>
      <c r="S31" s="72">
        <v>11.873756417670679</v>
      </c>
      <c r="T31" s="72">
        <v>2.5300396697966292</v>
      </c>
      <c r="U31" s="72">
        <v>3.5654195840674427</v>
      </c>
      <c r="V31" s="72">
        <v>1.7465169482935869</v>
      </c>
      <c r="W31" s="72">
        <v>2.5421942973865712</v>
      </c>
      <c r="X31" s="72">
        <v>2.7983200269940633</v>
      </c>
      <c r="Y31" s="72">
        <v>1.8428358127540081</v>
      </c>
      <c r="Z31" s="72">
        <v>2.1962231167903878</v>
      </c>
      <c r="AA31" s="72">
        <v>1.6342309624741542</v>
      </c>
      <c r="AB31" s="72">
        <v>1.8573</v>
      </c>
    </row>
    <row r="32" spans="1:32" ht="16.05" customHeight="1" x14ac:dyDescent="0.3">
      <c r="B32" s="68" t="s">
        <v>162</v>
      </c>
      <c r="C32" s="72">
        <f>'Carteira de Crédito'!C49/'Carteira de Crédito'!C16*-1</f>
        <v>0.18218860990222377</v>
      </c>
      <c r="D32" s="72">
        <f>'Carteira de Crédito'!D49/'Carteira de Crédito'!D16*-1</f>
        <v>0.20397215552893744</v>
      </c>
      <c r="E32" s="72">
        <f>'Carteira de Crédito'!E49/'Carteira de Crédito'!E16*-1</f>
        <v>0.23390283189194458</v>
      </c>
      <c r="F32" s="72">
        <f>'Carteira de Crédito'!F49/'Carteira de Crédito'!F16*-1</f>
        <v>0.2285029475186143</v>
      </c>
      <c r="G32" s="72">
        <f>'Carteira de Crédito'!G49/'Carteira de Crédito'!G16*-1</f>
        <v>0.28376141165474933</v>
      </c>
      <c r="H32" s="72">
        <f>'Carteira de Crédito'!H49/'Carteira de Crédito'!H16*-1</f>
        <v>0.3123320864497755</v>
      </c>
      <c r="I32" s="72">
        <f>'Carteira de Crédito'!I49/'Carteira de Crédito'!I16*-1</f>
        <v>0.28717376319218324</v>
      </c>
      <c r="J32" s="72">
        <f>'Carteira de Crédito'!J49/'Carteira de Crédito'!J16*-1</f>
        <v>0.25043607415295671</v>
      </c>
      <c r="K32" s="72">
        <f>'Carteira de Crédito'!K49/'Carteira de Crédito'!K16*-1</f>
        <v>0.21665699959626111</v>
      </c>
      <c r="L32" s="72">
        <f>'Carteira de Crédito'!L49/'Carteira de Crédito'!L16*-1</f>
        <v>0.1375662946458138</v>
      </c>
      <c r="M32" s="72">
        <f>'Carteira de Crédito'!M49/'Carteira de Crédito'!M16*-1</f>
        <v>0.13277883156677375</v>
      </c>
      <c r="N32" s="72">
        <f>'Carteira de Crédito'!N49/'Carteira de Crédito'!N16*-1</f>
        <v>8.1876002062949704E-2</v>
      </c>
      <c r="O32" s="72">
        <f>'Carteira de Crédito'!O49/'Carteira de Crédito'!O16*-1</f>
        <v>7.7572993070202531E-2</v>
      </c>
      <c r="P32" s="72">
        <f>'Carteira de Crédito'!P49/'Carteira de Crédito'!P16*-1</f>
        <v>6.2538700282014276E-2</v>
      </c>
      <c r="Q32" s="72">
        <f>'Carteira de Crédito'!Q49/'Carteira de Crédito'!Q16*-1</f>
        <v>5.0679877119807454E-2</v>
      </c>
      <c r="R32" s="72">
        <f>'Carteira de Crédito'!R49/'Carteira de Crédito'!R16*-1</f>
        <v>3.5059800563137733E-2</v>
      </c>
      <c r="S32" s="72">
        <f>'Carteira de Crédito'!S49/'Carteira de Crédito'!S16*-1</f>
        <v>4.7012112542315805E-2</v>
      </c>
      <c r="T32" s="72">
        <f>'Carteira de Crédito'!T49/'Carteira de Crédito'!T16*-1</f>
        <v>5.0468165430172351E-2</v>
      </c>
      <c r="U32" s="72">
        <f>'Carteira de Crédito'!U49/'Carteira de Crédito'!U16*-1</f>
        <v>5.4149956691738804E-2</v>
      </c>
      <c r="V32" s="72">
        <f>'Carteira de Crédito'!V49/'Carteira de Crédito'!V16*-1</f>
        <v>5.6953890432780041E-2</v>
      </c>
      <c r="W32" s="72">
        <f>'Carteira de Crédito'!W49/'Carteira de Crédito'!W16*-1</f>
        <v>5.6676449649388609E-2</v>
      </c>
      <c r="X32" s="72">
        <f>'Carteira de Crédito'!X49/'Carteira de Crédito'!X16*-1</f>
        <v>5.4168592502718368E-2</v>
      </c>
      <c r="Y32" s="72">
        <f>'Carteira de Crédito'!Y49/'Carteira de Crédito'!Y16*-1</f>
        <v>5.2259629437331499E-2</v>
      </c>
      <c r="Z32" s="72">
        <f>'Carteira de Crédito'!Z49/'Carteira de Crédito'!Z16*-1</f>
        <v>5.2951241829968021E-2</v>
      </c>
      <c r="AA32" s="72">
        <f>'Carteira de Crédito'!AA49/'Carteira de Crédito'!AA16*-1</f>
        <v>4.8076390066780113E-2</v>
      </c>
      <c r="AB32" s="72">
        <f>'Carteira de Crédito'!AB49/'Carteira de Crédito'!AB16*-1</f>
        <v>4.6850884597238684E-2</v>
      </c>
    </row>
    <row r="33" spans="1:28" ht="16.05" customHeight="1" x14ac:dyDescent="0.3">
      <c r="A33" s="71"/>
      <c r="B33" s="68" t="s">
        <v>186</v>
      </c>
      <c r="C33" s="72">
        <f>SUM('Carteira de Crédito'!C40:C43)/'Carteira de Crédito'!C16</f>
        <v>0.22738170683109021</v>
      </c>
      <c r="D33" s="72">
        <f>SUM('Carteira de Crédito'!D40:D43)/'Carteira de Crédito'!D16</f>
        <v>0.25435551800345574</v>
      </c>
      <c r="E33" s="72">
        <f>SUM('Carteira de Crédito'!E40:E43)/'Carteira de Crédito'!E16</f>
        <v>0.28547114510056637</v>
      </c>
      <c r="F33" s="72">
        <f>SUM('Carteira de Crédito'!F40:F43)/'Carteira de Crédito'!F16</f>
        <v>0.2959749419650668</v>
      </c>
      <c r="G33" s="72">
        <f>SUM('Carteira de Crédito'!G40:G43)/'Carteira de Crédito'!G16</f>
        <v>0.34320912266349202</v>
      </c>
      <c r="H33" s="72">
        <f>SUM('Carteira de Crédito'!H40:H43)/'Carteira de Crédito'!H16</f>
        <v>0.35524697816006168</v>
      </c>
      <c r="I33" s="72">
        <f>SUM('Carteira de Crédito'!I40:I43)/'Carteira de Crédito'!I16</f>
        <v>0.32961000313055566</v>
      </c>
      <c r="J33" s="72">
        <f>SUM('Carteira de Crédito'!J40:J43)/'Carteira de Crédito'!J16</f>
        <v>0.28884336756267542</v>
      </c>
      <c r="K33" s="72">
        <f>SUM('Carteira de Crédito'!K40:K43)/'Carteira de Crédito'!K16</f>
        <v>0.25335747861200114</v>
      </c>
      <c r="L33" s="72">
        <f>SUM('Carteira de Crédito'!L40:L43)/'Carteira de Crédito'!L16</f>
        <v>0.16431214769625446</v>
      </c>
      <c r="M33" s="72">
        <f>SUM('Carteira de Crédito'!M40:M43)/'Carteira de Crédito'!M16</f>
        <v>0.14804139855014081</v>
      </c>
      <c r="N33" s="72">
        <f>SUM('Carteira de Crédito'!N40:N43)/'Carteira de Crédito'!N16</f>
        <v>9.3755096110779507E-2</v>
      </c>
      <c r="O33" s="72">
        <f>SUM('Carteira de Crédito'!O40:O43)/'Carteira de Crédito'!O16</f>
        <v>8.7292780698853337E-2</v>
      </c>
      <c r="P33" s="72">
        <f>SUM('Carteira de Crédito'!P40:P43)/'Carteira de Crédito'!P16</f>
        <v>7.0812965410925757E-2</v>
      </c>
      <c r="Q33" s="72">
        <f>SUM('Carteira de Crédito'!Q40:Q43)/'Carteira de Crédito'!Q16</f>
        <v>5.6675317952848026E-2</v>
      </c>
      <c r="R33" s="72">
        <f>SUM('Carteira de Crédito'!R40:R43)/'Carteira de Crédito'!R16</f>
        <v>4.0387183519333097E-2</v>
      </c>
      <c r="S33" s="72">
        <f>SUM('Carteira de Crédito'!S40:S43)/'Carteira de Crédito'!S16</f>
        <v>5.536627063846554E-2</v>
      </c>
      <c r="T33" s="72">
        <f>SUM('Carteira de Crédito'!T40:T43)/'Carteira de Crédito'!T16</f>
        <v>5.8571676110282037E-2</v>
      </c>
      <c r="U33" s="72">
        <f>SUM('Carteira de Crédito'!U40:U43)/'Carteira de Crédito'!U16</f>
        <v>6.1087752541928608E-2</v>
      </c>
      <c r="V33" s="72">
        <f>SUM('Carteira de Crédito'!V40:V43)/'Carteira de Crédito'!V16</f>
        <v>6.3924217598080049E-2</v>
      </c>
      <c r="W33" s="72">
        <f>SUM('Carteira de Crédito'!W40:W43)/'Carteira de Crédito'!W16</f>
        <v>6.2062045401815258E-2</v>
      </c>
      <c r="X33" s="72">
        <f>SUM('Carteira de Crédito'!X40:X43)/'Carteira de Crédito'!X16</f>
        <v>5.7161755205579569E-2</v>
      </c>
      <c r="Y33" s="72">
        <f>SUM('Carteira de Crédito'!Y40:Y43)/'Carteira de Crédito'!Y16</f>
        <v>5.4740209102909818E-2</v>
      </c>
      <c r="Z33" s="72">
        <f>SUM('Carteira de Crédito'!Z40:Z43)/'Carteira de Crédito'!Z16</f>
        <v>5.4734172084106456E-2</v>
      </c>
      <c r="AA33" s="72">
        <f>SUM('Carteira de Crédito'!AA40:AA43)/'Carteira de Crédito'!AA16</f>
        <v>4.9211261527462129E-2</v>
      </c>
      <c r="AB33" s="72">
        <f>SUM('Carteira de Crédito'!AB40:AB43)/'Carteira de Crédito'!AB16</f>
        <v>4.6393558742158982E-2</v>
      </c>
    </row>
    <row r="34" spans="1:28" ht="16.05" customHeight="1" x14ac:dyDescent="0.3">
      <c r="A34" s="81"/>
      <c r="B34" s="68" t="s">
        <v>210</v>
      </c>
      <c r="C34" s="72"/>
      <c r="D34" s="72"/>
      <c r="E34" s="72"/>
      <c r="F34" s="72"/>
      <c r="G34" s="72"/>
      <c r="H34" s="72"/>
      <c r="I34" s="72"/>
      <c r="J34" s="72">
        <f>'Carteira de Crédito'!J46/'Carteira de Crédito'!J16</f>
        <v>0.27927451453319713</v>
      </c>
      <c r="K34" s="72">
        <f>'Carteira de Crédito'!K46/'Carteira de Crédito'!K16</f>
        <v>0.25307113165887402</v>
      </c>
      <c r="L34" s="72">
        <f>'Carteira de Crédito'!L46/'Carteira de Crédito'!L16</f>
        <v>0.13931054169595619</v>
      </c>
      <c r="M34" s="72">
        <f>'Carteira de Crédito'!M46/'Carteira de Crédito'!M16</f>
        <v>0.12811484766253964</v>
      </c>
      <c r="N34" s="72">
        <f>'Carteira de Crédito'!N46/'Carteira de Crédito'!N16</f>
        <v>7.651084743328182E-2</v>
      </c>
      <c r="O34" s="72">
        <f>'Carteira de Crédito'!O46/'Carteira de Crédito'!O16</f>
        <v>7.0123662607277343E-2</v>
      </c>
      <c r="P34" s="72">
        <f>'Carteira de Crédito'!P46/'Carteira de Crédito'!P16</f>
        <v>5.8297039457079591E-2</v>
      </c>
      <c r="Q34" s="72">
        <f>'Carteira de Crédito'!Q46/'Carteira de Crédito'!Q16</f>
        <v>4.5774195918614112E-2</v>
      </c>
      <c r="R34" s="72">
        <f>'Carteira de Crédito'!R46/'Carteira de Crédito'!R16</f>
        <v>3.380740236299213E-2</v>
      </c>
      <c r="S34" s="72">
        <f>'Carteira de Crédito'!S46/'Carteira de Crédito'!S16</f>
        <v>4.6539289822367678E-2</v>
      </c>
      <c r="T34" s="72">
        <f>'Carteira de Crédito'!T46/'Carteira de Crédito'!T16</f>
        <v>4.889999276960557E-2</v>
      </c>
      <c r="U34" s="72">
        <f>'Carteira de Crédito'!U46/'Carteira de Crédito'!U16</f>
        <v>4.921886780469558E-2</v>
      </c>
      <c r="V34" s="72">
        <f>'Carteira de Crédito'!V46/'Carteira de Crédito'!V16</f>
        <v>5.1785073777265697E-2</v>
      </c>
      <c r="W34" s="72">
        <f>'Carteira de Crédito'!W46/'Carteira de Crédito'!W16</f>
        <v>4.8859938250418226E-2</v>
      </c>
      <c r="X34" s="72">
        <f>'Carteira de Crédito'!X46/'Carteira de Crédito'!X16</f>
        <v>4.4544353751556756E-2</v>
      </c>
      <c r="Y34" s="72">
        <f>'Carteira de Crédito'!Y46/'Carteira de Crédito'!Y16</f>
        <v>3.9397020052200631E-2</v>
      </c>
      <c r="Z34" s="72">
        <f>'Carteira de Crédito'!Z46/'Carteira de Crédito'!Z16</f>
        <v>3.9230948813446895E-2</v>
      </c>
      <c r="AA34" s="72">
        <f>'Carteira de Crédito'!AA46/'Carteira de Crédito'!AA16</f>
        <v>3.5779765841972233E-2</v>
      </c>
      <c r="AB34" s="72">
        <f>'Carteira de Crédito'!AB46/'Carteira de Crédito'!AB16</f>
        <v>3.2912301131196524E-2</v>
      </c>
    </row>
    <row r="35" spans="1:28" ht="16.05" customHeight="1" x14ac:dyDescent="0.3">
      <c r="A35" s="81"/>
      <c r="B35" s="68" t="s">
        <v>209</v>
      </c>
      <c r="C35" s="72"/>
      <c r="D35" s="72"/>
      <c r="E35" s="72"/>
      <c r="F35" s="72"/>
      <c r="G35" s="72"/>
      <c r="H35" s="72"/>
      <c r="I35" s="72"/>
      <c r="J35" s="72">
        <f>(SUM('Balanço Patrimonial'!J25,'Balanço Patrimonial'!J12)/1000)/('Carteira de Crédito'!J46)*-1</f>
        <v>0.88998494947323159</v>
      </c>
      <c r="K35" s="72">
        <f>(SUM('Balanço Patrimonial'!K25,'Balanço Patrimonial'!K12)/1000)/('Carteira de Crédito'!K46)*-1</f>
        <v>0.84553674832962145</v>
      </c>
      <c r="L35" s="72">
        <f>(SUM('Balanço Patrimonial'!L25,'Balanço Patrimonial'!L12)/1000)/('Carteira de Crédito'!L46)*-1</f>
        <v>0.98408653846153837</v>
      </c>
      <c r="M35" s="72">
        <f>(SUM('Balanço Patrimonial'!M25,'Balanço Patrimonial'!M12)/1000)/('Carteira de Crédito'!M46)*-1</f>
        <v>1.0329075975359343</v>
      </c>
      <c r="N35" s="72">
        <f>(SUM('Balanço Patrimonial'!N25,'Balanço Patrimonial'!N12)/1000)/('Carteira de Crédito'!N46)*-1</f>
        <v>1.0898662790697673</v>
      </c>
      <c r="O35" s="72">
        <f>(SUM('Balanço Patrimonial'!O25,'Balanço Patrimonial'!O12)/1000)/('Carteira de Crédito'!O46)*-1</f>
        <v>1.0967701525054465</v>
      </c>
      <c r="P35" s="72">
        <f>(SUM('Balanço Patrimonial'!P25,'Balanço Patrimonial'!P12)/1000)/('Carteira de Crédito'!P46)*-1</f>
        <v>1.0705138888888888</v>
      </c>
      <c r="Q35" s="72">
        <f>(SUM('Balanço Patrimonial'!Q25,'Balanço Patrimonial'!Q12)/1000)/('Carteira de Crédito'!Q46)*-1</f>
        <v>1.1053714057507988</v>
      </c>
      <c r="R35" s="72">
        <f>(SUM('Balanço Patrimonial'!R25,'Balanço Patrimonial'!R12)/1000)/('Carteira de Crédito'!R46)*-1</f>
        <v>1.0347439963751699</v>
      </c>
      <c r="S35" s="72">
        <f>(SUM('Balanço Patrimonial'!S25,'Balanço Patrimonial'!S12)/1000)/('Carteira de Crédito'!S46)*-1</f>
        <v>1.008332324455206</v>
      </c>
      <c r="T35" s="72">
        <f>(SUM('Balanço Patrimonial'!T25,'Balanço Patrimonial'!T12)/1000)/('Carteira de Crédito'!T46)*-1</f>
        <v>1.0303118955512571</v>
      </c>
      <c r="U35" s="72">
        <f>(SUM('Balanço Patrimonial'!U25,'Balanço Patrimonial'!U12)/1000)/('Carteira de Crédito'!U46)*-1</f>
        <v>1.0985445804195804</v>
      </c>
      <c r="V35" s="72">
        <f>(SUM('Balanço Patrimonial'!V25,'Balanço Patrimonial'!V12)/1000)/('Carteira de Crédito'!V46)*-1</f>
        <v>1.0976669838249284</v>
      </c>
      <c r="W35" s="72">
        <f>(SUM('Balanço Patrimonial'!W25,'Balanço Patrimonial'!W12)/1000)/('Carteira de Crédito'!W46)*-1</f>
        <v>1.1580326382592927</v>
      </c>
      <c r="X35" s="72">
        <f>(SUM('Balanço Patrimonial'!X25,'Balanço Patrimonial'!X12)/1000)/('Carteira de Crédito'!X46)*-1</f>
        <v>1.2142908438061042</v>
      </c>
      <c r="Y35" s="72">
        <f>(SUM('Balanço Patrimonial'!Y25,'Balanço Patrimonial'!Y12)/1000)/('Carteira de Crédito'!Y46)*-1</f>
        <v>1.3246065189987395</v>
      </c>
      <c r="Z35" s="72">
        <f>(SUM('Balanço Patrimonial'!Z25,'Balanço Patrimonial'!Z12)/1000)/('Carteira de Crédito'!Z46)*-1</f>
        <v>1.3473060762766647</v>
      </c>
      <c r="AA35" s="72">
        <f>(SUM('Balanço Patrimonial'!AA25,'Balanço Patrimonial'!AA12)/1000)/('Carteira de Crédito'!AA46)*-1</f>
        <v>1.34072454617206</v>
      </c>
      <c r="AB35" s="72">
        <f>(SUM('Balanço Patrimonial'!AB25,'Balanço Patrimonial'!AB12)/1000)/('Carteira de Crédito'!AB46)*-1</f>
        <v>1.4209404289118348</v>
      </c>
    </row>
    <row r="36" spans="1:28" ht="16.05" customHeight="1" x14ac:dyDescent="0.3">
      <c r="B36" s="68" t="s">
        <v>163</v>
      </c>
      <c r="C36" s="72">
        <f>SUM(DRE!C31:C32)/DRE!C30*-1</f>
        <v>0.41929630405088786</v>
      </c>
      <c r="D36" s="72">
        <f>SUM(DRE!D31:D32)/DRE!D30*-1</f>
        <v>0.41918339497971058</v>
      </c>
      <c r="E36" s="72">
        <f>SUM(DRE!E31:E32)/DRE!E30*-1</f>
        <v>0.27159226634816364</v>
      </c>
      <c r="F36" s="72">
        <f>SUM(DRE!F31:F32)/DRE!F30*-1</f>
        <v>-0.18271213322759713</v>
      </c>
      <c r="G36" s="72">
        <f>SUM(DRE!G31:G32)/DRE!G30*-1</f>
        <v>-3.0146341463414634</v>
      </c>
      <c r="H36" s="72">
        <f>SUM(DRE!H31:H32)/DRE!H30*-1</f>
        <v>0.35218421943785982</v>
      </c>
      <c r="I36" s="72">
        <f>SUM(DRE!I31:I32)/DRE!I30*-1</f>
        <v>0.39412991074337089</v>
      </c>
      <c r="J36" s="72">
        <f>SUM(DRE!J31:J32)/DRE!J30*-1</f>
        <v>0.11229980679259745</v>
      </c>
      <c r="K36" s="72">
        <f>SUM(DRE!K31:K32)/DRE!K30*-1</f>
        <v>0.1217372230752358</v>
      </c>
      <c r="L36" s="72">
        <f>SUM(DRE!L31:L32)/DRE!L30*-1</f>
        <v>0.35728608777318072</v>
      </c>
      <c r="M36" s="72">
        <f>SUM(DRE!M31:M32)/DRE!M30*-1</f>
        <v>0.30636836628511965</v>
      </c>
      <c r="N36" s="72">
        <f>SUM(DRE!N31:N32)/DRE!N30*-1</f>
        <v>0.22909814120706801</v>
      </c>
      <c r="O36" s="72">
        <f>SUM(DRE!O31:O32)/DRE!O30*-1</f>
        <v>0.24151767574156846</v>
      </c>
      <c r="P36" s="72">
        <f>SUM(DRE!P31:P32)/DRE!P30*-1</f>
        <v>6.0482841181165208</v>
      </c>
      <c r="Q36" s="72">
        <f>SUM(DRE!Q31:Q32)/DRE!Q30*-1</f>
        <v>0.54228298744734738</v>
      </c>
      <c r="R36" s="72">
        <f>SUM(DRE!R31:R32)/DRE!R30*-1</f>
        <v>0.86698918019142734</v>
      </c>
      <c r="S36" s="72">
        <f>SUM(DRE!S31:S32)/DRE!S30*-1</f>
        <v>0.29728564112240224</v>
      </c>
      <c r="T36" s="72">
        <f>SUM(DRE!T31:T32)/DRE!T30*-1</f>
        <v>-1.3854692230070635</v>
      </c>
      <c r="U36" s="72">
        <f>SUM(DRE!U31:U32)/DRE!U30*-1</f>
        <v>0.21740808450132032</v>
      </c>
      <c r="V36" s="72">
        <f>SUM(DRE!V31:V32)/DRE!V30*-1</f>
        <v>-0.1903561776941062</v>
      </c>
      <c r="W36" s="72">
        <f>SUM(DRE!W31:W32)/DRE!W30*-1</f>
        <v>0.30338215344998043</v>
      </c>
      <c r="X36" s="72">
        <f>SUM(DRE!X31:X32)/DRE!X30*-1</f>
        <v>0.3388708987206755</v>
      </c>
      <c r="Y36" s="72">
        <f>SUM(DRE!Y31:Y32)/DRE!Y30*-1</f>
        <v>0.14550203579933932</v>
      </c>
      <c r="Z36" s="72">
        <f>SUM(DRE!Z31:Z32)/DRE!Z30*-1</f>
        <v>0.21882502690620084</v>
      </c>
      <c r="AA36" s="72">
        <f>SUM(DRE!AA31:AA32)/DRE!AA30*-1</f>
        <v>0.2833420853772558</v>
      </c>
      <c r="AB36" s="72">
        <f>SUM(DRE!AB31:AB32)/DRE!AB30*-1</f>
        <v>0.18301131552613348</v>
      </c>
    </row>
    <row r="37" spans="1:28" ht="16.05" customHeight="1" x14ac:dyDescent="0.3"/>
    <row r="38" spans="1:28" ht="16.05" customHeight="1" x14ac:dyDescent="0.3"/>
    <row r="39" spans="1:28" ht="64.5" customHeight="1" x14ac:dyDescent="0.3">
      <c r="B39" s="77" t="s">
        <v>188</v>
      </c>
      <c r="Q39" s="73"/>
    </row>
    <row r="40" spans="1:28" x14ac:dyDescent="0.3">
      <c r="B40" s="78"/>
    </row>
    <row r="41" spans="1:28" x14ac:dyDescent="0.3">
      <c r="B41" s="78"/>
    </row>
    <row r="42" spans="1:28" x14ac:dyDescent="0.3">
      <c r="B42" s="78"/>
    </row>
    <row r="43" spans="1:28" x14ac:dyDescent="0.3">
      <c r="B43" s="78"/>
    </row>
    <row r="44" spans="1:28" x14ac:dyDescent="0.3">
      <c r="B44" s="78"/>
    </row>
    <row r="45" spans="1:28" x14ac:dyDescent="0.3">
      <c r="B45" s="78"/>
    </row>
    <row r="46" spans="1:28" x14ac:dyDescent="0.3">
      <c r="B46" s="78"/>
    </row>
    <row r="47" spans="1:28" x14ac:dyDescent="0.3">
      <c r="B47" s="78"/>
    </row>
    <row r="48" spans="1:28" x14ac:dyDescent="0.3">
      <c r="B48" s="78"/>
    </row>
    <row r="49" spans="2:2" x14ac:dyDescent="0.3">
      <c r="B49" s="78"/>
    </row>
    <row r="50" spans="2:2" x14ac:dyDescent="0.3">
      <c r="B50" s="78"/>
    </row>
    <row r="51" spans="2:2" x14ac:dyDescent="0.3">
      <c r="B51" s="78"/>
    </row>
    <row r="52" spans="2:2" x14ac:dyDescent="0.3">
      <c r="B52" s="78"/>
    </row>
    <row r="53" spans="2:2" x14ac:dyDescent="0.3">
      <c r="B53" s="78"/>
    </row>
    <row r="54" spans="2:2" x14ac:dyDescent="0.3">
      <c r="B54" s="78"/>
    </row>
    <row r="55" spans="2:2" x14ac:dyDescent="0.3">
      <c r="B55" s="78"/>
    </row>
  </sheetData>
  <mergeCells count="1">
    <mergeCell ref="B1:B2"/>
  </mergeCells>
  <conditionalFormatting sqref="A1:XFD1048576">
    <cfRule type="cellIs" dxfId="4" priority="1" operator="equal">
      <formula>"-"</formula>
    </cfRule>
  </conditionalFormatting>
  <conditionalFormatting sqref="B3:AB3">
    <cfRule type="cellIs" dxfId="3" priority="29" operator="equal">
      <formula>"-"</formula>
    </cfRule>
  </conditionalFormatting>
  <conditionalFormatting sqref="B5:AB5">
    <cfRule type="cellIs" dxfId="2" priority="4" operator="equal">
      <formula>"-"</formula>
    </cfRule>
  </conditionalFormatting>
  <conditionalFormatting sqref="B13:AB13">
    <cfRule type="cellIs" dxfId="1" priority="3" operator="equal">
      <formula>"-"</formula>
    </cfRule>
  </conditionalFormatting>
  <conditionalFormatting sqref="B29:AB29">
    <cfRule type="cellIs" dxfId="0" priority="2" operator="equal">
      <formula>"-"</formula>
    </cfRule>
  </conditionalFormatting>
  <hyperlinks>
    <hyperlink ref="B1:B2" location="Menu!A1" display="MENU" xr:uid="{F10EF598-4EA1-4993-BE5C-488EA54DCF9B}"/>
  </hyperlinks>
  <pageMargins left="0.511811024" right="0.511811024" top="0.78740157499999996" bottom="0.78740157499999996" header="0.31496062000000002" footer="0.31496062000000002"/>
  <pageSetup paperSize="9" orientation="portrait" r:id="rId1"/>
  <headerFooter>
    <oddFooter>&amp;C&amp;"verdana,Regular"&amp;8Este documento foi classificado como:&amp;"verdana,Bold" Interno.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0acc83c9-4b45-47ba-add7-78f786aa3ba4</TitusGUID>
  <TitusMetadata xmlns="">eyJucyI6Imh0dHBzOlwvXC9hZ2liYW5rLmNvbS5iclwvIiwicHJvcHMiOlt7Im4iOiJDbGFzc2lmaWNhdGlvbiIsInZhbHMiOlt7InZhbHVlIjoiSW50ZXJuYWwifV19XX0=</TitusMetadata>
</titus>
</file>

<file path=customXml/itemProps1.xml><?xml version="1.0" encoding="utf-8"?>
<ds:datastoreItem xmlns:ds="http://schemas.openxmlformats.org/officeDocument/2006/customXml" ds:itemID="{FAA90AD0-4D25-4034-8846-9E6553268B8F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Menu</vt:lpstr>
      <vt:lpstr>Balanço Patrimonial</vt:lpstr>
      <vt:lpstr>DRE</vt:lpstr>
      <vt:lpstr>Carteira de Crédito</vt:lpstr>
      <vt:lpstr>Funding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Séries Históricas - 1T23</dc:title>
  <dc:creator>Julia Speratti Witts</dc:creator>
  <cp:keywords>Internal</cp:keywords>
  <cp:lastModifiedBy>Ronan Miguel Ribeiro Aley</cp:lastModifiedBy>
  <dcterms:created xsi:type="dcterms:W3CDTF">2023-07-21T15:22:50Z</dcterms:created>
  <dcterms:modified xsi:type="dcterms:W3CDTF">2024-08-19T13:59:36Z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TitusGUID">
    <vt:lpwstr>0acc83c9-4b45-47ba-add7-78f786aa3ba4</vt:lpwstr>
  </property>
  <property fmtid="{D5CDD505-2E9C-101B-9397-08002B2CF9AE}" pid="5" name="Classification">
    <vt:lpwstr>Internal</vt:lpwstr>
  </property>
</Properties>
</file>