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4.RELACOES_INVESTIDORES\01.RI\ITRs e DFs\2025\3T25\Documentos para publicar\"/>
    </mc:Choice>
  </mc:AlternateContent>
  <xr:revisionPtr revIDLastSave="0" documentId="13_ncr:1_{3AD9B521-578F-46FC-9E5E-AD620B0370A8}" xr6:coauthVersionLast="47" xr6:coauthVersionMax="47" xr10:uidLastSave="{00000000-0000-0000-0000-000000000000}"/>
  <bookViews>
    <workbookView xWindow="-120" yWindow="-16320" windowWidth="29040" windowHeight="15720" tabRatio="731" xr2:uid="{71A12639-BC1B-4D0C-9075-915BC0A6905B}"/>
  </bookViews>
  <sheets>
    <sheet name="Menu" sheetId="1" r:id="rId1"/>
    <sheet name="Balanço Patrimonial" sheetId="7" r:id="rId2"/>
    <sheet name="DRE" sheetId="3" r:id="rId3"/>
    <sheet name="Carteira de Crédito" sheetId="10" r:id="rId4"/>
    <sheet name="Funding" sheetId="6" r:id="rId5"/>
    <sheet name="Indicadores" sheetId="11" r:id="rId6"/>
  </sheets>
  <definedNames>
    <definedName name="\B">#REF!</definedName>
    <definedName name="\C">#REF!</definedName>
    <definedName name="\I">#REF!</definedName>
    <definedName name="\K">#REF!</definedName>
    <definedName name="\M">#REF!</definedName>
    <definedName name="\P">#REF!</definedName>
    <definedName name="\W">#REF!</definedName>
    <definedName name="\Z">#REF!</definedName>
    <definedName name="_">#REF!</definedName>
    <definedName name="__" hidden="1">#REF!</definedName>
    <definedName name="_____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___L" hidden="1">{"'OBT_6M_30_6'!$S$1:$AE$53"}</definedName>
    <definedName name="_____L" hidden="1">{"'OBT_6M_30_6'!$S$1:$AE$53"}</definedName>
    <definedName name="____KEY2" hidden="1">#REF!</definedName>
    <definedName name="____L" hidden="1">{"'OBT_6M_30_6'!$S$1:$AE$53"}</definedName>
    <definedName name="__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_KEY2" hidden="1">#REF!</definedName>
    <definedName name="___L" hidden="1">{"'OBT_6M_30_6'!$S$1:$AE$53"}</definedName>
    <definedName name="__1__123Graph_BGRAFICO_8" hidden="1">#REF!</definedName>
    <definedName name="__123Graph_A" hidden="1">#REF!</definedName>
    <definedName name="__123Graph_ABUDGET" hidden="1">#REF!</definedName>
    <definedName name="__123Graph_ACorrente" hidden="1">#REF!</definedName>
    <definedName name="__123Graph_ACURRENT" hidden="1">#REF!</definedName>
    <definedName name="__123Graph_AGERENCIA" hidden="1">#REF!</definedName>
    <definedName name="__123Graph_AMERITO" hidden="1">#REF!</definedName>
    <definedName name="__123Graph_APRIOR" hidden="1">#REF!</definedName>
    <definedName name="__123Graph_B" hidden="1">#REF!</definedName>
    <definedName name="__123Graph_BBUDGET" hidden="1">#REF!</definedName>
    <definedName name="__123Graph_BCorrente" hidden="1">#REF!</definedName>
    <definedName name="__123Graph_BCURRENT" hidden="1">#REF!</definedName>
    <definedName name="__123Graph_BPRIOR" hidden="1">#REF!</definedName>
    <definedName name="__123Graph_C" hidden="1">#REF!</definedName>
    <definedName name="__123Graph_CBUDGET" hidden="1">#REF!</definedName>
    <definedName name="__123Graph_CCorrente" hidden="1">#REF!</definedName>
    <definedName name="__123Graph_CCURRENT" hidden="1">#REF!</definedName>
    <definedName name="__123Graph_CPRIOR" hidden="1">#REF!</definedName>
    <definedName name="__123Graph_D" hidden="1">#REF!</definedName>
    <definedName name="__123Graph_DBUDGET" hidden="1">#REF!</definedName>
    <definedName name="__123Graph_DCorrente" hidden="1">#REF!</definedName>
    <definedName name="__123Graph_DCURRENT" hidden="1">#REF!</definedName>
    <definedName name="__123Graph_DPRIOR" hidden="1">#REF!</definedName>
    <definedName name="__123Graph_E" hidden="1">#REF!</definedName>
    <definedName name="__123Graph_ECorrente" hidden="1">#REF!</definedName>
    <definedName name="__123Graph_F" hidden="1">#REF!</definedName>
    <definedName name="__123Graph_FCorrente" hidden="1">#REF!</definedName>
    <definedName name="__123Graph_X" hidden="1">#REF!</definedName>
    <definedName name="__123Graph_XBUDGET" hidden="1">#REF!</definedName>
    <definedName name="__123Graph_XCURRENT" hidden="1">#REF!</definedName>
    <definedName name="__123Graph_XGERENCIA" hidden="1">#REF!</definedName>
    <definedName name="__123Graph_XMERITO" hidden="1">#REF!</definedName>
    <definedName name="__123Graph_XPRIOR" hidden="1">#REF!</definedName>
    <definedName name="__2__123Graph_LBL_AGRAFICO_8" hidden="1">#REF!</definedName>
    <definedName name="__3__123Graph_LBL_BGRAFICO_8" hidden="1">#REF!</definedName>
    <definedName name="__IntlFixup" hidden="1">TRUE</definedName>
    <definedName name="__Key2" hidden="1">#REF!</definedName>
    <definedName name="__kpi1" hidden="1">{"'OBT_6M_30_6'!$S$1:$AE$53"}</definedName>
    <definedName name="__L" hidden="1">{"'OBT_6M_30_6'!$S$1:$AE$53"}</definedName>
    <definedName name="__N2" hidden="1">{"'OBT_6M_30_6'!$S$1:$AE$53"}</definedName>
    <definedName name="_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_xlfn.RTD" hidden="1">#NAME?</definedName>
    <definedName name="_1__123Graph_BGRAFICO_8" hidden="1">#REF!</definedName>
    <definedName name="_10__123Graph_BGRAFICO_8" hidden="1">#REF!</definedName>
    <definedName name="_10__123Graph_CGRAFICO_1" hidden="1">#REF!</definedName>
    <definedName name="_10__123Graph_LBL_AGRAFICO_8" hidden="1">#REF!</definedName>
    <definedName name="_10__123Graph_LBL_BGRAFICO_8" hidden="1">#REF!</definedName>
    <definedName name="_10_0_0_F" hidden="1">#REF!</definedName>
    <definedName name="_11__123Graph_CGRAFICO_2" hidden="1">#REF!</definedName>
    <definedName name="_11__123Graph_LBL_AGRAFICO_8" hidden="1">#REF!</definedName>
    <definedName name="_11__123Graph_LBL_BGRAFICO_8" hidden="1">#REF!</definedName>
    <definedName name="_11_0_0_F" hidden="1">#REF!</definedName>
    <definedName name="_11F" hidden="1">#REF!</definedName>
    <definedName name="_12__123Graph_DGRAFICO_1" hidden="1">#REF!</definedName>
    <definedName name="_12_0_0_F" hidden="1">#REF!</definedName>
    <definedName name="_12F" hidden="1">#REF!</definedName>
    <definedName name="_13__123Graph_DGRAFICO_2" hidden="1">#REF!</definedName>
    <definedName name="_13__123Graph_LBL_AGRAFICO_8" hidden="1">#REF!</definedName>
    <definedName name="_14__123Graph_EGRAFICO_1" hidden="1">#REF!</definedName>
    <definedName name="_14__123Graph_LBL_BGRAFICO_8" hidden="1">#REF!</definedName>
    <definedName name="_14_0_0_F" hidden="1">#REF!</definedName>
    <definedName name="_15__123Graph_EGRAFICO_2" hidden="1">#REF!</definedName>
    <definedName name="_15__123Graph_LBL_BGRAFICO_8" hidden="1">#REF!</definedName>
    <definedName name="_15_0_0_F" hidden="1">#REF!</definedName>
    <definedName name="_15F" hidden="1">#REF!</definedName>
    <definedName name="_16__123Graph_FGRAFICO_2" hidden="1">#REF!</definedName>
    <definedName name="_16__123Graph_LBL_BGRAFICO_8" hidden="1">#REF!</definedName>
    <definedName name="_16_0_0_F" hidden="1">#REF!</definedName>
    <definedName name="_16F" hidden="1">#REF!</definedName>
    <definedName name="_17__123Graph_XGRAFICO_2" hidden="1">#REF!</definedName>
    <definedName name="_17_0_0_F" hidden="1">#REF!</definedName>
    <definedName name="_17F" hidden="1">#REF!</definedName>
    <definedName name="_18F" hidden="1">#REF!</definedName>
    <definedName name="_19F" hidden="1">#REF!</definedName>
    <definedName name="_1F" hidden="1">#REF!</definedName>
    <definedName name="_2__123Graph_LBL_AGRAFICO_8" hidden="1">#REF!</definedName>
    <definedName name="_2_0_0_F" hidden="1">#REF!</definedName>
    <definedName name="_20_0_0_F" hidden="1">#REF!</definedName>
    <definedName name="_21F" hidden="1">#REF!</definedName>
    <definedName name="_23_0_0_F" hidden="1">#REF!</definedName>
    <definedName name="_24_0_0_F" hidden="1">#REF!</definedName>
    <definedName name="_25_0_0_F" hidden="1">#REF!</definedName>
    <definedName name="_3__123Graph_BGRAFICO_8" hidden="1">#REF!</definedName>
    <definedName name="_3__123Graph_LBL_BGRAFICO_8" hidden="1">#REF!</definedName>
    <definedName name="_30_0_0_F" hidden="1">#REF!</definedName>
    <definedName name="_3F" hidden="1">#REF!</definedName>
    <definedName name="_4__123Graph_BGRAFICO_8" hidden="1">#REF!</definedName>
    <definedName name="_4__123Graph_LBL_AGRAFICO_8" hidden="1">#REF!</definedName>
    <definedName name="_4_0_0_F" hidden="1">#REF!</definedName>
    <definedName name="_4F" hidden="1">#REF!</definedName>
    <definedName name="_5______F" hidden="1">#REF!</definedName>
    <definedName name="_5__123Graph_BGRAFICO_8" hidden="1">#REF!</definedName>
    <definedName name="_5__123Graph_LBL_AGRAFICO_8" hidden="1">#REF!</definedName>
    <definedName name="_5__123Graph_LBL_BGRAFICO_8" hidden="1">#REF!</definedName>
    <definedName name="_5_0_0_F" hidden="1">#REF!</definedName>
    <definedName name="_6__123Graph_AGRAFICO_1" hidden="1">#REF!</definedName>
    <definedName name="_6__123Graph_BGRAFICO_8" hidden="1">#REF!</definedName>
    <definedName name="_6__123Graph_LBL_BGRAFICO_8" hidden="1">#REF!</definedName>
    <definedName name="_6_0_0_F" hidden="1">#REF!</definedName>
    <definedName name="_6F" hidden="1">#REF!</definedName>
    <definedName name="_7__0_0_F" hidden="1">#REF!</definedName>
    <definedName name="_7__123Graph_AGRAFICO_2" hidden="1">#REF!</definedName>
    <definedName name="_7F" hidden="1">#REF!</definedName>
    <definedName name="_8__123Graph_BGRAFICO_1" hidden="1">#REF!</definedName>
    <definedName name="_8__123Graph_BGRAFICO_8" hidden="1">#REF!</definedName>
    <definedName name="_8__123Graph_LBL_AGRAFICO_8" hidden="1">#REF!</definedName>
    <definedName name="_8_0_0_F" hidden="1">#REF!</definedName>
    <definedName name="_8F" hidden="1">#REF!</definedName>
    <definedName name="_9__123Graph_BGRAFICO_2" hidden="1">#REF!</definedName>
    <definedName name="_9__123Graph_BGRAFICO_8" hidden="1">#REF!</definedName>
    <definedName name="_9_0_0_F" hidden="1">#REF!</definedName>
    <definedName name="_9F" hidden="1">#REF!</definedName>
    <definedName name="_a5" hidden="1">#REF!</definedName>
    <definedName name="_a6" hidden="1">#REF!</definedName>
    <definedName name="_a7" hidden="1">#REF!</definedName>
    <definedName name="_a8" hidden="1">#REF!</definedName>
    <definedName name="_a9" hidden="1">#REF!</definedName>
    <definedName name="_all99">#REF!</definedName>
    <definedName name="_com" hidden="1">{"'OBT_6M_30_6'!$S$1:$AE$53"}</definedName>
    <definedName name="_COM1">#REF!</definedName>
    <definedName name="_COM2">#REF!</definedName>
    <definedName name="_COM3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pi1" hidden="1">{"'OBT_6M_30_6'!$S$1:$AE$53"}</definedName>
    <definedName name="_L" hidden="1">{"'OBT_6M_30_6'!$S$1:$AE$53"}</definedName>
    <definedName name="_N2" hidden="1">{"'OBT_6M_30_6'!$S$1:$AE$53"}</definedName>
    <definedName name="_oli" hidden="1">#REF!</definedName>
    <definedName name="_oooooooo_123ooooooo" hidden="1">#REF!</definedName>
    <definedName name="_Order1" hidden="1">255</definedName>
    <definedName name="_Order2" hidden="1">255</definedName>
    <definedName name="_r">#REF!</definedName>
    <definedName name="_Regression_Out" hidden="1">#REF!</definedName>
    <definedName name="_Regression_X" hidden="1">#REF!</definedName>
    <definedName name="_Regression_Y" hidden="1">#REF!</definedName>
    <definedName name="_rv1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_sch12">#REF!</definedName>
    <definedName name="_Sort" hidden="1">#REF!</definedName>
    <definedName name="_test" hidden="1">{"'OBT_6M_30_6'!$S$1:$AE$53"}</definedName>
    <definedName name="_ws96">#REF!</definedName>
    <definedName name="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a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aaaa" hidden="1">{#N/A,#N/A,TRUE,"SCR-DCOS 2000";#N/A,#N/A,TRUE,"SCR-DCOS 2001";#N/A,#N/A,TRUE,"SCR-DCOS 2002";#N/A,#N/A,TRUE,"SCR-DCOS 2003"}</definedName>
    <definedName name="AAAA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AAAAAAA" hidden="1">{#N/A,#N/A,FALSE,"Profit Status";#N/A,#N/A,FALSE,"Invest";#N/A,#N/A,FALSE,"Revenue";#N/A,#N/A,FALSE,"Variable Cost";#N/A,#N/A,FALSE,"Options &amp; Series"}</definedName>
    <definedName name="AAAAAAAAA" hidden="1">#REF!</definedName>
    <definedName name="aaaaaaaaaaa" hidden="1">#REF!</definedName>
    <definedName name="AASSD" hidden="1">{"'BGT2001'!$A$1:$AE$112"}</definedName>
    <definedName name="Abril" hidden="1">{"'crono'!$U$12:$W$20"}</definedName>
    <definedName name="Access_Button" hidden="1">"GM0997_Inv_Medios_Motivos_Original__2__Lista"</definedName>
    <definedName name="AccessDatabase" hidden="1">"E:\Affari Legali\Testi\GF\Pareri\Litigation Survey Fiat Group.mdb"</definedName>
    <definedName name="ACCRUAL">#REF!</definedName>
    <definedName name="Actual">#REF!</definedName>
    <definedName name="adsfa" hidden="1">{#N/A,#N/A,TRUE,"SCR-LA 2000";#N/A,#N/A,TRUE,"SCR-LA 2001";#N/A,#N/A,TRUE,"SCR-LA 2002";#N/A,#N/A,TRUE,"SCR-LA 2003"}</definedName>
    <definedName name="AET" hidden="1">{"'BGT2001'!$A$1:$AE$112"}</definedName>
    <definedName name="af_adj_income">#REF!</definedName>
    <definedName name="af_book_equity">#REF!</definedName>
    <definedName name="af_cof">#REF!</definedName>
    <definedName name="af_econ_capital">#REF!</definedName>
    <definedName name="af_net_income">#REF!</definedName>
    <definedName name="af_tax_rate">#REF!</definedName>
    <definedName name="AFs" hidden="1">#REF!</definedName>
    <definedName name="AGXBXBCCC" hidden="1">{"'OBT_6M_30_6'!$S$1:$AE$53"}</definedName>
    <definedName name="AHCXBCVREAOLò" hidden="1">{"'BGT2001'!$A$1:$AE$112"}</definedName>
    <definedName name="AJXNXJDFJF" hidden="1">{"'OBT_6M_30_6'!$S$1:$AE$53"}</definedName>
    <definedName name="all">#REF!</definedName>
    <definedName name="ALV_Modul" hidden="1">{"9D",#N/A,FALSE,"9D"}</definedName>
    <definedName name="ANAGHAGAA" hidden="1">{"'BGT2001'!$A$1:$AE$112"}</definedName>
    <definedName name="ANALVARI" hidden="1">#REF!</definedName>
    <definedName name="anaprensa" hidden="1">#REF!</definedName>
    <definedName name="andam" hidden="1">{"'OBT_6M_30_6'!$S$1:$AE$53"}</definedName>
    <definedName name="anscount" hidden="1">1</definedName>
    <definedName name="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2DocOpenMode" hidden="1">"AS2DocumentEdit"</definedName>
    <definedName name="asasd" hidden="1">{"'OBT_6M_30_6'!$S$1:$AE$53"}</definedName>
    <definedName name="ASD" hidden="1">{"'BGT2001'!$A$1:$AE$112"}</definedName>
    <definedName name="ASDASDASDAS" hidden="1">#REF!</definedName>
    <definedName name="ASDCWW" hidden="1">#REF!</definedName>
    <definedName name="asddwecvgtfybhf" hidden="1">#REF!</definedName>
    <definedName name="ASDF" hidden="1">{#N/A,#N/A,FALSE,"BALLANTINE´S ";#N/A,#N/A,FALSE,"FUNDADOR"}</definedName>
    <definedName name="ASDFVG" hidden="1">{"'BGT2001'!$A$1:$AE$112"}</definedName>
    <definedName name="asdvnj" hidden="1">{"'OBT_6M_30_6'!$S$1:$AE$53"}</definedName>
    <definedName name="asf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fasf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ASG" hidden="1">{"'BGT2001'!$A$1:$AE$112"}</definedName>
    <definedName name="ASIA_PACIFIC">#REF!</definedName>
    <definedName name="ASJMKVNVHFG" hidden="1">{"'BGT2001'!$A$1:$AE$112"}</definedName>
    <definedName name="ASKDIER" hidden="1">{"'OBT_6M_30_6'!$S$1:$AE$53"}</definedName>
    <definedName name="Asmp.Cons.AsstAnnlFact">#REF!</definedName>
    <definedName name="Asmp.Cons.RevAnnlFact">#REF!</definedName>
    <definedName name="ASRG" hidden="1">{"'BGT2001'!$A$1:$AE$112"}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SSSS" hidden="1">{"'OBT_6M_30_6'!$S$1:$AE$53"}</definedName>
    <definedName name="ASXASFSDDDDDD" hidden="1">#REF!</definedName>
    <definedName name="au" hidden="1">{"'BGT2001'!$A$1:$AE$112"}</definedName>
    <definedName name="b" hidden="1">{#N/A,#N/A,TRUE,"SCR-LA 2000";#N/A,#N/A,TRUE,"SCR-LA 2001";#N/A,#N/A,TRUE,"SCR-LA 2002";#N/A,#N/A,TRUE,"SCR-LA 2003"}</definedName>
    <definedName name="_xlnm.Database">#REF!</definedName>
    <definedName name="BB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bcd" hidden="1">{"'BGT2001'!$A$1:$AE$112"}</definedName>
    <definedName name="bcst">#REF!</definedName>
    <definedName name="BCVBCVBCVB" hidden="1">#REF!</definedName>
    <definedName name="bd" hidden="1">{"'BGT2001'!$A$1:$AE$112"}</definedName>
    <definedName name="bdfgvffa" hidden="1">#REF!</definedName>
    <definedName name="Benchmark">#REF!</definedName>
    <definedName name="Benchmark2">#REF!</definedName>
    <definedName name="bhjnhmgmg" hidden="1">#REF!</definedName>
    <definedName name="bla" hidden="1">{"'crono'!$U$12:$W$20"}</definedName>
    <definedName name="BNS_DATA">#REF!</definedName>
    <definedName name="brtsnhtyjh" hidden="1">{"'Janeiro'!$A$1:$I$153"}</definedName>
    <definedName name="BV" hidden="1">{"'crono'!$U$12:$W$20"}</definedName>
    <definedName name="bvfdgre" hidden="1">{"'Janeiro'!$A$1:$I$153"}</definedName>
    <definedName name="By_Line">#REF!</definedName>
    <definedName name="CAIXA" hidden="1">{"'Comercial'!$A$1:$K$258","'Comercial'!$A$1:$K$257"}</definedName>
    <definedName name="CAL">#REF!</definedName>
    <definedName name="calça" hidden="1">{"'Janeiro'!$A$1:$I$153"}</definedName>
    <definedName name="canada">#REF!</definedName>
    <definedName name="CANREC1">#REF!</definedName>
    <definedName name="CANREC2">#REF!</definedName>
    <definedName name="CANREC3">#REF!</definedName>
    <definedName name="CAPIZZI" hidden="1">{"'OBT_6M_30_6'!$S$1:$AE$53"}</definedName>
    <definedName name="CARLSON_DATA">#REF!</definedName>
    <definedName name="carteira">#REF!</definedName>
    <definedName name="cas" hidden="1">{"'Comercial'!$A$1:$K$258","'Comercial'!$A$1:$K$257"}</definedName>
    <definedName name="cazzo" hidden="1">{"'OBT_6M_30_6'!$S$1:$AE$53"}</definedName>
    <definedName name="CBDSGHDDDD" hidden="1">{"'BGT2001'!$A$1:$AE$112"}</definedName>
    <definedName name="CBWorkbookPriority" hidden="1">-836843295</definedName>
    <definedName name="cc" hidden="1">{#N/A,#N/A,TRUE,"Argentina";#N/A,#N/A,TRUE,"Brazil";#N/A,#N/A,TRUE,"Venezuela";#N/A,#N/A,TRUE,"Chile";#N/A,#N/A,TRUE,"Other LA";#N/A,#N/A,TRUE,"Puerto Rico";#N/A,#N/A,TRUE,"Group Office"}</definedName>
    <definedName name="CCCCCCCCC" hidden="1">{"'BGT2001'!$A$1:$AE$112"}</definedName>
    <definedName name="ce_lf_fore" hidden="1">{"'BGT2001'!$A$1:$AE$112"}</definedName>
    <definedName name="cent" hidden="1">{"'Comercial'!$A$1:$K$258","'Comercial'!$A$1:$K$257"}</definedName>
    <definedName name="Center_Number">#REF!</definedName>
    <definedName name="Center_Number_1">#REF!</definedName>
    <definedName name="Center_Number_2">#REF!</definedName>
    <definedName name="cfd" hidden="1">{#N/A,#N/A,FALSE,"Assumptions";#N/A,#N/A,FALSE,"Volumes";#N/A,#N/A,FALSE,"Pricing";#N/A,#N/A,FALSE,"Variable Cost";#N/A,#N/A,FALSE,"Investment";#N/A,#N/A,FALSE,"Profitability";#N/A,#N/A,FALSE,"Business Comparison"}</definedName>
    <definedName name="cfg_adj_income">#REF!</definedName>
    <definedName name="cfg_book_equity">#REF!</definedName>
    <definedName name="cfg_cof">#REF!</definedName>
    <definedName name="cfg_econ_capital">#REF!</definedName>
    <definedName name="cfg_net_income">#REF!</definedName>
    <definedName name="cfg_roe">#REF!</definedName>
    <definedName name="cfg_roec">#REF!</definedName>
    <definedName name="cfg_tax_rate">#REF!</definedName>
    <definedName name="chiu" hidden="1">#REF!</definedName>
    <definedName name="chius" hidden="1">#REF!</definedName>
    <definedName name="chiusura" hidden="1">#REF!</definedName>
    <definedName name="chjtyytj" hidden="1">{"'Janeiro'!$A$1:$I$153"}</definedName>
    <definedName name="CIAO" hidden="1">{"'OBT_6M_30_6'!$S$1:$AE$53"}</definedName>
    <definedName name="ciao2" hidden="1">{"'OBT_6M_30_6'!$S$1:$AE$53"}</definedName>
    <definedName name="CICCIO" hidden="1">{"'OBT_6M_30_6'!$S$1:$AE$53"}</definedName>
    <definedName name="cinema3" hidden="1">{"'Janeiro'!$A$1:$I$153"}</definedName>
    <definedName name="CLAUDINHO" hidden="1">#REF!</definedName>
    <definedName name="cliente">#REF!</definedName>
    <definedName name="clrfokfvbg" hidden="1">{"'OBT_6M_30_6'!$S$1:$AE$53"}</definedName>
    <definedName name="cmm_adj_income">#REF!</definedName>
    <definedName name="cmm_book_equity">#REF!</definedName>
    <definedName name="cmm_cof">#REF!</definedName>
    <definedName name="cmm_econ_capital">#REF!</definedName>
    <definedName name="cmm_net_income">#REF!</definedName>
    <definedName name="cmm_roe">#REF!</definedName>
    <definedName name="cmm_roec">#REF!</definedName>
    <definedName name="cmm_tax_rate">#REF!</definedName>
    <definedName name="cncncn" hidden="1">{"'BGT2001'!$A$1:$AE$112"}</definedName>
    <definedName name="Cnfg.Currency">#REF!</definedName>
    <definedName name="coltpg1997">#REF!</definedName>
    <definedName name="coltpg1998">#REF!</definedName>
    <definedName name="coltpg1999">#REF!</definedName>
    <definedName name="coltpg2000">#REF!</definedName>
    <definedName name="coltpg2001">#REF!</definedName>
    <definedName name="coltpg2002">#REF!</definedName>
    <definedName name="cons_data">#REF!</definedName>
    <definedName name="CONSUN_04" hidden="1">{"'OBT_6M_30_6'!$S$1:$AE$53"}</definedName>
    <definedName name="corp_adj_income">#REF!</definedName>
    <definedName name="corp_book_equity">#REF!</definedName>
    <definedName name="corp_cof">#REF!</definedName>
    <definedName name="corp_econ_capital">#REF!</definedName>
    <definedName name="corp_net_income">#REF!</definedName>
    <definedName name="corp_roe">#REF!</definedName>
    <definedName name="corp_roec">#REF!</definedName>
    <definedName name="corp_tax_rate">#REF!</definedName>
    <definedName name="CRIT1">#REF!</definedName>
    <definedName name="CRIT10">#REF!</definedName>
    <definedName name="CRIT11">#REF!</definedName>
    <definedName name="CRIT12">#REF!</definedName>
    <definedName name="CRIT13">#REF!</definedName>
    <definedName name="CRIT14">#REF!</definedName>
    <definedName name="CRIT15">#REF!</definedName>
    <definedName name="CRIT16">#REF!</definedName>
    <definedName name="CRIT17">#REF!</definedName>
    <definedName name="CRIT18">#REF!</definedName>
    <definedName name="CRIT19">#REF!</definedName>
    <definedName name="CRIT2">#REF!</definedName>
    <definedName name="CRIT20">#REF!</definedName>
    <definedName name="CRIT21">#REF!</definedName>
    <definedName name="CRIT22">#REF!</definedName>
    <definedName name="CRIT23">#REF!</definedName>
    <definedName name="CRIT24">#REF!</definedName>
    <definedName name="CRIT25">#REF!</definedName>
    <definedName name="CRIT26">#REF!</definedName>
    <definedName name="CRIT27">#REF!</definedName>
    <definedName name="CRIT28">#REF!</definedName>
    <definedName name="CRIT29">#REF!</definedName>
    <definedName name="CRIT3">#REF!</definedName>
    <definedName name="CRIT30">#REF!</definedName>
    <definedName name="CRIT31">#REF!</definedName>
    <definedName name="CRIT32">#REF!</definedName>
    <definedName name="CRIT33">#REF!</definedName>
    <definedName name="CRIT34">#REF!</definedName>
    <definedName name="CRIT35">#REF!</definedName>
    <definedName name="CRIT36">#REF!</definedName>
    <definedName name="CRIT37">#REF!</definedName>
    <definedName name="CRIT38">#REF!</definedName>
    <definedName name="CRIT39">#REF!</definedName>
    <definedName name="CRIT4">#REF!</definedName>
    <definedName name="CRIT40">#REF!</definedName>
    <definedName name="CRIT41">#REF!</definedName>
    <definedName name="CRIT42">#REF!</definedName>
    <definedName name="CRIT43">#REF!</definedName>
    <definedName name="CRIT5">#REF!</definedName>
    <definedName name="CRIT6">#REF!</definedName>
    <definedName name="CRIT7">#REF!</definedName>
    <definedName name="CRIT8">#REF!</definedName>
    <definedName name="CRIT9">#REF!</definedName>
    <definedName name="crono" hidden="1">{#N/A,#N/A,TRUE,"XEMTCI";#N/A,#N/A,TRUE,"XMOTDI";#N/A,#N/A,TRUE,"XEMITI"}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V1" hidden="1">{"'Janeiro'!$A$1:$I$153"}</definedName>
    <definedName name="CURRENT95">#REF!</definedName>
    <definedName name="CURRENTMONTH">#REF!</definedName>
    <definedName name="CVBSGSG" hidden="1">{"'BGT2001'!$A$1:$AE$112"}</definedName>
    <definedName name="CVXCVDFF" hidden="1">#REF!</definedName>
    <definedName name="cx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d" hidden="1">{#N/A,#N/A,FALSE,"Sheet1"}</definedName>
    <definedName name="dafkvbkvckvkv" hidden="1">{"'BGT2001'!$A$1:$AE$112"}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hidden="1">{"'BGT2001'!$A$1:$AE$112"}</definedName>
    <definedName name="DASDASDASD" hidden="1">#REF!</definedName>
    <definedName name="DATA">#REF!</definedName>
    <definedName name="Data_base">#REF!</definedName>
    <definedName name="DCOS07" hidden="1">{#N/A,#N/A,TRUE,"Argentina";#N/A,#N/A,TRUE,"Brazil";#N/A,#N/A,TRUE,"Venezuela";#N/A,#N/A,TRUE,"Chile";#N/A,#N/A,TRUE,"Other LA";#N/A,#N/A,TRUE,"Puerto Rico"}</definedName>
    <definedName name="dcos071" hidden="1">{#N/A,#N/A,TRUE,"Argentina";#N/A,#N/A,TRUE,"Brazil";#N/A,#N/A,TRUE,"Venezuela";#N/A,#N/A,TRUE,"Chile";#N/A,#N/A,TRUE,"Other LA";#N/A,#N/A,TRUE,"Puerto Rico"}</definedName>
    <definedName name="dd" hidden="1">{#N/A,#N/A,TRUE,"SCR-DCOS 2001";#N/A,#N/A,TRUE,"SCR-DCOS 2000 Per Unit";#N/A,#N/A,TRUE,"SCR-DCOS 2000-01 Compare";#N/A,#N/A,TRUE,"SCR-DCOS 2002";#N/A,#N/A,TRUE,"Per Unit Comparison";#N/A,#N/A,TRUE,"SCR-DCOS 2001 Per Unit"}</definedName>
    <definedName name="ddd">#REF!</definedName>
    <definedName name="dddd" hidden="1">{#N/A,#N/A,FALSE,"Sheet1"}</definedName>
    <definedName name="ddddd" hidden="1">{"'OBT_6M_30_6'!$S$1:$AE$53"}</definedName>
    <definedName name="DEF_TAX">#REF!</definedName>
    <definedName name="Der_Fin_Ins">#REF!</definedName>
    <definedName name="detroit1">#REF!</definedName>
    <definedName name="detroit2">#REF!</definedName>
    <definedName name="DFFFFF" hidden="1">{"'OBT_6M_30_6'!$S$1:$AE$53"}</definedName>
    <definedName name="DFFFFFFFFFFFFFFFFF" hidden="1">{"'BGT2001'!$A$1:$AE$112"}</definedName>
    <definedName name="dffgkljbnjbjbnu" hidden="1">{"'OBT_6M_30_6'!$S$1:$AE$53"}</definedName>
    <definedName name="dfg" hidden="1">{#N/A,#N/A,FALSE,"Assumptions";#N/A,#N/A,FALSE,"Volumes";#N/A,#N/A,FALSE,"Pricing";#N/A,#N/A,FALSE,"Variable Cost";#N/A,#N/A,FALSE,"Investment";#N/A,#N/A,FALSE,"Profitability";#N/A,#N/A,FALSE,"Business Comparison"}</definedName>
    <definedName name="dfgfghfgjghj" hidden="1">#REF!</definedName>
    <definedName name="dfgsrg" hidden="1">{"'Janeiro'!$A$1:$I$153"}</definedName>
    <definedName name="DFGVBDFGHFGHHHHHHYH" hidden="1">#REF!</definedName>
    <definedName name="dflghlbnmbn" hidden="1">{"'BGT2001'!$A$1:$AE$112"}</definedName>
    <definedName name="dfsgsdfg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dfwergdthfgh" hidden="1">#REF!</definedName>
    <definedName name="DGRETR" hidden="1">{"'Janeiro'!$A$1:$I$153"}</definedName>
    <definedName name="difigtreweqwe" hidden="1">{#N/A,#N/A,FALSE,"Profit Status";#N/A,#N/A,FALSE,"Invest";#N/A,#N/A,FALSE,"Revenue";#N/A,#N/A,FALSE,"Variable Cost";#N/A,#N/A,FALSE,"Options &amp; Series"}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LL" hidden="1">#REF!</definedName>
    <definedName name="dsdfdf" hidden="1">{"'OBT_6M_30_6'!$S$1:$AE$53"}</definedName>
    <definedName name="dsfcdsfds" hidden="1">{#N/A,#N/A,FALSE,"Profit Status";#N/A,#N/A,FALSE,"Invest";#N/A,#N/A,FALSE,"Revenue";#N/A,#N/A,FALSE,"Variable Cost";#N/A,#N/A,FALSE,"Options &amp; Series"}</definedName>
    <definedName name="dtyioeo" hidden="1">{"'BGT2001'!$A$1:$AE$112"}</definedName>
    <definedName name="dvdz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dxada" hidden="1">#REF!</definedName>
    <definedName name="e" hidden="1">{#N/A,#N/A,TRUE,"Argentina";#N/A,#N/A,TRUE,"Brazil";#N/A,#N/A,TRUE,"Venezuela";#N/A,#N/A,TRUE,"Chile";#N/A,#N/A,TRUE,"Other LA";#N/A,#N/A,TRUE,"Puerto Rico"}</definedName>
    <definedName name="ed" hidden="1">{#N/A,#N/A,TRUE,"SCR-LA 2000";#N/A,#N/A,TRUE,"SCR-LA 2001";#N/A,#N/A,TRUE,"SCR-LA 2002";#N/A,#N/A,TRUE,"SCR-LA 2003"}</definedName>
    <definedName name="edc" hidden="1">{#N/A,#N/A,FALSE,"Assumptions";#N/A,#N/A,FALSE,"Volumes";#N/A,#N/A,FALSE,"Pricing";#N/A,#N/A,FALSE,"Variable Cost";#N/A,#N/A,FALSE,"Investment";#N/A,#N/A,FALSE,"Profitability";#N/A,#N/A,FALSE,"Business Comparison"}</definedName>
    <definedName name="eee" hidden="1">{#N/A,#N/A,FALSE,"Profit Status";#N/A,#N/A,FALSE,"Invest";#N/A,#N/A,FALSE,"Revenue";#N/A,#N/A,FALSE,"Variable Cost";#N/A,#N/A,FALSE,"Options &amp; Series"}</definedName>
    <definedName name="Eldorado" hidden="1">{"'Janeiro'!$A$1:$I$153"}</definedName>
    <definedName name="erfc4rtgregr4gre" hidden="1">#REF!</definedName>
    <definedName name="EUROPE">#REF!</definedName>
    <definedName name="EVIDSVCHVXJ" hidden="1">{"'OBT_6M_30_6'!$S$1:$AE$53"}</definedName>
    <definedName name="ew" hidden="1">{#N/A,#N/A,TRUE,"SCR-LA 2000";#N/A,#N/A,TRUE,"SCR-LA 2001";#N/A,#N/A,TRUE,"SCR-LA 2002";#N/A,#N/A,TRUE,"SCR-LA 2003"}</definedName>
    <definedName name="EWEQW" hidden="1">{"'Janeiro'!$A$1:$I$153"}</definedName>
    <definedName name="EWRCDERTGVBRTYBHTJMYUG" hidden="1">#REF!</definedName>
    <definedName name="Exp_Fin">#REF!</definedName>
    <definedName name="fbdfhdr" hidden="1">{"'Janeiro'!$A$1:$I$153"}</definedName>
    <definedName name="fbhrhbrdtbyeedddd" hidden="1">#REF!</definedName>
    <definedName name="fd" hidden="1">{#N/A,#N/A,TRUE,"SCR-LA 2000";#N/A,#N/A,TRUE,"SCR-LA 2001";#N/A,#N/A,TRUE,"SCR-LA 2002";#N/A,#N/A,TRUE,"SCR-LA 2003"}</definedName>
    <definedName name="fdfdddd" hidden="1">{"'OBT_6M_30_6'!$S$1:$AE$53"}</definedName>
    <definedName name="FDFDFFD" hidden="1">{"'OBT_6M_30_6'!$S$1:$AE$53"}</definedName>
    <definedName name="FDFFFF" hidden="1">{"'OBT_6M_30_6'!$S$1:$AE$53"}</definedName>
    <definedName name="FDFFFFDS" hidden="1">{"'OBT_6M_30_6'!$S$1:$AE$53"}</definedName>
    <definedName name="FDHJVGHCGVV" hidden="1">{"'BGT2001'!$A$1:$AE$112"}</definedName>
    <definedName name="FDSVFGFGD" hidden="1">#REF!</definedName>
    <definedName name="fdvsfgrdghcdrgdsrtgvsd" hidden="1">#REF!</definedName>
    <definedName name="fdygdfgdfsgds" hidden="1">#REF!</definedName>
    <definedName name="fecfgtgggg" hidden="1">#REF!</definedName>
    <definedName name="FEVEREIRO" hidden="1">{"'crono'!$U$12:$W$20"}</definedName>
    <definedName name="ff" hidden="1">{#N/A,#N/A,FALSE,"Sheet1"}</definedName>
    <definedName name="fff">#REF!</definedName>
    <definedName name="fffffff" hidden="1">{"'Janeiro'!$A$1:$I$153"}</definedName>
    <definedName name="fgbrdg" hidden="1">{"'Janeiro'!$A$1:$I$153"}</definedName>
    <definedName name="fgdfg" hidden="1">#REF!</definedName>
    <definedName name="fgesrtwe3rt" hidden="1">{"'Janeiro'!$A$1:$I$153"}</definedName>
    <definedName name="FGFTHRT" hidden="1">{"'Janeiro'!$A$1:$I$153"}</definedName>
    <definedName name="FGGG" hidden="1">{"'BGT2001'!$A$1:$AE$112"}</definedName>
    <definedName name="FGGHG" hidden="1">{"'OBT_6M_30_6'!$S$1:$AE$53"}</definedName>
    <definedName name="fghrtgt" hidden="1">{"'Janeiro'!$A$1:$I$153"}</definedName>
    <definedName name="fgivbjrtmgfp" hidden="1">{"'BGT2001'!$A$1:$AE$112"}</definedName>
    <definedName name="fgk" hidden="1">{"'BGT2001'!$A$1:$AE$112"}</definedName>
    <definedName name="FGRETER" hidden="1">{"'Janeiro'!$A$1:$I$153"}</definedName>
    <definedName name="fgt" hidden="1">{"'BGT2001'!$A$1:$AE$112"}</definedName>
    <definedName name="filna" hidden="1">{"'OBT_6M_30_6'!$S$1:$AE$53"}</definedName>
    <definedName name="fin_adj_income">#REF!</definedName>
    <definedName name="fin_book_equity">#REF!</definedName>
    <definedName name="fin_cof">#REF!</definedName>
    <definedName name="fin_econ_capital">#REF!</definedName>
    <definedName name="fin_net_income">#REF!</definedName>
    <definedName name="fin_tax_rate">#REF!</definedName>
    <definedName name="Finl_Stmts_BS_3_Yr">#REF!</definedName>
    <definedName name="Finl_Stmts_BS_Yr_2">#REF!</definedName>
    <definedName name="Finl_Stmts_BS_Yr_3">#REF!</definedName>
    <definedName name="Finl_Stmts_PandL_3Yr">#REF!</definedName>
    <definedName name="Finl_Stmts_PandL_Yr_2">#REF!</definedName>
    <definedName name="Finl_Stmts_PandL_Yr_3">#REF!</definedName>
    <definedName name="FIRSTQ99">#REF!</definedName>
    <definedName name="FOOTER">#REF!</definedName>
    <definedName name="Footnotes">#REF!</definedName>
    <definedName name="FourthQ99">#REF!</definedName>
    <definedName name="fsd" hidden="1">{#N/A,#N/A,TRUE,"Argentina";#N/A,#N/A,TRUE,"Brazil";#N/A,#N/A,TRUE,"Venezuela";#N/A,#N/A,TRUE,"Chile";#N/A,#N/A,TRUE,"Other LA";#N/A,#N/A,TRUE,"Puerto Rico"}</definedName>
    <definedName name="fsdgsdfg" hidden="1">{#N/A,#N/A,TRUE,"Argentina";#N/A,#N/A,TRUE,"Brazil";#N/A,#N/A,TRUE,"Venezuela";#N/A,#N/A,TRUE,"Chile";#N/A,#N/A,TRUE,"Other LA";#N/A,#N/A,TRUE,"Puerto Rico"}</definedName>
    <definedName name="fsdsfdgvdgdhrthbrjhr" hidden="1">#REF!</definedName>
    <definedName name="fsggdfg" hidden="1">{#N/A,#N/A,TRUE,"SCR-LA 2000";#N/A,#N/A,TRUE,"SCR-LA 2001";#N/A,#N/A,TRUE,"SCR-LA 2002";#N/A,#N/A,TRUE,"SCR-LA 2003"}</definedName>
    <definedName name="FTNYHFJKM" hidden="1">#REF!</definedName>
    <definedName name="fur" hidden="1">{"'BGT2001'!$A$1:$AE$112"}</definedName>
    <definedName name="fvdfgdhnfhn" hidden="1">#REF!</definedName>
    <definedName name="fverg" hidden="1">{"'Janeiro'!$A$1:$I$153"}</definedName>
    <definedName name="fweafwaef" hidden="1">{"'Janeiro'!$A$1:$I$153"}</definedName>
    <definedName name="g_ins_prod1_desc">#REF!</definedName>
    <definedName name="g_ins_prod2_desc">#REF!</definedName>
    <definedName name="g_ins_prod3_desc">#REF!</definedName>
    <definedName name="g_ins_prod4_desc">#REF!</definedName>
    <definedName name="g_ins_prod5_desc">#REF!</definedName>
    <definedName name="g_ins_prod6_desc">#REF!</definedName>
    <definedName name="G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as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BFDGBHFGH" hidden="1">#REF!</definedName>
    <definedName name="gcrrthhhhh" hidden="1">#REF!</definedName>
    <definedName name="GDFGDFGDF" hidden="1">#REF!</definedName>
    <definedName name="GDFGDFGDFGDF" hidden="1">#REF!</definedName>
    <definedName name="gdsfgs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gestw3" hidden="1">{"'Janeiro'!$A$1:$I$153"}</definedName>
    <definedName name="gf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gfggfdgadfg" hidden="1">{"'Janeiro'!$A$1:$I$153"}</definedName>
    <definedName name="gfsd" hidden="1">{#N/A,#N/A,TRUE,"2001 TOTAL";#N/A,#N/A,TRUE,"2001 Argentina";#N/A,#N/A,TRUE,"2001 Brazil";#N/A,#N/A,TRUE,"2001 Venezuela";#N/A,#N/A,TRUE,"2001 Chile";#N/A,#N/A,TRUE,"2001 Other Latin America";#N/A,#N/A,TRUE,"2001 Puerto Rico"}</definedName>
    <definedName name="gfsdgsadf" hidden="1">{#N/A,#N/A,TRUE,"SCR-LA 2000";#N/A,#N/A,TRUE,"SCR-LA 2001";#N/A,#N/A,TRUE,"SCR-LA 2002";#N/A,#N/A,TRUE,"SCR-LA 2003"}</definedName>
    <definedName name="gg" hidden="1">{#N/A,#N/A,FALSE,"Exec 2000";#N/A,#N/A,FALSE,"Exec 2001";#N/A,#N/A,FALSE,"Exec Comparison"}</definedName>
    <definedName name="GGG" hidden="1">{"'BGT2001'!$A$1:$AE$112"}</definedName>
    <definedName name="GGGG" hidden="1">#REF!</definedName>
    <definedName name="GGGGG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ggggggg" hidden="1">{"'OBT_6M_30_6'!$S$1:$AE$53"}</definedName>
    <definedName name="gggggggggggggggg" hidden="1">{"'Janeiro'!$A$1:$I$153"}</definedName>
    <definedName name="gghhhhttt" hidden="1">#REF!</definedName>
    <definedName name="ghd" hidden="1">{#N/A,#N/A,TRUE,"SCR-LA 2000";#N/A,#N/A,TRUE,"SCR-LA 2001";#N/A,#N/A,TRUE,"SCR-LA 2002";#N/A,#N/A,TRUE,"SCR-LA 2003"}</definedName>
    <definedName name="GHFFSF" hidden="1">{"'BGT2001'!$A$1:$AE$112"}</definedName>
    <definedName name="GHJFGBJBVFYBTY" hidden="1">#REF!</definedName>
    <definedName name="gii" hidden="1">{"'OBT_6M_30_6'!$S$1:$AE$53"}</definedName>
    <definedName name="GIRC2" hidden="1">#REF!</definedName>
    <definedName name="gllgl" hidden="1">{#N/A,#N/A,FALSE,"Assumptions";#N/A,#N/A,FALSE,"Volumes";#N/A,#N/A,FALSE,"Pricing";#N/A,#N/A,FALSE,"Variable Cost";#N/A,#N/A,FALSE,"Investment";#N/A,#N/A,FALSE,"Profitability";#N/A,#N/A,FALSE,"Business Comparison"}</definedName>
    <definedName name="glòlòg" hidden="1">{#N/A,#N/A,FALSE,"Assumptions";#N/A,#N/A,FALSE,"Volumes";#N/A,#N/A,FALSE,"Pricing";#N/A,#N/A,FALSE,"Variable Cost";#N/A,#N/A,FALSE,"Investment";#N/A,#N/A,FALSE,"Profitability";#N/A,#N/A,FALSE,"Business Comparison"}</definedName>
    <definedName name="gmac_adj_income">#REF!</definedName>
    <definedName name="gmac_book_equity">#REF!</definedName>
    <definedName name="gmac_cof">#REF!</definedName>
    <definedName name="gmac_econ_capital">#REF!</definedName>
    <definedName name="gmac_net_income">#REF!</definedName>
    <definedName name="gmac_roe">#REF!</definedName>
    <definedName name="GMAC_ROEC">#REF!</definedName>
    <definedName name="gmac_tax_rate">#REF!</definedName>
    <definedName name="gnfhg" hidden="1">{"'Janeiro'!$A$1:$I$153"}</definedName>
    <definedName name="Grafico" hidden="1">{"'BGT2001'!$A$1:$AE$112"}</definedName>
    <definedName name="GRAFICO1" hidden="1">#REF!</definedName>
    <definedName name="GRAFICO2" hidden="1">#REF!</definedName>
    <definedName name="grthrthdt" hidden="1">#REF!</definedName>
    <definedName name="gsdfgsd" hidden="1">{#N/A,#N/A,TRUE,"SCR-LA 2000";#N/A,#N/A,TRUE,"SCR-LA 2001";#N/A,#N/A,TRUE,"SCR-LA 2002";#N/A,#N/A,TRUE,"SCR-LA 2003"}</definedName>
    <definedName name="gsdfgsfd" hidden="1">{#N/A,#N/A,TRUE,"Argentina";#N/A,#N/A,TRUE,"Brazil";#N/A,#N/A,TRUE,"Venezuela";#N/A,#N/A,TRUE,"Chile";#N/A,#N/A,TRUE,"Other LA";#N/A,#N/A,TRUE,"Puerto Rico"}</definedName>
    <definedName name="gsertgae" hidden="1">{#N/A,#N/A,TRUE,"2001 TOTAL";#N/A,#N/A,TRUE,"2001 Argentina";#N/A,#N/A,TRUE,"2001 Brazil";#N/A,#N/A,TRUE,"2001 Venezuela";#N/A,#N/A,TRUE,"2001 Chile";#N/A,#N/A,TRUE,"2001 Other Latin America";#N/A,#N/A,TRUE,"2001 Puerto Rico"}</definedName>
    <definedName name="gt" hidden="1">{#N/A,#N/A,TRUE,"SCR-LA 2000";#N/A,#N/A,TRUE,"SCR-LA 2001";#N/A,#N/A,TRUE,"SCR-LA 2002";#N/A,#N/A,TRUE,"SCR-LA 2003"}</definedName>
    <definedName name="guido" hidden="1">{"'OBT_6M_30_6'!$S$1:$AE$53"}</definedName>
    <definedName name="guigui" hidden="1">#REF!</definedName>
    <definedName name="GVDFGB" hidden="1">#REF!</definedName>
    <definedName name="gvrthrhre" hidden="1">#REF!</definedName>
    <definedName name="gzdfgzd" hidden="1">{#N/A,#N/A,TRUE,"SCR-LA 2000";#N/A,#N/A,TRUE,"SCR-LA 2001";#N/A,#N/A,TRUE,"SCR-LA 2002";#N/A,#N/A,TRUE,"SCR-LA 2003"}</definedName>
    <definedName name="h" hidden="1">{#N/A,#N/A,TRUE,"SCR-LA 2000";#N/A,#N/A,TRUE,"SCR-LA 2001";#N/A,#N/A,TRUE,"SCR-LA 2002";#N/A,#N/A,TRUE,"SCR-LA 2003"}</definedName>
    <definedName name="hg" hidden="1">{#N/A,#N/A,TRUE,"SCR-LA 2000";#N/A,#N/A,TRUE,"SCR-LA 2001";#N/A,#N/A,TRUE,"SCR-LA 2002";#N/A,#N/A,TRUE,"SCR-LA 2003"}</definedName>
    <definedName name="hgdf" hidden="1">{#N/A,#N/A,TRUE,"2001 TOTAL";#N/A,#N/A,TRUE,"2001 Argentina";#N/A,#N/A,TRUE,"2001 Brazil";#N/A,#N/A,TRUE,"2001 Venezuela";#N/A,#N/A,TRUE,"2001 Chile";#N/A,#N/A,TRUE,"2001 Other Latin America";#N/A,#N/A,TRUE,"2001 Puerto Rico"}</definedName>
    <definedName name="hgf" hidden="1">{#N/A,#N/A,TRUE,"SCR-LA 2000";#N/A,#N/A,TRUE,"SCR-LA 2001";#N/A,#N/A,TRUE,"SCR-LA 2002";#N/A,#N/A,TRUE,"SCR-LA 2003"}</definedName>
    <definedName name="hgfs" hidden="1">{#N/A,#N/A,TRUE,"Argentina";#N/A,#N/A,TRUE,"Brazil";#N/A,#N/A,TRUE,"Venezuela";#N/A,#N/A,TRUE,"Chile";#N/A,#N/A,TRUE,"Other LA";#N/A,#N/A,TRUE,"Puerto Rico"}</definedName>
    <definedName name="hgsfs" hidden="1">{#N/A,#N/A,TRUE,"2001 TOTAL";#N/A,#N/A,TRUE,"2001 Argentina";#N/A,#N/A,TRUE,"2001 Brazil";#N/A,#N/A,TRUE,"2001 Venezuela";#N/A,#N/A,TRUE,"2001 Chile";#N/A,#N/A,TRUE,"2001 Other Latin America";#N/A,#N/A,TRUE,"2001 Puerto Rico"}</definedName>
    <definedName name="hh" hidden="1">{"'Janeiro'!$A$1:$I$153"}</definedName>
    <definedName name="hhhhh" hidden="1">#REF!</definedName>
    <definedName name="hhhhhh" hidden="1">#REF!</definedName>
    <definedName name="hjnghjghj" hidden="1">{"'Janeiro'!$A$1:$I$153"}</definedName>
    <definedName name="HLTVhpi">#REF!</definedName>
    <definedName name="hola1" hidden="1">{#N/A,#N/A,FALSE,"BALLANTINE´S ";#N/A,#N/A,FALSE,"FUNDADOR"}</definedName>
    <definedName name="hs" hidden="1">{#N/A,#N/A,TRUE,"SCR-LA 2000";#N/A,#N/A,TRUE,"SCR-LA 2001";#N/A,#N/A,TRUE,"SCR-LA 2002";#N/A,#N/A,TRUE,"SCR-LA 2003"}</definedName>
    <definedName name="hs_metric">#REF!</definedName>
    <definedName name="HTML_CodePage" hidden="1">1252</definedName>
    <definedName name="HTML_Control" hidden="1">{"'OBT_6M_30_6'!$S$1:$AE$53"}</definedName>
    <definedName name="HTML_Description" hidden="1">""</definedName>
    <definedName name="HTML_Email" hidden="1">""</definedName>
    <definedName name="HTML_Header" hidden="1">"BGT2001"</definedName>
    <definedName name="HTML_LastUpdate" hidden="1">"07/09/00"</definedName>
    <definedName name="HTML_LineAfter" hidden="1">FALSE</definedName>
    <definedName name="HTML_LineBefore" hidden="1">FALSE</definedName>
    <definedName name="HTML_Name" hidden="1">"Dsst"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"C:\WINDOWS\Desktop\Stk Anziano 6 mesi\Anz_6m_II.htm"</definedName>
    <definedName name="HTML_PathTemplate" hidden="1">"D:\Intranet\Titolo_Stock_Anziano_mensile.htm"</definedName>
    <definedName name="HTML_Title" hidden="1">"1TABELLABGT2001"</definedName>
    <definedName name="HTML1_1" hidden="1">"[OBT_6M.XLS]OBT_6M!$B$5:$S$48"</definedName>
    <definedName name="HTML1_10" hidden="1">""</definedName>
    <definedName name="HTML1_11" hidden="1">1</definedName>
    <definedName name="HTML1_12" hidden="1">"C:\WEB\EXCEL\ASS_PROD\MyHTMLx.htm"</definedName>
    <definedName name="HTML1_2" hidden="1">-4146</definedName>
    <definedName name="HTML1_3" hidden="1">"C:\WEB\EXCEL\ASS_PROD\HTMLTemp.htm"</definedName>
    <definedName name="HTML1_4" hidden="1">"Income I"</definedName>
    <definedName name="HTML1_5" hidden="1">""</definedName>
    <definedName name="HTML1_6" hidden="1">-4146</definedName>
    <definedName name="HTML1_7" hidden="1">-4146</definedName>
    <definedName name="HTML1_8" hidden="1">"02/09/97"</definedName>
    <definedName name="HTML1_9" hidden="1">"Fernando S. Ribeiro"</definedName>
    <definedName name="HTML2_1" hidden="1">"[OBT_6M_1.XLS]OBT_6M_sem!$B$5:$M$51"</definedName>
    <definedName name="HTML2_10" hidden="1">""</definedName>
    <definedName name="HTML2_11" hidden="1">1</definedName>
    <definedName name="HTML2_12" hidden="1">"C:\WEB\EXCEL\STK_ANZ\ANZ_6M.HTM"</definedName>
    <definedName name="HTML2_2" hidden="1">-4146</definedName>
    <definedName name="HTML2_3" hidden="1">"C:\WEB\EXCEL\STK_ANZ\HTMLTEMP.HTM"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""</definedName>
    <definedName name="HTML2_9" hidden="1">""</definedName>
    <definedName name="HTML3_1" hidden="1">"'[CART0497.XLS]Ct Intranet'!$A$1:$M$61"</definedName>
    <definedName name="HTML3_10" hidden="1">""</definedName>
    <definedName name="HTML3_11" hidden="1">1</definedName>
    <definedName name="HTML3_12" hidden="1">"F:\ABRILNET\TRANSPOR\Ctplj.htm"</definedName>
    <definedName name="HTML3_2" hidden="1">1</definedName>
    <definedName name="HTML3_3" hidden="1">"Carta de Planejamento"</definedName>
    <definedName name="HTML3_4" hidden="1">"Carta de Planejamento"</definedName>
    <definedName name="HTML3_5" hidden="1">""</definedName>
    <definedName name="HTML3_6" hidden="1">-4146</definedName>
    <definedName name="HTML3_7" hidden="1">-4146</definedName>
    <definedName name="HTML3_8" hidden="1">""</definedName>
    <definedName name="HTML3_9" hidden="1">""</definedName>
    <definedName name="HTML4_1" hidden="1">"'[CART0497.XLS]Ct Intranet'!$A$1:$M$53"</definedName>
    <definedName name="HTML4_10" hidden="1">""</definedName>
    <definedName name="HTML4_11" hidden="1">1</definedName>
    <definedName name="HTML4_12" hidden="1">"F:\ABRILNET\TRANSPOR\ctplj.htm"</definedName>
    <definedName name="HTML4_2" hidden="1">1</definedName>
    <definedName name="HTML4_3" hidden="1">"Carta de Planejamento"</definedName>
    <definedName name="HTML4_4" hidden="1">"Carta de Planejamento"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Count" hidden="1">2</definedName>
    <definedName name="htyhrht" hidden="1">{"'Janeiro'!$A$1:$I$153"}</definedName>
    <definedName name="hxgfn" hidden="1">{#N/A,#N/A,TRUE,"2001 TOTAL";#N/A,#N/A,TRUE,"2001 Argentina";#N/A,#N/A,TRUE,"2001 Brazil";#N/A,#N/A,TRUE,"2001 Venezuela";#N/A,#N/A,TRUE,"2001 Chile";#N/A,#N/A,TRUE,"2001 Other Latin America";#N/A,#N/A,TRUE,"2001 Puerto Rico"}</definedName>
    <definedName name="hy" hidden="1">{#N/A,#N/A,TRUE,"SCR-LA 2000";#N/A,#N/A,TRUE,"SCR-LA 2001";#N/A,#N/A,TRUE,"SCR-LA 2002";#N/A,#N/A,TRUE,"SCR-LA 2003"}</definedName>
    <definedName name="hythjytjh" hidden="1">{"'Janeiro'!$A$1:$I$153"}</definedName>
    <definedName name="i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iejvcuirfdhjf" hidden="1">{"'BGT2001'!$A$1:$AE$112"}</definedName>
    <definedName name="INCSTA_FRAIKIN" hidden="1">{"'BGT2001'!$A$1:$AE$112"}</definedName>
    <definedName name="INODCS" hidden="1">{#N/A,#N/A,FALSE,"BALLANTINE´S ";#N/A,#N/A,FALSE,"FUNDADOR"}</definedName>
    <definedName name="INPUT">#REF!</definedName>
    <definedName name="ins_adj_income">#REF!</definedName>
    <definedName name="ins_book_equity">#REF!</definedName>
    <definedName name="ins_cof">#REF!</definedName>
    <definedName name="ins_econ_capital">#REF!</definedName>
    <definedName name="ins_net_income">#REF!</definedName>
    <definedName name="ins_roe">#REF!</definedName>
    <definedName name="ins_roec">#REF!</definedName>
    <definedName name="ins_tax_rate">#REF!</definedName>
    <definedName name="Inv_Op_Lease">#REF!</definedName>
    <definedName name="Inv_Sec">#REF!</definedName>
    <definedName name="Io_adj_income">#REF!</definedName>
    <definedName name="Io_book_equity">#REF!</definedName>
    <definedName name="Io_cof">#REF!</definedName>
    <definedName name="Io_econ_capital">#REF!</definedName>
    <definedName name="Io_net_income">#REF!</definedName>
    <definedName name="Io_roe">#REF!</definedName>
    <definedName name="Io_roec">#REF!</definedName>
    <definedName name="Io_tax_rate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42297.4272916667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39124.5964699074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ISBUSX3" hidden="1">{"'BGT2001'!$A$1:$AE$112"}</definedName>
    <definedName name="irooru" hidden="1">{"'BGT2001'!$A$1:$AE$112"}</definedName>
    <definedName name="iu" hidden="1">{#N/A,#N/A,TRUE,"Argentina";#N/A,#N/A,TRUE,"Brazil";#N/A,#N/A,TRUE,"Venezuela";#N/A,#N/A,TRUE,"Chile";#N/A,#N/A,TRUE,"Other LA";#N/A,#N/A,TRUE,"Puerto Rico"}</definedName>
    <definedName name="Iveco1" hidden="1">{"'BGT2001'!$A$1:$AE$112"}</definedName>
    <definedName name="Iveco2" hidden="1">{"'BGT2001'!$A$1:$AE$112"}</definedName>
    <definedName name="Iveco3" hidden="1">{"'BGT2001'!$A$1:$AE$112"}</definedName>
    <definedName name="Jan_2004">#REF!</definedName>
    <definedName name="Janeiro" hidden="1">{"'Janeiro'!$A$1:$I$153"}</definedName>
    <definedName name="jdfh" hidden="1">{#N/A,#N/A,TRUE,"2001 TOTAL";#N/A,#N/A,TRUE,"2001 Argentina";#N/A,#N/A,TRUE,"2001 Brazil";#N/A,#N/A,TRUE,"2001 Venezuela";#N/A,#N/A,TRUE,"2001 Chile";#N/A,#N/A,TRUE,"2001 Other Latin America";#N/A,#N/A,TRUE,"2001 Puerto Rico"}</definedName>
    <definedName name="jh" hidden="1">{#N/A,#N/A,TRUE,"2001 TOTAL";#N/A,#N/A,TRUE,"2001 Argentina";#N/A,#N/A,TRUE,"2001 Brazil";#N/A,#N/A,TRUE,"2001 Venezuela";#N/A,#N/A,TRUE,"2001 Chile";#N/A,#N/A,TRUE,"2001 Other Latin America";#N/A,#N/A,TRUE,"2001 Puerto Rico"}</definedName>
    <definedName name="jhdffg" hidden="1">{#N/A,#N/A,TRUE,"SCR-LA 2000";#N/A,#N/A,TRUE,"SCR-LA 2001";#N/A,#N/A,TRUE,"SCR-LA 2002";#N/A,#N/A,TRUE,"SCR-LA 2003"}</definedName>
    <definedName name="jhdgh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hfg" hidden="1">{#N/A,#N/A,TRUE,"2001 TOTAL";#N/A,#N/A,TRUE,"2001 Argentina";#N/A,#N/A,TRUE,"2001 Brazil";#N/A,#N/A,TRUE,"2001 Venezuela";#N/A,#N/A,TRUE,"2001 Chile";#N/A,#N/A,TRUE,"2001 Other Latin America";#N/A,#N/A,TRUE,"2001 Puerto Rico"}</definedName>
    <definedName name="jhg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hythrth" hidden="1">{"'Janeiro'!$A$1:$I$153"}</definedName>
    <definedName name="jjjjjj" hidden="1">{"'OBT_6M_30_6'!$S$1:$AE$53"}</definedName>
    <definedName name="JòJMòJ" hidden="1">{"'BGT2001'!$A$1:$AE$112"}</definedName>
    <definedName name="jrescisão" hidden="1">{"'crono'!$U$12:$W$20"}</definedName>
    <definedName name="jsrthdf" hidden="1">{#N/A,#N/A,TRUE,"SCR-LA 2000";#N/A,#N/A,TRUE,"SCR-LA 2001";#N/A,#N/A,TRUE,"SCR-LA 2002";#N/A,#N/A,TRUE,"SCR-LA 2003"}</definedName>
    <definedName name="jtjtyj" hidden="1">{"'Janeiro'!$A$1:$I$153"}</definedName>
    <definedName name="jtr" hidden="1">{#N/A,#N/A,TRUE,"SCR-LA 2000";#N/A,#N/A,TRUE,"SCR-LA 2001";#N/A,#N/A,TRUE,"SCR-LA 2002";#N/A,#N/A,TRUE,"SCR-LA 2003"}</definedName>
    <definedName name="jtymyukymum" hidden="1">#REF!</definedName>
    <definedName name="ju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JV">#REF!</definedName>
    <definedName name="jyujyuiju" hidden="1">{"'Janeiro'!$A$1:$I$153"}</definedName>
    <definedName name="khhkkhk" hidden="1">{#N/A,#N/A,FALSE,"Profit Status";#N/A,#N/A,FALSE,"Invest";#N/A,#N/A,FALSE,"Revenue";#N/A,#N/A,FALSE,"Variable Cost";#N/A,#N/A,FALSE,"Options &amp; Series"}</definedName>
    <definedName name="khmnk" hidden="1">#REF!</definedName>
    <definedName name="ki" hidden="1">{#N/A,#N/A,TRUE,"SCR-LA 2000";#N/A,#N/A,TRUE,"SCR-LA 2001";#N/A,#N/A,TRUE,"SCR-LA 2002";#N/A,#N/A,TRUE,"SCR-LA 2003"}</definedName>
    <definedName name="kj" hidden="1">{#N/A,#N/A,TRUE,"Argentina";#N/A,#N/A,TRUE,"Brazil";#N/A,#N/A,TRUE,"Venezuela";#N/A,#N/A,TRUE,"Chile";#N/A,#N/A,TRUE,"Other LA";#N/A,#N/A,TRUE,"Puerto Rico"}</definedName>
    <definedName name="kjashdkjhFDAK" hidden="1">{"'Sheet1'!$J$12","'Sheet1'!$F$8"}</definedName>
    <definedName name="KJBMBMBN" hidden="1">{"'OBT_6M_30_6'!$S$1:$AE$53"}</definedName>
    <definedName name="kjf" hidden="1">{#N/A,#N/A,TRUE,"SCR-LA 2000";#N/A,#N/A,TRUE,"SCR-LA 2001";#N/A,#N/A,TRUE,"SCR-LA 2002";#N/A,#N/A,TRUE,"SCR-LA 2003"}</definedName>
    <definedName name="kjkk" hidden="1">{"'BGT2001'!$A$1:$AE$112"}</definedName>
    <definedName name="klgòlòbl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KPI" hidden="1">#REF!</definedName>
    <definedName name="KRIFGNVBG" hidden="1">{"'OBT_6M_30_6'!$S$1:$AE$53"}</definedName>
    <definedName name="kuf" hidden="1">{#N/A,#N/A,TRUE,"SCR-LA 2000";#N/A,#N/A,TRUE,"SCR-LA 2001";#N/A,#N/A,TRUE,"SCR-LA 2002";#N/A,#N/A,TRUE,"SCR-LA 2003"}</definedName>
    <definedName name="kyukyuk" hidden="1">{"'Janeiro'!$A$1:$I$153"}</definedName>
    <definedName name="LATIN_AMERICA">#REF!</definedName>
    <definedName name="LIDIA" hidden="1">{"'OBT_6M_30_6'!$S$1:$AE$53"}</definedName>
    <definedName name="LIDIA2" hidden="1">{"'OBT_6M_30_6'!$S$1:$AE$53"}</definedName>
    <definedName name="LIDIA3" hidden="1">{"'OBT_6M_30_6'!$S$1:$AE$53"}</definedName>
    <definedName name="LIDIA4" hidden="1">{"'OBT_6M_30_6'!$S$1:$AE$53"}</definedName>
    <definedName name="Lighting" hidden="1">{#N/A,#N/A,FALSE,"Profit Status";#N/A,#N/A,FALSE,"Invest";#N/A,#N/A,FALSE,"Revenue";#N/A,#N/A,FALSE,"Variable Cost";#N/A,#N/A,FALSE,"Options &amp; Series"}</definedName>
    <definedName name="limcount" hidden="1">1</definedName>
    <definedName name="list">#REF!</definedName>
    <definedName name="LJ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llooj" hidden="1">{"'BGT2001'!$A$1:$AE$112"}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o" hidden="1">{#N/A,#N/A,TRUE,"SCR-LA 2000";#N/A,#N/A,TRUE,"SCR-LA 2001";#N/A,#N/A,TRUE,"SCR-LA 2002";#N/A,#N/A,TRUE,"SCR-LA 2003"}</definedName>
    <definedName name="Loans_Sale">#REF!</definedName>
    <definedName name="lòòà" hidden="1">{#N/A,#N/A,FALSE,"Assumptions";#N/A,#N/A,FALSE,"Volumes";#N/A,#N/A,FALSE,"Pricing";#N/A,#N/A,FALSE,"Variable Cost";#N/A,#N/A,FALSE,"Investment";#N/A,#N/A,FALSE,"Profitability";#N/A,#N/A,FALSE,"Business Comparison"}</definedName>
    <definedName name="lpoiuj" hidden="1">{"'BGT2001'!$A$1:$AE$112"}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TYLTYKYYY" hidden="1">{"'OBT_6M_30_6'!$S$1:$AE$53"}</definedName>
    <definedName name="m" hidden="1">{#N/A,#N/A,TRUE,"SCR-LA 2000";#N/A,#N/A,TRUE,"SCR-LA 2001";#N/A,#N/A,TRUE,"SCR-LA 2002";#N/A,#N/A,TRUE,"SCR-LA 2003"}</definedName>
    <definedName name="MAIN">#REF!</definedName>
    <definedName name="MESES">#REF!</definedName>
    <definedName name="mfdifjfjkfjf" hidden="1">{"'BGT2001'!$A$1:$AE$112"}</definedName>
    <definedName name="mio" hidden="1">{"'OBT_6M_30_6'!$S$1:$AE$53"}</definedName>
    <definedName name="MM" hidden="1">{"'BGT2001'!$A$1:$AE$112"}</definedName>
    <definedName name="mmmm" hidden="1">{"'OBT_6M_30_6'!$S$1:$AE$53"}</definedName>
    <definedName name="mn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modul" hidden="1">{"Prof. Calculation Full Costs",#N/A,FALSE,"Profitability calculation"}</definedName>
    <definedName name="moliere" hidden="1">{"'BGT2001'!$A$1:$AE$112"}</definedName>
    <definedName name="Monthly_Mo_to_Date">#REF!</definedName>
    <definedName name="Monthly_Year_to_Date">#REF!</definedName>
    <definedName name="Months_To_Date">#REF!</definedName>
    <definedName name="Mrtg_Serv_Rgt">#REF!</definedName>
    <definedName name="mtg_adj_income">#REF!</definedName>
    <definedName name="mtg_book_equity">#REF!</definedName>
    <definedName name="mtg_cof">#REF!</definedName>
    <definedName name="mtg_econ_capital">#REF!</definedName>
    <definedName name="mtg_net_income">#REF!</definedName>
    <definedName name="mtg_tax_rate">#REF!</definedName>
    <definedName name="n" hidden="1">{#N/A,#N/A,TRUE,"SCR-LA 2000";#N/A,#N/A,TRUE,"SCR-LA 2001";#N/A,#N/A,TRUE,"SCR-LA 2002";#N/A,#N/A,TRUE,"SCR-LA 2003"}</definedName>
    <definedName name="nao_adj_income">#REF!</definedName>
    <definedName name="NAO_Book_Eq">#REF!</definedName>
    <definedName name="nao_book_equity">#REF!</definedName>
    <definedName name="NAO_COF">#REF!</definedName>
    <definedName name="NAO_Debt">#REF!</definedName>
    <definedName name="NAO_Eco_Cap">#REF!</definedName>
    <definedName name="nao_econ_capital">#REF!</definedName>
    <definedName name="NAO_Inc_Tax">#REF!</definedName>
    <definedName name="NAO_Int_Exp">#REF!</definedName>
    <definedName name="NAO_Net_Inc">#REF!</definedName>
    <definedName name="nao_net_income">#REF!</definedName>
    <definedName name="nao_roe">#REF!</definedName>
    <definedName name="NAO_ROEC">#REF!</definedName>
    <definedName name="NAO_Tax_Rate">#REF!</definedName>
    <definedName name="NBNBB" hidden="1">{"'BGT2001'!$A$1:$AE$112"}</definedName>
    <definedName name="NBNJN" hidden="1">#REF!</definedName>
    <definedName name="NCFR" hidden="1">{"'BGT2001'!$A$1:$AE$112"}</definedName>
    <definedName name="neide" hidden="1">{"'Janeiro'!$A$1:$I$153"}</definedName>
    <definedName name="New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NGHJNG" hidden="1">#REF!</definedName>
    <definedName name="NINEMOS99">#REF!</definedName>
    <definedName name="NJHMUIMUYIK" hidden="1">#REF!</definedName>
    <definedName name="Nonperf_Loans">#REF!</definedName>
    <definedName name="now">#REF!</definedName>
    <definedName name="NUOVO" hidden="1">{"'OBT_6M_30_6'!$S$1:$AE$53"}</definedName>
    <definedName name="NY_Accrual_Pg3">#REF!</definedName>
    <definedName name="NY_Accrual_Pg4">#REF!</definedName>
    <definedName name="o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O_S">#REF!</definedName>
    <definedName name="oipí" hidden="1">{#N/A,#N/A,TRUE,"EMITI";#N/A,#N/A,TRUE,"XEMITI"}</definedName>
    <definedName name="Oli" hidden="1">#REF!</definedName>
    <definedName name="òòààà" hidden="1">{"'BGT2001'!$A$1:$AE$112"}</definedName>
    <definedName name="OOOOOOOOOOOOOOOOOOOOOOOOOOOOOOOOOOOOOOOOOOOOOOOOOOOOOO" hidden="1">{"'crono'!$U$12:$W$20"}</definedName>
    <definedName name="OP" hidden="1">{"'OBT_6M_30_6'!$S$1:$AE$53"}</definedName>
    <definedName name="OpbuQ4_Magnesio" hidden="1">{"'BGT2001'!$A$1:$AE$112"}</definedName>
    <definedName name="OPERATING" hidden="1">{"'BGT2001'!$A$1:$AE$112"}</definedName>
    <definedName name="Other_OP" hidden="1">{"'BGT2001'!$A$1:$AE$112"}</definedName>
    <definedName name="OTHOP" hidden="1">{"'BGT2001'!$A$1:$AE$112"}</definedName>
    <definedName name="p">#REF!</definedName>
    <definedName name="P_BORROWS">#REF!</definedName>
    <definedName name="P_DLRSTCKS">#REF!</definedName>
    <definedName name="P_EDSEXP">#REF!</definedName>
    <definedName name="P_INCOME">#REF!</definedName>
    <definedName name="P_LONGTERM">#REF!</definedName>
    <definedName name="P_MISCEXP">#REF!</definedName>
    <definedName name="P_NETINC">#REF!</definedName>
    <definedName name="P_PROFBUS1">#REF!</definedName>
    <definedName name="P_PROFBUS2">#REF!</definedName>
    <definedName name="P_PROFBUS3">#REF!</definedName>
    <definedName name="P_PROFBUS4">#REF!</definedName>
    <definedName name="P_WHOLESALE">#REF!</definedName>
    <definedName name="PAGE1">#REF!</definedName>
    <definedName name="PAGE10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8a" hidden="1">{#N/A,#N/A,FALSE,"Profit Status";#N/A,#N/A,FALSE,"Invest";#N/A,#N/A,FALSE,"Revenue";#N/A,#N/A,FALSE,"Variable Cost";#N/A,#N/A,FALSE,"Options &amp; Series"}</definedName>
    <definedName name="PALMY" hidden="1">{"'BGT2001'!$A$1:$AE$112"}</definedName>
    <definedName name="patrim" hidden="1">#REF!</definedName>
    <definedName name="PEFAC2" hidden="1">{#N/A,#N/A,FALSE,"BALLANTINE´S ";#N/A,#N/A,FALSE,"FUNDADOR"}</definedName>
    <definedName name="Per_End_Date">#REF!</definedName>
    <definedName name="PERÍODO">#REF!</definedName>
    <definedName name="Pers_Lines_Analyst_Rpts">#REF!,#REF!,#REF!,#REF!,#REF!</definedName>
    <definedName name="pg1997a">#REF!</definedName>
    <definedName name="pg1997b">#REF!</definedName>
    <definedName name="pg1998a">#REF!</definedName>
    <definedName name="pg1998b">#REF!</definedName>
    <definedName name="pg1999a">#REF!</definedName>
    <definedName name="pg1999b">#REF!</definedName>
    <definedName name="pg2000a">#REF!</definedName>
    <definedName name="pg2000b">#REF!</definedName>
    <definedName name="pg2001a">#REF!</definedName>
    <definedName name="pg2001b">#REF!</definedName>
    <definedName name="pg2002a">#REF!</definedName>
    <definedName name="pg2002b">#REF!</definedName>
    <definedName name="pippo11" hidden="1">{#N/A,#N/A,FALSE,"CKD Price Build Up"}</definedName>
    <definedName name="pippo12" hidden="1">{#N/A,#N/A,FALSE,"Contr. Margin"}</definedName>
    <definedName name="pippo3" hidden="1">{#N/A,#N/A,FALSE,"Japan";#N/A,#N/A,FALSE,"Taiwan";#N/A,#N/A,FALSE,"Thailand";#N/A,#N/A,FALSE,"Australia"}</definedName>
    <definedName name="pippoooo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pk" hidden="1">{"'OBT_6M_30_6'!$S$1:$AE$53"}</definedName>
    <definedName name="Plan_Media_2000" hidden="1">{#N/A,#N/A,TRUE,"Año";#N/A,#N/A,TRUE,"Ene";#N/A,#N/A,TRUE,"Feb";#N/A,#N/A,TRUE,"Mar";#N/A,#N/A,TRUE,"Abr";#N/A,#N/A,TRUE,"May";#N/A,#N/A,TRUE,"Jun";#N/A,#N/A,TRUE,"Jul";#N/A,#N/A,TRUE,"Ago";#N/A,#N/A,TRUE,"Sep";#N/A,#N/A,TRUE,"Oct";#N/A,#N/A,TRUE,"Nov";#N/A,#N/A,TRUE,"Dic"}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planilha" hidden="1">{#N/A,#N/A,FALSE,"Assumptions";#N/A,#N/A,FALSE,"Volumes";#N/A,#N/A,FALSE,"Pricing";#N/A,#N/A,FALSE,"Variable Cost";#N/A,#N/A,FALSE,"Investment";#N/A,#N/A,FALSE,"Profitability";#N/A,#N/A,FALSE,"Business Comparison"}</definedName>
    <definedName name="po" hidden="1">#REF!</definedName>
    <definedName name="poi" hidden="1">{#N/A,#N/A,TRUE,"SCR-LA 2000";#N/A,#N/A,TRUE,"SCR-LA 2001";#N/A,#N/A,TRUE,"SCR-LA 2002";#N/A,#N/A,TRUE,"SCR-LA 2003"}</definedName>
    <definedName name="PORCO" hidden="1">{"'OBT_6M_30_6'!$S$1:$AE$53"}</definedName>
    <definedName name="PP" hidden="1">{"'OBT_6M_30_6'!$S$1:$AE$53"}</definedName>
    <definedName name="ppppppppp" hidden="1">{"'OBT_6M_30_6'!$S$1:$AE$53"}</definedName>
    <definedName name="prensa" hidden="1">#REF!</definedName>
    <definedName name="Prev_Month_End">#REF!</definedName>
    <definedName name="Print2000">#REF!</definedName>
    <definedName name="Print2001">#REF!</definedName>
    <definedName name="Print2002">#REF!</definedName>
    <definedName name="Print2003">#REF!</definedName>
    <definedName name="PROF1">#REF!</definedName>
    <definedName name="PROF2">#REF!</definedName>
    <definedName name="PROF3">#REF!</definedName>
    <definedName name="PROF4">#REF!</definedName>
    <definedName name="prog.TV" hidden="1">{"'crono'!$U$12:$W$20"}</definedName>
    <definedName name="projeto">#REF!</definedName>
    <definedName name="promem" hidden="1">{#N/A,#N/A,FALSE,"Assumptions";#N/A,#N/A,FALSE,"Volumes";#N/A,#N/A,FALSE,"Pricing";#N/A,#N/A,FALSE,"Variable Cost";#N/A,#N/A,FALSE,"Investment";#N/A,#N/A,FALSE,"Profitability";#N/A,#N/A,FALSE,"Business Comparison"}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>#REF!</definedName>
    <definedName name="qqqqqqq" hidden="1">{"'BGT2001'!$A$1:$AE$112"}</definedName>
    <definedName name="quarter">#REF!</definedName>
    <definedName name="qw" hidden="1">{#N/A,#N/A,TRUE,"Argentina";#N/A,#N/A,TRUE,"Brazil";#N/A,#N/A,TRUE,"Venezuela";#N/A,#N/A,TRUE,"Chile";#N/A,#N/A,TRUE,"Other LA";#N/A,#N/A,TRUE,"Puerto Rico"}</definedName>
    <definedName name="qwed" hidden="1">{#N/A,#N/A,FALSE,"Profit Status";#N/A,#N/A,FALSE,"Invest";#N/A,#N/A,FALSE,"Revenue";#N/A,#N/A,FALSE,"Variable Cost";#N/A,#N/A,FALSE,"Options &amp; Series"}</definedName>
    <definedName name="qwerrr" hidden="1">{"'BGT2001'!$A$1:$AE$112"}</definedName>
    <definedName name="qz" hidden="1">{#N/A,#N/A,TRUE,"SCR-LA 2000";#N/A,#N/A,TRUE,"SCR-LA 2001";#N/A,#N/A,TRUE,"SCR-LA 2002";#N/A,#N/A,TRUE,"SCR-LA 2003"}</definedName>
    <definedName name="r_c3_is">#REF!</definedName>
    <definedName name="r_crm_is">#REF!</definedName>
    <definedName name="r_ee_is">#REF!</definedName>
    <definedName name="r_ise_is">#REF!</definedName>
    <definedName name="r_it_ent_is">#REF!</definedName>
    <definedName name="r_trc_is">#REF!</definedName>
    <definedName name="rcp_adj_income">#REF!</definedName>
    <definedName name="rcp_book_equity">#REF!</definedName>
    <definedName name="rcp_cof">#REF!</definedName>
    <definedName name="rcp_econ_capital">#REF!</definedName>
    <definedName name="rcp_net_income">#REF!</definedName>
    <definedName name="rcp_roe">#REF!</definedName>
    <definedName name="rcp_roec">#REF!</definedName>
    <definedName name="rcp_tax_rate">#REF!</definedName>
    <definedName name="rdcontratos" hidden="1">{"'Janeiro'!$A$1:$I$153"}</definedName>
    <definedName name="reco">#REF!</definedName>
    <definedName name="refran_keyindicators">#REF!</definedName>
    <definedName name="REGFERYHYTU7JYIJ" hidden="1">#REF!</definedName>
    <definedName name="relo_keyindicators">#REF!</definedName>
    <definedName name="rem_adj_inc">#REF!</definedName>
    <definedName name="rem_bk_eq_a">#REF!</definedName>
    <definedName name="rem_bk_eq_e">#REF!</definedName>
    <definedName name="rem_ec_cap_a">#REF!</definedName>
    <definedName name="rem_ec_cap_e">#REF!</definedName>
    <definedName name="rem_net_inc">#REF!</definedName>
    <definedName name="rem_roec">#REF!</definedName>
    <definedName name="rem_tax_rate">#REF!</definedName>
    <definedName name="rendas">#REF!</definedName>
    <definedName name="ReportCreated">TRUE</definedName>
    <definedName name="Ret_Int">#REF!</definedName>
    <definedName name="reuvcnvjvbigig" hidden="1">{"'OBT_6M_30_6'!$S$1:$AE$53"}</definedName>
    <definedName name="revcista" hidden="1">{#N/A,#N/A,TRUE,"EMTCI";#N/A,#N/A,TRUE,"MOTDI";#N/A,#N/A,TRUE,"EMITI"}</definedName>
    <definedName name="Review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rf">#REF!</definedName>
    <definedName name="rfc_adj_inc">#REF!</definedName>
    <definedName name="rfc_bk_eq_a">#REF!</definedName>
    <definedName name="rfc_bk_eq_e">#REF!</definedName>
    <definedName name="rfc_ec_cap_a">#REF!</definedName>
    <definedName name="rfc_ec_cap_e">#REF!</definedName>
    <definedName name="rfc_net_inc">#REF!</definedName>
    <definedName name="rfc_roec">#REF!</definedName>
    <definedName name="rfc_tax_rate">#REF!</definedName>
    <definedName name="RFF" hidden="1">{"'OBT_6M_30_6'!$S$1:$AE$53"}</definedName>
    <definedName name="rg" hidden="1">{#N/A,#N/A,TRUE,"SCR-LA 2000";#N/A,#N/A,TRUE,"SCR-LA 2001";#N/A,#N/A,TRUE,"SCR-LA 2002";#N/A,#N/A,TRUE,"SCR-LA 2003"}</definedName>
    <definedName name="RITA" hidden="1">{"'OBT_6M_30_6'!$S$1:$AE$53"}</definedName>
    <definedName name="RITA1" hidden="1">{"'OBT_6M_30_6'!$S$1:$AE$53"}</definedName>
    <definedName name="RITA2" hidden="1">{"'OBT_6M_30_6'!$S$1:$AE$53"}</definedName>
    <definedName name="RITA3" hidden="1">{"'OBT_6M_30_6'!$S$1:$AE$53"}</definedName>
    <definedName name="RITA4" hidden="1">{#N/A,#N/A,FALSE,"Japan";#N/A,#N/A,FALSE,"Taiwan";#N/A,#N/A,FALSE,"Thailand";#N/A,#N/A,FALSE,"Australia"}</definedName>
    <definedName name="RITA5" hidden="1">{#N/A,#N/A,FALSE,"CKD Price Build Up"}</definedName>
    <definedName name="RITA6" hidden="1">{#N/A,#N/A,FALSE,"Contr. Margin"}</definedName>
    <definedName name="ROECYTD1">#REF!</definedName>
    <definedName name="ROECYTD2">#REF!</definedName>
    <definedName name="rolrort" hidden="1">{"'BGT2001'!$A$1:$AE$112"}</definedName>
    <definedName name="rrr" hidden="1">{#N/A,#N/A,FALSE,"CKD Price Build Up"}</definedName>
    <definedName name="rrrrr" hidden="1">{#N/A,#N/A,FALSE,"Contr. Margin"}</definedName>
    <definedName name="rta" hidden="1">{#N/A,#N/A,FALSE,"Assumptions";#N/A,#N/A,FALSE,"Volumes";#N/A,#N/A,FALSE,"Pricing";#N/A,#N/A,FALSE,"Variable Cost";#N/A,#N/A,FALSE,"Investment";#N/A,#N/A,FALSE,"Profitability";#N/A,#N/A,FALSE,"Business Comparison"}</definedName>
    <definedName name="rthcvcstcesa" hidden="1">#REF!</definedName>
    <definedName name="rtrr" hidden="1">{#N/A,#N/A,TRUE,"Argentina";#N/A,#N/A,TRUE,"Brazil";#N/A,#N/A,TRUE,"Venezuela";#N/A,#N/A,TRUE,"Chile";#N/A,#N/A,TRUE,"Other LA";#N/A,#N/A,TRUE,"Puerto Rico"}</definedName>
    <definedName name="rtwetetyetye" hidden="1">#REF!</definedName>
    <definedName name="rtygetyhyjhj" hidden="1">#REF!</definedName>
    <definedName name="rtyrty" hidden="1">{"'Janeiro'!$A$1:$I$153"}</definedName>
    <definedName name="rvcvhyh" hidden="1">{"'OBT_6M_30_6'!$S$1:$AE$53"}</definedName>
    <definedName name="S">#REF!</definedName>
    <definedName name="sadfsad" hidden="1">#REF!</definedName>
    <definedName name="sandra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SAPBEXdnldView" hidden="1">"411I4OEE440ZW3XFMUOYAHQGD"</definedName>
    <definedName name="SAPBEXrevision" hidden="1">3</definedName>
    <definedName name="SAPBEXsysID" hidden="1">"BP1"</definedName>
    <definedName name="SAPBEXwbID" hidden="1">"3U2PSF1KESQK4U14B6X7C6DL5"</definedName>
    <definedName name="sasde" hidden="1">{"'BGT2001'!$A$1:$AE$112"}</definedName>
    <definedName name="SCFSDF" hidden="1">#REF!</definedName>
    <definedName name="sched10">#REF!</definedName>
    <definedName name="sched12">#REF!</definedName>
    <definedName name="sdcfwfcfgggg" hidden="1">#REF!</definedName>
    <definedName name="SDFDGFGG" hidden="1">{"'OBT_6M_30_6'!$S$1:$AE$53"}</definedName>
    <definedName name="SDFSDFDS" hidden="1">#REF!</definedName>
    <definedName name="sdgfsdg" hidden="1">{#N/A,#N/A,TRUE,"SCR-LA 2000";#N/A,#N/A,TRUE,"SCR-LA 2001";#N/A,#N/A,TRUE,"SCR-LA 2002";#N/A,#N/A,TRUE,"SCR-LA 2003"}</definedName>
    <definedName name="sdrtbdjhnjkg" hidden="1">#REF!</definedName>
    <definedName name="SDVFSFEG" hidden="1">#REF!</definedName>
    <definedName name="se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SecondQtr99">#REF!</definedName>
    <definedName name="Seg_N.A.">#REF!</definedName>
    <definedName name="sencount" hidden="1">1</definedName>
    <definedName name="sg" hidden="1">{"'BGT2001'!$A$1:$AE$112"}</definedName>
    <definedName name="sgsdfgsd" hidden="1">{#N/A,#N/A,TRUE,"SCR-LA 2000";#N/A,#N/A,TRUE,"SCR-LA 2001";#N/A,#N/A,TRUE,"SCR-LA 2002";#N/A,#N/A,TRUE,"SCR-LA 2003"}</definedName>
    <definedName name="SHEETE">#REF!</definedName>
    <definedName name="SHOOT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SIN" hidden="1">{#N/A,#N/A,FALSE,"CKD Price Build Up"}</definedName>
    <definedName name="SixMos99">#REF!</definedName>
    <definedName name="sjsth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skdjfh" hidden="1">{#N/A,#N/A,FALSE,"Assumptions";#N/A,#N/A,FALSE,"Volumes";#N/A,#N/A,FALSE,"Pricing";#N/A,#N/A,FALSE,"Variable Cost";#N/A,#N/A,FALSE,"Investment";#N/A,#N/A,FALSE,"Profitability";#N/A,#N/A,FALSE,"Business Comparison"}</definedName>
    <definedName name="skdjfh1" hidden="1">{#N/A,#N/A,FALSE,"Assumptions";#N/A,#N/A,FALSE,"Volumes";#N/A,#N/A,FALSE,"Pricing";#N/A,#N/A,FALSE,"Variable Cost";#N/A,#N/A,FALSE,"Investment";#N/A,#N/A,FALSE,"Profitability";#N/A,#N/A,FALSE,"Business Comparison"}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mp" hidden="1">#REF!</definedName>
    <definedName name="solver_typ" hidden="1">1</definedName>
    <definedName name="solver_val" hidden="1">1000</definedName>
    <definedName name="Sort2" hidden="1">#REF!</definedName>
    <definedName name="sorte" hidden="1">{"'Comercial'!$A$1:$K$258","'Comercial'!$A$1:$K$257"}</definedName>
    <definedName name="ss" hidden="1">{"'19 Federal Tax Reconciliation'!$B$1:$H$71"}</definedName>
    <definedName name="sss" hidden="1">{"'BGT2001'!$A$1:$AE$112"}</definedName>
    <definedName name="SSSS" hidden="1">{"'OBT_6M_30_6'!$S$1:$AE$53"}</definedName>
    <definedName name="SSSSS" hidden="1">{"'BGT2001'!$A$1:$AE$112"}</definedName>
    <definedName name="ssssss" hidden="1">{"'BGT2001'!$A$1:$AE$112"}</definedName>
    <definedName name="START">#REF!</definedName>
    <definedName name="STATTAX">#REF!</definedName>
    <definedName name="sust" hidden="1">{"'Comercial'!$A$1:$K$258","'Comercial'!$A$1:$K$257"}</definedName>
    <definedName name="sustent" hidden="1">{"'Comercial'!$A$1:$K$258","'Comercial'!$A$1:$K$257"}</definedName>
    <definedName name="sx" hidden="1">{#N/A,#N/A,TRUE,"SCR-LA 2000";#N/A,#N/A,TRUE,"SCR-LA 2001";#N/A,#N/A,TRUE,"SCR-LA 2002";#N/A,#N/A,TRUE,"SCR-LA 2003"}</definedName>
    <definedName name="T">#REF!</definedName>
    <definedName name="tabelle" hidden="1">{"Synthesis",#N/A,FALSE,"SYNTHESIS"}</definedName>
    <definedName name="Target">#REF!</definedName>
    <definedName name="tdioer" hidden="1">{"'BGT2001'!$A$1:$AE$112"}</definedName>
    <definedName name="TEMPCALC">#REF!</definedName>
    <definedName name="tes" hidden="1">{#N/A,#N/A,FALSE,"Assumptions";#N/A,#N/A,FALSE,"Volumes";#N/A,#N/A,FALSE,"Pricing";#N/A,#N/A,FALSE,"Variable Cost";#N/A,#N/A,FALSE,"Investment";#N/A,#N/A,FALSE,"Profitability";#N/A,#N/A,FALSE,"Business Comparison"}</definedName>
    <definedName name="test1" hidden="1">{#N/A,#N/A,TRUE,"2001 TOTAL";#N/A,#N/A,TRUE,"2001 Argentina";#N/A,#N/A,TRUE,"2001 Brazil";#N/A,#N/A,TRUE,"2001 Venezuela";#N/A,#N/A,TRUE,"2001 Chile";#N/A,#N/A,TRUE,"2001 Other Latin America";#N/A,#N/A,TRUE,"2001 Puerto Rico"}</definedName>
    <definedName name="test11" hidden="1">{#N/A,#N/A,TRUE,"SCR-LA 2000";#N/A,#N/A,TRUE,"SCR-LA 2001";#N/A,#N/A,TRUE,"SCR-LA 2002";#N/A,#N/A,TRUE,"SCR-LA 2003"}</definedName>
    <definedName name="test2" hidden="1">{#N/A,#N/A,TRUE,"Argentina";#N/A,#N/A,TRUE,"Brazil";#N/A,#N/A,TRUE,"Venezuela";#N/A,#N/A,TRUE,"Chile";#N/A,#N/A,TRUE,"Other LA";#N/A,#N/A,TRUE,"Puerto Rico"}</definedName>
    <definedName name="test3" hidden="1">#REF!</definedName>
    <definedName name="test4" hidden="1">{#N/A,#N/A,TRUE,"SCR-LA 2000";#N/A,#N/A,TRUE,"SCR-LA 2001";#N/A,#N/A,TRUE,"SCR-LA 2002";#N/A,#N/A,TRUE,"SCR-LA 2003"}</definedName>
    <definedName name="teste" hidden="1">{#N/A,#N/A,FALSE,"Profit Status";#N/A,#N/A,FALSE,"Invest";#N/A,#N/A,FALSE,"Revenue";#N/A,#N/A,FALSE,"Variable Cost";#N/A,#N/A,FALSE,"Options &amp; Series"}</definedName>
    <definedName name="tg" hidden="1">{#N/A,#N/A,TRUE,"2001 TOTAL";#N/A,#N/A,TRUE,"2001 Argentina";#N/A,#N/A,TRUE,"2001 Brazil";#N/A,#N/A,TRUE,"2001 Venezuela";#N/A,#N/A,TRUE,"2001 Chile";#N/A,#N/A,TRUE,"2001 Other Latin America";#N/A,#N/A,TRUE,"2001 Puerto Rico"}</definedName>
    <definedName name="thirdq99">#REF!</definedName>
    <definedName name="thtryty" hidden="1">{"'Janeiro'!$A$1:$I$153"}</definedName>
    <definedName name="tipo">#REF!</definedName>
    <definedName name="TITLE">#REF!</definedName>
    <definedName name="Toledo" hidden="1">{#N/A,#N/A,FALSE,"BALLANTINE´S ";#N/A,#N/A,FALSE,"FUNDADOR"}</definedName>
    <definedName name="totals">#REF!</definedName>
    <definedName name="tr" hidden="1">{#N/A,#N/A,TRUE,"2001 TOTAL";#N/A,#N/A,TRUE,"2001 Argentina";#N/A,#N/A,TRUE,"2001 Brazil";#N/A,#N/A,TRUE,"2001 Venezuela";#N/A,#N/A,TRUE,"2001 Chile";#N/A,#N/A,TRUE,"2001 Other Latin America";#N/A,#N/A,TRUE,"2001 Puerto Rico"}</definedName>
    <definedName name="Treas">#REF!</definedName>
    <definedName name="Trsy">#REF!</definedName>
    <definedName name="ttt" hidden="1">{#N/A,#N/A,FALSE,"Japan";#N/A,#N/A,FALSE,"Taiwan";#N/A,#N/A,FALSE,"Thailand";#N/A,#N/A,FALSE,"Australia"}</definedName>
    <definedName name="tttt" hidden="1">{"'OBT_6M_30_6'!$S$1:$AE$53"}</definedName>
    <definedName name="TV" hidden="1">{"'crono'!$U$12:$W$20"}</definedName>
    <definedName name="TVGYRTUHTYIUKPIOÇ.JK" hidden="1">#REF!</definedName>
    <definedName name="ty" hidden="1">{"'OBT_6M_30_6'!$S$1:$AE$53"}</definedName>
    <definedName name="ui" hidden="1">{#N/A,#N/A,TRUE,"SCR-LA 2000";#N/A,#N/A,TRUE,"SCR-LA 2001";#N/A,#N/A,TRUE,"SCR-LA 2002";#N/A,#N/A,TRUE,"SCR-LA 2003"}</definedName>
    <definedName name="u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ujuikuiki" hidden="1">#REF!</definedName>
    <definedName name="uokgf" hidden="1">{"'BGT2001'!$A$1:$AE$112"}</definedName>
    <definedName name="uortio" hidden="1">{"'BGT2001'!$A$1:$AE$112"}</definedName>
    <definedName name="us" hidden="1">{#N/A,#N/A,FALSE,"Sheet1"}</definedName>
    <definedName name="uy" hidden="1">{#N/A,#N/A,TRUE,"SCR-LA 2000";#N/A,#N/A,TRUE,"SCR-LA 2001";#N/A,#N/A,TRUE,"SCR-LA 2002";#N/A,#N/A,TRUE,"SCR-LA 2003"}</definedName>
    <definedName name="v" hidden="1">{#N/A,#N/A,TRUE,"SCR-LA 2000";#N/A,#N/A,TRUE,"SCR-LA 2001";#N/A,#N/A,TRUE,"SCR-LA 2002";#N/A,#N/A,TRUE,"SCR-LA 2003"}</definedName>
    <definedName name="VBCBVCBCB" hidden="1">#REF!</definedName>
    <definedName name="vc" hidden="1">{#N/A,#N/A,TRUE,"SCR-LA 2000";#N/A,#N/A,TRUE,"SCR-LA 2001";#N/A,#N/A,TRUE,"SCR-LA 2002";#N/A,#N/A,TRUE,"SCR-LA 2003"}</definedName>
    <definedName name="VCBDGDGDD" hidden="1">{"'OBT_6M_30_6'!$S$1:$AE$53"}</definedName>
    <definedName name="vdfgfghghjfg" hidden="1">#REF!</definedName>
    <definedName name="vdfrgr" hidden="1">{"'Janeiro'!$A$1:$I$153"}</definedName>
    <definedName name="vdsfews" hidden="1">{"'Janeiro'!$A$1:$I$153"}</definedName>
    <definedName name="Vector" hidden="1">{"'Volante'!$A$1:$O$18"}</definedName>
    <definedName name="vhul" hidden="1">{"'BGT2001'!$A$1:$AE$112"}</definedName>
    <definedName name="vhytjuyj" hidden="1">{"'Janeiro'!$A$1:$I$153"}</definedName>
    <definedName name="vitorio" hidden="1">{"'crono'!$U$12:$W$20"}</definedName>
    <definedName name="vmeiflòflòff" hidden="1">{"'BGT2001'!$A$1:$AE$112"}</definedName>
    <definedName name="vol">#REF!</definedName>
    <definedName name="vrtryjhvyrj" hidden="1">#REF!</definedName>
    <definedName name="VRWGVYHGNUJ" hidden="1">#REF!</definedName>
    <definedName name="vsd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vsdfew" hidden="1">{"'Janeiro'!$A$1:$I$153"}</definedName>
    <definedName name="vxcvgdfsg" hidden="1">{"'Janeiro'!$A$1:$I$153"}</definedName>
    <definedName name="vz" hidden="1">{#N/A,#N/A,FALSE,"Assumptions";#N/A,#N/A,FALSE,"Volumes";#N/A,#N/A,FALSE,"Pricing";#N/A,#N/A,FALSE,"Variable Cost";#N/A,#N/A,FALSE,"Investment";#N/A,#N/A,FALSE,"Profitability";#N/A,#N/A,FALSE,"Business Comparison"}</definedName>
    <definedName name="w" hidden="1">{"'OBT_6M_30_6'!$S$1:$AE$53"}</definedName>
    <definedName name="w3r" hidden="1">{#N/A,#N/A,FALSE,"Profit Status";#N/A,#N/A,FALSE,"Invest";#N/A,#N/A,FALSE,"Revenue";#N/A,#N/A,FALSE,"Variable Cost";#N/A,#N/A,FALSE,"Options &amp; Series"}</definedName>
    <definedName name="weeee" hidden="1">{"'OBT_6M_30_6'!$S$1:$AE$53"}</definedName>
    <definedName name="wghatt" hidden="1">{"'BGT2001'!$A$1:$AE$112"}</definedName>
    <definedName name="whatever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WHOLESALE">#REF!</definedName>
    <definedName name="WHSINC">#REF!</definedName>
    <definedName name="WKSHT">#REF!</definedName>
    <definedName name="WORKSHEET">#REF!</definedName>
    <definedName name="wr">#REF!</definedName>
    <definedName name="wrn.2001._.Product." hidden="1">{#N/A,#N/A,TRUE,"2001 TOTAL";#N/A,#N/A,TRUE,"2001 South Africa";#N/A,#N/A,TRUE,"2001 Egypt";#N/A,#N/A,TRUE,"2001 RCENA";#N/A,#N/A,TRUE,"2001Czech Rep";#N/A,#N/A,TRUE,"2001 Poland";#N/A,#N/A,TRUE,"2001 RCWA";#N/A,#N/A,TRUE,"2001 RCSA";#N/A,#N/A,TRUE,"2001 Turkey";#N/A,#N/A,TRUE,"2001 Dubai"}</definedName>
    <definedName name="wrn.2001._.Summary.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wrn.3" hidden="1">{#N/A,#N/A,TRUE,"EMTCI";#N/A,#N/A,TRUE,"MOTDI";#N/A,#N/A,TRUE,"EMITI"}</definedName>
    <definedName name="wrn.3._.TC._.EXPORT._.SHEETS." hidden="1">{#N/A,#N/A,TRUE,"XEMTCI";#N/A,#N/A,TRUE,"XMOTDI";#N/A,#N/A,TRUE,"XEMITI"}</definedName>
    <definedName name="wrn.3._.TC._.MAIN._.SHEETS." hidden="1">{#N/A,#N/A,TRUE,"EMTCI";#N/A,#N/A,TRUE,"MOTDI";#N/A,#N/A,TRUE,"EMITI"}</definedName>
    <definedName name="wrn.9D." hidden="1">{"9D",#N/A,FALSE,"9D"}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{#N/A,#N/A,FALSE,"LOAD CFA USAssy&amp;Stp";#N/A,#N/A,FALSE,"LOAD CFA CanAssy&amp;Stp";#N/A,#N/A,FALSE,"LOAD CFA US PTO&amp;CO";#N/A,#N/A,FALSE,"LOAD CFA Can PTO&amp;CO";#N/A,#N/A,FALSE,"LOAD CFA MfgGO";#N/A,#N/A,FALSE,"LOAD CFA Stats";#N/A,#N/A,FALSE,"LOAD CorpExpense";#N/A,#N/A,FALSE,"Total ProfitLoss Submission CFA"}</definedName>
    <definedName name="wrn.Big._.Four._.Countries." hidden="1">{#N/A,#N/A,FALSE,"Japan";#N/A,#N/A,FALSE,"Taiwan";#N/A,#N/A,FALSE,"Thailand";#N/A,#N/A,FALSE,"Australia"}</definedName>
    <definedName name="wrn.BS." hidden="1">{"B-S",#N/A,FALSE,"AFF-99"}</definedName>
    <definedName name="wrn.bs2" hidden="1">{"B-S",#N/A,FALSE,"AFF-99"}</definedName>
    <definedName name="wrn.CKD._.Price._.Build._.Up." hidden="1">{#N/A,#N/A,FALSE,"CKD Price Build Up"}</definedName>
    <definedName name="wrn.Comparison." hidden="1">{#N/A,#N/A,TRUE,"SCR-DCOS 2001";#N/A,#N/A,TRUE,"SCR-DCOS 2000 Per Unit";#N/A,#N/A,TRUE,"SCR-DCOS 2000-01 Compare";#N/A,#N/A,TRUE,"SCR-DCOS 2002";#N/A,#N/A,TRUE,"Per Unit Comparison";#N/A,#N/A,TRUE,"SCR-DCOS 2001 Per Unit"}</definedName>
    <definedName name="wrn.Contribution._.Margin." hidden="1">{#N/A,#N/A,FALSE,"Contr. Margin"}</definedName>
    <definedName name="wrn.Country._.by._.Year." hidden="1">{#N/A,#N/A,TRUE,"Argentina";#N/A,#N/A,TRUE,"Brazil";#N/A,#N/A,TRUE,"Venezuela";#N/A,#N/A,TRUE,"Chile";#N/A,#N/A,TRUE,"Other LA";#N/A,#N/A,TRUE,"Puerto Rico";#N/A,#N/A,TRUE,"Group Office"}</definedName>
    <definedName name="wrn.Danilo." hidden="1">{#N/A,#N/A,TRUE,"Main Issues";#N/A,#N/A,TRUE,"Income statement ($)"}</definedName>
    <definedName name="wrn.DEPRECIATION." hidden="1">{"Depreciation",#N/A,FALSE,"DEPRECIATION"}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recciones.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wrn.due_stringhe_bdg_po.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rn.due_stringhe_bdg_tc." hidden="1">{"due_stringhe_bdg_tc",#N/A,FALSE,"TOT_VET_00";"due_stringhe_bdg_tc",#N/A,FALSE,"TOT_VET_FIAT";"due_stringhe_bdg_tc",#N/A,FALSE,"SEICENTO";"due_stringhe_bdg_tc",#N/A,FALSE,"SEIC+VAN";"due_stringhe_bdg_tc",#N/A,FALSE,"PANDA";"due_stringhe_bdg_tc",#N/A,FALSE,"PANDA+VAN";"due_stringhe_bdg_tc",#N/A,FALSE,"PUNTO";"due_stringhe_bdg_tc",#N/A,FALSE,"188";"due_stringhe_bdg_tc",#N/A,FALSE,"188_BN+VAN";"due_stringhe_bdg_tc",#N/A,FALSE,"PALIO-2V";"due_stringhe_bdg_tc",#N/A,FALSE,"PALIOWE";"due_stringhe_bdg_tc",#N/A,FALSE,"BRAVO_A";"due_stringhe_bdg_tc",#N/A,FALSE,"TIPO2";"due_stringhe_bdg_tc",#N/A,FALSE,"MAREA";"due_stringhe_bdg_tc",#N/A,FALSE,"MAREA+MAR";"due_stringhe_bdg_tc",#N/A,FALSE,"COUPE";"due_stringhe_bdg_tc",#N/A,FALSE,"BARCHETTA";"due_stringhe_bdg_tc",#N/A,FALSE,"MULTIPLA";"due_stringhe_bdg_tc",#N/A,FALSE,"ULYSSE";"due_stringhe_bdg_tc",#N/A,FALSE,"NUO_ULY";"due_stringhe_bdg_tc",#N/A,FALSE,"ULY TOT";"due_stringhe_bdg_tc",#N/A,FALSE,"DOBLO_TOT";"due_stringhe_bdg_tc",#N/A,FALSE,"DOBLO_PERS"}</definedName>
    <definedName name="wrn.due_stringhe_po_tc." hidden="1">{"due_stringhe_po_tc",#N/A,FALSE,"TOT_VET_00";"due_stringhe_po_tc",#N/A,FALSE,"TOT_VET_FIAT";"due_stringhe_po_tc",#N/A,FALSE,"SEICENTO";"due_stringhe_po_tc",#N/A,FALSE,"SEIC+VAN";"due_stringhe_po_tc",#N/A,FALSE,"PANDA";"due_stringhe_po_tc",#N/A,FALSE,"PANDA+VAN";"due_stringhe_po_tc",#N/A,FALSE,"PUNTO";"due_stringhe_po_tc",#N/A,FALSE,"188";"due_stringhe_po_tc",#N/A,FALSE,"188_BN+VAN";"due_stringhe_po_tc",#N/A,FALSE,"PALIO-2V";"due_stringhe_po_tc",#N/A,FALSE,"PALIOWE";"due_stringhe_po_tc",#N/A,FALSE,"BRAVO_A";"due_stringhe_po_tc",#N/A,FALSE,"TIPO2";"due_stringhe_po_tc",#N/A,FALSE,"MAREA";"due_stringhe_po_tc",#N/A,FALSE,"MAREA+MAR";"due_stringhe_po_tc",#N/A,FALSE,"COUPE";"due_stringhe_po_tc",#N/A,FALSE,"BARCHETTA";"due_stringhe_po_tc",#N/A,FALSE,"MULTIPLA";"due_stringhe_po_tc",#N/A,FALSE,"ULYSSE";"due_stringhe_po_tc",#N/A,FALSE,"NUO_ULY";"due_stringhe_po_tc",#N/A,FALSE,"ULY TOT";"due_stringhe_po_tc",#N/A,FALSE,"DOBLO_TOT";"due_stringhe_po_tc",#N/A,FALSE,"DOBLO_PERS"}</definedName>
    <definedName name="wrn.EMITI._.XMITI._.ONLY." hidden="1">{#N/A,#N/A,TRUE,"EMITI";#N/A,#N/A,TRUE,"XEMITI"}</definedName>
    <definedName name="wrn.EMTCI._.XEMTCI._.ONLY." hidden="1">{#N/A,#N/A,TRUE,"EMTCI";#N/A,#N/A,TRUE,"XEMTCI"}</definedName>
    <definedName name="wrn.Executive._.Summary." hidden="1">{#N/A,#N/A,FALSE,"Exec 2000";#N/A,#N/A,FALSE,"Exec 2001";#N/A,#N/A,FALSE,"Exec Comparison"}</definedName>
    <definedName name="wrn.Fixed._.Fringe._.Realignment._.Parallel." hidden="1">{#N/A,#N/A,TRUE,"CFA Business Element Org Names";#N/A,#N/A,TRUE,"Corp Acctg Org Names"}</definedName>
    <definedName name="wrn.INDICES." hidden="1">{"Indices",#N/A,FALSE,"INDICES"}</definedName>
    <definedName name="wrn.INDIRECT._.COSTS." hidden="1">{"Indirect Costs",#N/A,FALSE,"INDIRECT COSTS"}</definedName>
    <definedName name="wrn.Inversión._.por._.plaza." hidden="1">{#N/A,#N/A,FALSE,"BALLANTINE´S ";#N/A,#N/A,FALSE,"FUNDADOR"}</definedName>
    <definedName name="wrn.KKK._.Review." hidden="1">{#N/A,#N/A,FALSE,"Cover";#N/A,#N/A,FALSE,"Profits";#N/A,#N/A,FALSE,"ABS";#N/A,#N/A,FALSE,"TFLE Detail";#N/A,#N/A,FALSE,"TFLE Walk";#N/A,#N/A,FALSE,"Variable Cost";#N/A,#N/A,FALSE,"V.C. Walk"}</definedName>
    <definedName name="wrn.main._.page." hidden="1">{"main page",#N/A,FALSE,"VENTAS"}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TDI._.XMOTDI._.ONLY." hidden="1">{#N/A,#N/A,FALSE,"MOTDI";#N/A,#N/A,FALSE,"XMOTDI"}</definedName>
    <definedName name="wrn.OVERVIEW." hidden="1">{#N/A,#N/A,FALSE,"OVERVIEW"}</definedName>
    <definedName name="wrn.page1." hidden="1">{#N/A,#N/A,FALSE,"Sheet1"}</definedName>
    <definedName name="wrn.PL." hidden="1">{"P&amp;L",#N/A,FALSE,"AFF-99"}</definedName>
    <definedName name="wrn.Planilhas." hidden="1">{"Presentation","Presentation",FALSE,"3 COT"}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OF.._.CALCULATION._.FULL._.COSTS." hidden="1">{"Prof. Calculation Full Costs",#N/A,FALSE,"Profitability calculation"}</definedName>
    <definedName name="wrn.PROF.._.CALCULATION._.INCREMENTAL._.COSTS." hidden="1">{"Prof. Calculation Incremental Costs",#N/A,FALSE,"Profitability calculation"}</definedName>
    <definedName name="wrn.Profit._.Analysis." hidden="1">{#N/A,#N/A,FALSE,"Profit Status";#N/A,#N/A,FALSE,"Invest";#N/A,#N/A,FALSE,"Revenue";#N/A,#N/A,FALSE,"Variable Cost";#N/A,#N/A,FALSE,"Options &amp; Series"}</definedName>
    <definedName name="wrn.Profit._.and._.Loss." hidden="1">{#N/A,#N/A,FALSE,"P&amp;L"}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SKSV." hidden="1">{"SKSV",#N/A,FALSE,"SKSV"}</definedName>
    <definedName name="wrn.SYNTHESIS." hidden="1">{"Synthesis",#N/A,FALSE,"SYNTHESIS"}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rn.total." hidden="1">{#N/A,#N/A,TRUE,"Ano";#N/A,#N/A,TRUE,"Ene";#N/A,#N/A,TRUE,"Feb";#N/A,#N/A,TRUE,"Mar";#N/A,#N/A,TRUE,"Abr";#N/A,#N/A,TRUE,"May";#N/A,#N/A,TRUE,"Jun";#N/A,#N/A,TRUE,"Jul";#N/A,#N/A,TRUE,"Ago";#N/A,#N/A,TRUE,"Sep";#N/A,#N/A,TRUE,"Oct";#N/A,#N/A,TRUE,"Nov";#N/A,#N/A,TRUE,"Dic"}</definedName>
    <definedName name="wrn.tre_stringhe." hidden="1">{"tre_stringhe",#N/A,FALSE,"TOT_VET_00";"tre_stringhe",#N/A,FALSE,"TOT_VET_FIAT";"tre_stringhe",#N/A,FALSE,"SEICENTO";"tre_stringhe",#N/A,FALSE,"SEIC+VAN";"tre_stringhe",#N/A,FALSE,"PANDA";"tre_stringhe",#N/A,FALSE,"PANDA+VAN";"tre_stringhe",#N/A,FALSE,"PUNTO";"tre_stringhe",#N/A,FALSE,"188";"tre_stringhe",#N/A,FALSE,"188_BN+VAN";"tre_stringhe",#N/A,FALSE,"PALIO-2V";"tre_stringhe",#N/A,FALSE,"BRAVO_A";"tre_stringhe",#N/A,FALSE,"PALIOWE";"tre_stringhe",#N/A,FALSE,"TIPO2";"tre_stringhe",#N/A,FALSE,"MAREA";"tre_stringhe",#N/A,FALSE,"MAREA+MAR";"tre_stringhe",#N/A,FALSE,"COUPE";"tre_stringhe",#N/A,FALSE,"BARCHETTA";"tre_stringhe",#N/A,FALSE,"MULTIPLA";"tre_stringhe",#N/A,FALSE,"ULYSSE";"tre_stringhe",#N/A,FALSE,"NUO_ULY";"tre_stringhe",#N/A,FALSE,"ULY TOT";"tre_stringhe",#N/A,FALSE,"DOBLO_TOT";"tre_stringhe",#N/A,FALSE,"DOBLO_PERS"}</definedName>
    <definedName name="wrn.VC2._.and._.VC3._.Thunderbird." hidden="1">{#N/A,#N/A,FALSE,"Cover";#N/A,#N/A,FALSE,"Assumptions";#N/A,#N/A,FALSE,"Volumes";#N/A,#N/A,FALSE,"Pricing";#N/A,#N/A,FALSE,"TFLE Walk";#N/A,#N/A,FALSE,"Variable Cost";#N/A,#N/A,FALSE,"Sensitivity";#N/A,#N/A,FALSE,"Investment";#N/A,#N/A,FALSE,"Profitability"}</definedName>
    <definedName name="wrn.WORKING._.CAPITAL._.EARLY._.EOP." hidden="1">{"Working Capital early EOP",#N/A,FALSE,"WORKING CAPITAL"}</definedName>
    <definedName name="wrn.WORKING._.CAPITAL._.FULL._.LIFETIME." hidden="1">{"Working Capital Full Lifetime",#N/A,FALSE,"WORKING CAPITAL"}</definedName>
    <definedName name="wrn.Year._.by._.Country." hidden="1">{#N/A,#N/A,TRUE,"SCR-DCOS 2000";#N/A,#N/A,TRUE,"SCR-DCOS 2001";#N/A,#N/A,TRUE,"SCR-DCOS 2002";#N/A,#N/A,TRUE,"SCR-DCOS 2003"}</definedName>
    <definedName name="wrt" hidden="1">{"main page",#N/A,FALSE,"VENTAS"}</definedName>
    <definedName name="ws" hidden="1">{#N/A,#N/A,TRUE,"SCR-LA 2001";#N/A,#N/A,TRUE,"2001 TOTAL";#N/A,#N/A,TRUE,"2001 Puerto Rico";#N/A,#N/A,TRUE,"2001 Argentina";#N/A,#N/A,TRUE,"2001 Brazil";#N/A,#N/A,TRUE,"2001 Venezuela";#N/A,#N/A,TRUE,"2001 Chile";#N/A,#N/A,TRUE,"2001 Other Latin America"}</definedName>
    <definedName name="WTRF_DP">#REF!</definedName>
    <definedName name="WW" hidden="1">{"due-stringhe_bdg_po",#N/A,FALSE,"TOT_VET_00";"due-stringhe_bdg_po",#N/A,FALSE,"TOT_VET_FIAT";"due-stringhe_bdg_po",#N/A,FALSE,"SEICENTO";"due-stringhe_bdg_po",#N/A,FALSE,"SEIC+VAN";"due-stringhe_bdg_po",#N/A,FALSE,"PANDA";"due-stringhe_bdg_po",#N/A,FALSE,"PANDA+VAN";"due-stringhe_bdg_po",#N/A,FALSE,"PUNTO";"due-stringhe_bdg_po",#N/A,FALSE,"188";"due-stringhe_bdg_po",#N/A,FALSE,"188_BN+VAN";"due-stringhe_bdg_po",#N/A,FALSE,"PALIO-2V";"due-stringhe_bdg_po",#N/A,FALSE,"PALIOWE";"due-stringhe_bdg_po",#N/A,FALSE,"BRAVO_A";"due-stringhe_bdg_po",#N/A,FALSE,"TIPO2";"due-stringhe_bdg_po",#N/A,FALSE,"MAREA";"due-stringhe_bdg_po",#N/A,FALSE,"MAREA+MAR";"due-stringhe_bdg_po",#N/A,FALSE,"COUPE";"due-stringhe_bdg_po",#N/A,FALSE,"BARCHETTA";"due-stringhe_bdg_po",#N/A,FALSE,"MULTIPLA";"due-stringhe_bdg_po",#N/A,FALSE,"ULYSSE";"due-stringhe_bdg_po",#N/A,FALSE,"NUO_ULY";"due-stringhe_bdg_po",#N/A,FALSE,"ULY TOT";"due-stringhe_bdg_po",#N/A,FALSE,"DOBLO_TOT";"due-stringhe_bdg_po",#N/A,FALSE,"DOBLO_PERS"}</definedName>
    <definedName name="WWW" hidden="1">{"main page",#N/A,FALSE,"VENTAS"}</definedName>
    <definedName name="wwwwwwwwwwwwwwwwwwwww" hidden="1">{#N/A,#N/A,TRUE,"EMITI";#N/A,#N/A,TRUE,"XEMITI"}</definedName>
    <definedName name="WXC" hidden="1">{#N/A,#N/A,FALSE,"Profit Status";#N/A,#N/A,FALSE,"Invest";#N/A,#N/A,FALSE,"Revenue";#N/A,#N/A,FALSE,"Variable Cost";#N/A,#N/A,FALSE,"Options &amp; Series"}</definedName>
    <definedName name="X">#REF!</definedName>
    <definedName name="X\SXAWECD" hidden="1">#REF!</definedName>
    <definedName name="xd" hidden="1">{#N/A,#N/A,TRUE,"SCR-LA 2000";#N/A,#N/A,TRUE,"SCR-LA 2001";#N/A,#N/A,TRUE,"SCR-LA 2002";#N/A,#N/A,TRUE,"SCR-LA 2003"}</definedName>
    <definedName name="xdgfewt" hidden="1">{"'Janeiro'!$A$1:$I$153"}</definedName>
    <definedName name="xfyjkxj" hidden="1">{"'BGT2001'!$A$1:$AE$112"}</definedName>
    <definedName name="XGDRXBGSERBG" hidden="1">#REF!</definedName>
    <definedName name="xjl.i" hidden="1">{"'BGT2001'!$A$1:$AE$112"}</definedName>
    <definedName name="XX" hidden="1">{#N/A,#N/A,FALSE,"Sheet1"}</definedName>
    <definedName name="XXX" hidden="1">{"'BGT2001'!$A$1:$AE$112"}</definedName>
    <definedName name="xxxxx" hidden="1">#REF!</definedName>
    <definedName name="XZCXZC" hidden="1">#REF!</definedName>
    <definedName name="XZS" hidden="1">{"'BGT2001'!$A$1:$AE$112"}</definedName>
    <definedName name="y" hidden="1">{#N/A,#N/A,FALSE,"SUMARIO";#N/A,#N/A,FALSE,"D1";#N/A,#N/A,FALSE,"D2";#N/A,#N/A,FALSE,"D3";#N/A,#N/A,FALSE,"D4";#N/A,#N/A,FALSE,"D5";#N/A,#N/A,FALSE,"D6";#N/A,#N/A,FALSE,"D7";#N/A,#N/A,FALSE,"D8";#N/A,#N/A,FALSE,"D9";#N/A,#N/A,FALSE,"D10";#N/A,#N/A,FALSE,"D11";#N/A,#N/A,FALSE,"D12";#N/A,#N/A,FALSE,"D13";#N/A,#N/A,FALSE,"D14";#N/A,#N/A,FALSE,"D15";#N/A,#N/A,FALSE,"D16";#N/A,#N/A,FALSE,"D17";#N/A,#N/A,FALSE,"D18";#N/A,#N/A,FALSE,"D19";#N/A,#N/A,FALSE,"D20";#N/A,#N/A,FALSE,"D21";#N/A,#N/A,FALSE,"D22";#N/A,#N/A,FALSE,"DLLS"}</definedName>
    <definedName name="YEAR99">#REF!</definedName>
    <definedName name="yh" hidden="1">{#N/A,#N/A,TRUE,"SCR-LA 2000";#N/A,#N/A,TRUE,"SCR-LA 2001";#N/A,#N/A,TRUE,"SCR-LA 2002";#N/A,#N/A,TRUE,"SCR-LA 2003"}</definedName>
    <definedName name="YHYUTYJUYUIKOUIL" hidden="1">#REF!</definedName>
    <definedName name="yt" hidden="1">{#N/A,#N/A,TRUE,"SCR-LA 2000";#N/A,#N/A,TRUE,"SCR-LA 2001";#N/A,#N/A,TRUE,"SCR-LA 2002";#N/A,#N/A,TRUE,"SCR-LA 2003"}</definedName>
    <definedName name="ytjtyj" hidden="1">{"'Janeiro'!$A$1:$I$153"}</definedName>
    <definedName name="ytjuyjuy" hidden="1">{"'Janeiro'!$A$1:$I$153"}</definedName>
    <definedName name="yyy" hidden="1">{"Indices",#N/A,FALSE,"INDICES"}</definedName>
    <definedName name="z">#REF!</definedName>
    <definedName name="z\sdasdas" hidden="1">#REF!</definedName>
    <definedName name="zdfhch" hidden="1">{#N/A,#N/A,TRUE,"Argentina";#N/A,#N/A,TRUE,"Brazil";#N/A,#N/A,TRUE,"Venezuela";#N/A,#N/A,TRUE,"Chile";#N/A,#N/A,TRUE,"Other LA";#N/A,#N/A,TRUE,"Puerto Rico"}</definedName>
    <definedName name="ze" hidden="1">{#N/A,#N/A,FALSE,"Profit Status";#N/A,#N/A,FALSE,"Invest";#N/A,#N/A,FALSE,"Revenue";#N/A,#N/A,FALSE,"Variable Cost";#N/A,#N/A,FALSE,"Options &amp; Series"}</definedName>
    <definedName name="zfdhu6rkvd8u6o5" hidden="1">{"'Janeiro'!$A$1:$I$153"}</definedName>
    <definedName name="ZZZZ" hidden="1">{"'OBT_6M_30_6'!$S$1:$AE$53"}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1" l="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C18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G13" i="11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B63" i="7"/>
  <c r="AC63" i="7"/>
  <c r="AD63" i="7"/>
  <c r="AE63" i="7"/>
  <c r="AF63" i="7"/>
  <c r="AG63" i="7"/>
  <c r="C63" i="7"/>
  <c r="N12" i="6"/>
  <c r="AG25" i="7"/>
  <c r="AG17" i="11"/>
  <c r="AY6" i="3"/>
  <c r="AY7" i="3"/>
  <c r="AY8" i="3"/>
  <c r="AY9" i="3"/>
  <c r="AY10" i="3"/>
  <c r="AY11" i="3"/>
  <c r="AY13" i="3"/>
  <c r="AY14" i="3"/>
  <c r="AY15" i="3"/>
  <c r="AY16" i="3"/>
  <c r="AY18" i="3"/>
  <c r="AY21" i="3"/>
  <c r="AY22" i="3"/>
  <c r="AY23" i="3"/>
  <c r="AY24" i="3"/>
  <c r="AY25" i="3"/>
  <c r="AY26" i="3"/>
  <c r="AY28" i="3"/>
  <c r="AY29" i="3"/>
  <c r="AY30" i="3"/>
  <c r="AY32" i="3"/>
  <c r="AG33" i="11"/>
  <c r="AG35" i="11"/>
  <c r="AG36" i="11"/>
  <c r="AG37" i="11"/>
  <c r="AG8" i="11"/>
  <c r="AG21" i="10"/>
  <c r="AG22" i="10"/>
  <c r="AG23" i="10"/>
  <c r="AG24" i="10"/>
  <c r="AG25" i="10"/>
  <c r="AG26" i="10"/>
  <c r="AG27" i="10"/>
  <c r="AG28" i="10"/>
  <c r="AG29" i="10"/>
  <c r="AG30" i="10"/>
  <c r="AG31" i="10"/>
  <c r="AG14" i="10"/>
  <c r="AG16" i="10" s="1"/>
  <c r="AG18" i="10" s="1"/>
  <c r="AG20" i="3"/>
  <c r="AG12" i="3"/>
  <c r="AG5" i="3"/>
  <c r="AG54" i="7"/>
  <c r="AG23" i="11" l="1"/>
  <c r="AG17" i="3"/>
  <c r="AG52" i="7"/>
  <c r="AG64" i="7" s="1"/>
  <c r="AG19" i="3" l="1"/>
  <c r="AG21" i="11"/>
  <c r="AG26" i="11"/>
  <c r="AG25" i="11"/>
  <c r="AF20" i="3"/>
  <c r="AF12" i="3"/>
  <c r="AF5" i="3"/>
  <c r="AF25" i="7"/>
  <c r="AG27" i="3" l="1"/>
  <c r="AF17" i="3"/>
  <c r="AF19" i="3" s="1"/>
  <c r="AF27" i="3" s="1"/>
  <c r="AF31" i="3" s="1"/>
  <c r="AF33" i="3" s="1"/>
  <c r="AF8" i="11"/>
  <c r="AG31" i="3" l="1"/>
  <c r="AG38" i="11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N16" i="10" s="1"/>
  <c r="N18" i="10" s="1"/>
  <c r="M14" i="10"/>
  <c r="M16" i="10" s="1"/>
  <c r="M18" i="10" s="1"/>
  <c r="L14" i="10"/>
  <c r="L16" i="10" s="1"/>
  <c r="L18" i="10" s="1"/>
  <c r="K14" i="10"/>
  <c r="K16" i="10" s="1"/>
  <c r="K18" i="10" s="1"/>
  <c r="J14" i="10"/>
  <c r="J16" i="10" s="1"/>
  <c r="J18" i="10" s="1"/>
  <c r="I14" i="10"/>
  <c r="I16" i="10" s="1"/>
  <c r="I18" i="10" s="1"/>
  <c r="H14" i="10"/>
  <c r="H16" i="10" s="1"/>
  <c r="H18" i="10" s="1"/>
  <c r="G14" i="10"/>
  <c r="G16" i="10" s="1"/>
  <c r="G18" i="10" s="1"/>
  <c r="F14" i="10"/>
  <c r="F16" i="10" s="1"/>
  <c r="F18" i="10" s="1"/>
  <c r="E14" i="10"/>
  <c r="E16" i="10" s="1"/>
  <c r="E18" i="10" s="1"/>
  <c r="D14" i="10"/>
  <c r="D16" i="10" s="1"/>
  <c r="D18" i="10" s="1"/>
  <c r="C14" i="10"/>
  <c r="C16" i="10" s="1"/>
  <c r="C18" i="10" s="1"/>
  <c r="AF14" i="10"/>
  <c r="M12" i="6"/>
  <c r="AF37" i="11"/>
  <c r="AF38" i="11"/>
  <c r="AF17" i="11"/>
  <c r="AF21" i="11"/>
  <c r="AF23" i="11"/>
  <c r="AF25" i="11" s="1"/>
  <c r="AE5" i="3"/>
  <c r="AY5" i="3" s="1"/>
  <c r="AF52" i="7"/>
  <c r="AI11" i="3"/>
  <c r="AG33" i="3" l="1"/>
  <c r="AG27" i="11"/>
  <c r="AG16" i="11"/>
  <c r="P16" i="10"/>
  <c r="Q16" i="10"/>
  <c r="AF16" i="10"/>
  <c r="Z16" i="10"/>
  <c r="S16" i="10"/>
  <c r="AB16" i="10"/>
  <c r="AE16" i="10"/>
  <c r="P18" i="10"/>
  <c r="R16" i="10"/>
  <c r="AA16" i="10"/>
  <c r="AC16" i="10"/>
  <c r="X16" i="10"/>
  <c r="Q18" i="10"/>
  <c r="U16" i="10"/>
  <c r="Y16" i="10"/>
  <c r="AD16" i="10"/>
  <c r="V16" i="10"/>
  <c r="T16" i="10"/>
  <c r="W16" i="10"/>
  <c r="O16" i="10"/>
  <c r="AF35" i="11"/>
  <c r="AF27" i="11"/>
  <c r="AF26" i="11"/>
  <c r="AF18" i="10"/>
  <c r="AF33" i="11"/>
  <c r="AF36" i="11"/>
  <c r="AF31" i="10"/>
  <c r="AF30" i="10"/>
  <c r="AF29" i="10"/>
  <c r="AF28" i="10"/>
  <c r="AF27" i="10"/>
  <c r="AF26" i="10"/>
  <c r="AF25" i="10"/>
  <c r="AF24" i="10"/>
  <c r="AF23" i="10"/>
  <c r="AF22" i="10"/>
  <c r="AF21" i="10"/>
  <c r="U18" i="10" l="1"/>
  <c r="W18" i="10"/>
  <c r="AB18" i="10"/>
  <c r="X18" i="10"/>
  <c r="T18" i="10"/>
  <c r="S18" i="10"/>
  <c r="AD18" i="10"/>
  <c r="O18" i="10"/>
  <c r="V18" i="10"/>
  <c r="AC18" i="10"/>
  <c r="Z18" i="10"/>
  <c r="AE18" i="10"/>
  <c r="AA18" i="10"/>
  <c r="Y18" i="10"/>
  <c r="R18" i="10"/>
  <c r="AF54" i="7"/>
  <c r="AG15" i="11" s="1"/>
  <c r="AF64" i="7" l="1"/>
  <c r="AP6" i="3"/>
  <c r="AP32" i="3"/>
  <c r="AP30" i="3"/>
  <c r="AP29" i="3"/>
  <c r="AP28" i="3"/>
  <c r="AP26" i="3"/>
  <c r="AP25" i="3"/>
  <c r="AP22" i="3"/>
  <c r="AP21" i="3"/>
  <c r="AP18" i="3"/>
  <c r="AP16" i="3"/>
  <c r="AP15" i="3"/>
  <c r="AP14" i="3"/>
  <c r="AP13" i="3"/>
  <c r="AP9" i="3"/>
  <c r="AP8" i="3"/>
  <c r="AP7" i="3"/>
  <c r="AP24" i="3"/>
  <c r="AP5" i="3" l="1"/>
  <c r="AP23" i="3"/>
  <c r="L12" i="6"/>
  <c r="D54" i="7"/>
  <c r="E54" i="7"/>
  <c r="F54" i="7"/>
  <c r="G54" i="7"/>
  <c r="H54" i="7"/>
  <c r="I54" i="7"/>
  <c r="J54" i="7"/>
  <c r="K54" i="7"/>
  <c r="L54" i="7"/>
  <c r="M54" i="7"/>
  <c r="N54" i="7"/>
  <c r="O54" i="7"/>
  <c r="P54" i="7"/>
  <c r="Q54" i="7"/>
  <c r="R54" i="7"/>
  <c r="S54" i="7"/>
  <c r="T54" i="7"/>
  <c r="U54" i="7"/>
  <c r="V54" i="7"/>
  <c r="W54" i="7"/>
  <c r="X54" i="7"/>
  <c r="Y54" i="7"/>
  <c r="Z54" i="7"/>
  <c r="AA54" i="7"/>
  <c r="AB54" i="7"/>
  <c r="AC54" i="7"/>
  <c r="AD54" i="7"/>
  <c r="AE54" i="7"/>
  <c r="C54" i="7"/>
  <c r="D52" i="7"/>
  <c r="D64" i="7" s="1"/>
  <c r="E52" i="7"/>
  <c r="E64" i="7" s="1"/>
  <c r="F52" i="7"/>
  <c r="F64" i="7" s="1"/>
  <c r="G52" i="7"/>
  <c r="G64" i="7" s="1"/>
  <c r="H52" i="7"/>
  <c r="I52" i="7"/>
  <c r="J52" i="7"/>
  <c r="K52" i="7"/>
  <c r="L52" i="7"/>
  <c r="M52" i="7"/>
  <c r="M64" i="7" s="1"/>
  <c r="N52" i="7"/>
  <c r="N64" i="7" s="1"/>
  <c r="O52" i="7"/>
  <c r="O64" i="7" s="1"/>
  <c r="P52" i="7"/>
  <c r="P64" i="7" s="1"/>
  <c r="Q52" i="7"/>
  <c r="Q64" i="7" s="1"/>
  <c r="R52" i="7"/>
  <c r="R64" i="7" s="1"/>
  <c r="S52" i="7"/>
  <c r="S64" i="7" s="1"/>
  <c r="T52" i="7"/>
  <c r="U52" i="7"/>
  <c r="V52" i="7"/>
  <c r="W52" i="7"/>
  <c r="X52" i="7"/>
  <c r="Y52" i="7"/>
  <c r="Y64" i="7" s="1"/>
  <c r="Z52" i="7"/>
  <c r="Z64" i="7" s="1"/>
  <c r="AA52" i="7"/>
  <c r="AA64" i="7" s="1"/>
  <c r="AB52" i="7"/>
  <c r="AB64" i="7" s="1"/>
  <c r="AC52" i="7"/>
  <c r="AC64" i="7" s="1"/>
  <c r="AD52" i="7"/>
  <c r="AE52" i="7"/>
  <c r="C52" i="7"/>
  <c r="AE20" i="3"/>
  <c r="AY20" i="3" s="1"/>
  <c r="AE12" i="3"/>
  <c r="AY12" i="3" s="1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16" i="11" s="1"/>
  <c r="C25" i="7"/>
  <c r="C12" i="6"/>
  <c r="D12" i="6"/>
  <c r="E12" i="6"/>
  <c r="F12" i="6"/>
  <c r="G12" i="6"/>
  <c r="H12" i="6"/>
  <c r="I12" i="6"/>
  <c r="J12" i="6"/>
  <c r="K12" i="6"/>
  <c r="X64" i="7" l="1"/>
  <c r="K64" i="7"/>
  <c r="V64" i="7"/>
  <c r="L64" i="7"/>
  <c r="W64" i="7"/>
  <c r="J64" i="7"/>
  <c r="U64" i="7"/>
  <c r="I64" i="7"/>
  <c r="C64" i="7"/>
  <c r="T64" i="7"/>
  <c r="H64" i="7"/>
  <c r="AE64" i="7"/>
  <c r="AF15" i="11"/>
  <c r="AD64" i="7"/>
  <c r="AE17" i="3"/>
  <c r="AY17" i="3" s="1"/>
  <c r="AP12" i="3"/>
  <c r="AP20" i="3"/>
  <c r="AE19" i="3" l="1"/>
  <c r="AY19" i="3" s="1"/>
  <c r="AE35" i="11"/>
  <c r="AE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AA37" i="11"/>
  <c r="AB37" i="11"/>
  <c r="AC37" i="11"/>
  <c r="AD37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AA36" i="11"/>
  <c r="AB36" i="11"/>
  <c r="AC36" i="11"/>
  <c r="AD3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P19" i="3" l="1"/>
  <c r="AE27" i="3"/>
  <c r="AY27" i="3" s="1"/>
  <c r="AP17" i="3"/>
  <c r="AE17" i="11"/>
  <c r="AP27" i="3" l="1"/>
  <c r="AE31" i="3"/>
  <c r="AY31" i="3" s="1"/>
  <c r="AE23" i="11"/>
  <c r="AE8" i="11"/>
  <c r="AD8" i="11"/>
  <c r="AC8" i="11"/>
  <c r="AB8" i="11"/>
  <c r="AP31" i="3" l="1"/>
  <c r="AE16" i="11"/>
  <c r="AE15" i="11"/>
  <c r="AE33" i="3"/>
  <c r="AE25" i="11"/>
  <c r="AE26" i="11"/>
  <c r="AP33" i="3" l="1"/>
  <c r="AY33" i="3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I28" i="10"/>
  <c r="AA30" i="10" l="1"/>
  <c r="X27" i="10"/>
  <c r="M25" i="10"/>
  <c r="Y22" i="10"/>
  <c r="E26" i="10"/>
  <c r="Q21" i="10"/>
  <c r="R26" i="10"/>
  <c r="I27" i="10"/>
  <c r="P28" i="10"/>
  <c r="S24" i="10"/>
  <c r="T21" i="10"/>
  <c r="U21" i="10"/>
  <c r="D25" i="10"/>
  <c r="F30" i="10"/>
  <c r="F27" i="10"/>
  <c r="F24" i="10"/>
  <c r="F21" i="10"/>
  <c r="F28" i="10"/>
  <c r="F23" i="10"/>
  <c r="F22" i="10"/>
  <c r="F25" i="10"/>
  <c r="F26" i="10"/>
  <c r="F29" i="10"/>
  <c r="M24" i="10"/>
  <c r="G30" i="10"/>
  <c r="G27" i="10"/>
  <c r="G24" i="10"/>
  <c r="G21" i="10"/>
  <c r="G23" i="10"/>
  <c r="G22" i="10"/>
  <c r="G26" i="10"/>
  <c r="G28" i="10"/>
  <c r="G29" i="10"/>
  <c r="G25" i="10"/>
  <c r="H29" i="10"/>
  <c r="H25" i="10"/>
  <c r="H24" i="10"/>
  <c r="H30" i="10"/>
  <c r="H28" i="10"/>
  <c r="H23" i="10"/>
  <c r="H22" i="10"/>
  <c r="H21" i="10"/>
  <c r="H26" i="10"/>
  <c r="I29" i="10"/>
  <c r="I26" i="10"/>
  <c r="I25" i="10"/>
  <c r="I24" i="10"/>
  <c r="I30" i="10"/>
  <c r="I23" i="10"/>
  <c r="I22" i="10"/>
  <c r="I21" i="10"/>
  <c r="O25" i="10"/>
  <c r="J25" i="10"/>
  <c r="H27" i="10"/>
  <c r="K25" i="10"/>
  <c r="Y25" i="10"/>
  <c r="W21" i="10"/>
  <c r="AE33" i="11" l="1"/>
  <c r="AE36" i="11"/>
  <c r="Q25" i="10"/>
  <c r="M30" i="10"/>
  <c r="M28" i="10"/>
  <c r="W26" i="10"/>
  <c r="AE28" i="10"/>
  <c r="AE22" i="10"/>
  <c r="X28" i="10"/>
  <c r="Q26" i="10"/>
  <c r="R24" i="10"/>
  <c r="Y26" i="10"/>
  <c r="Y30" i="10"/>
  <c r="Y29" i="10"/>
  <c r="S23" i="10"/>
  <c r="X21" i="10"/>
  <c r="X22" i="10"/>
  <c r="X25" i="10"/>
  <c r="X23" i="10"/>
  <c r="X24" i="10"/>
  <c r="X29" i="10"/>
  <c r="M29" i="10"/>
  <c r="M21" i="10"/>
  <c r="M22" i="10"/>
  <c r="AE23" i="10"/>
  <c r="P21" i="10"/>
  <c r="AE31" i="10"/>
  <c r="P25" i="10"/>
  <c r="AA24" i="10"/>
  <c r="AE21" i="10"/>
  <c r="P29" i="10"/>
  <c r="AE24" i="10"/>
  <c r="P22" i="10"/>
  <c r="R27" i="10"/>
  <c r="AE27" i="10"/>
  <c r="P30" i="10"/>
  <c r="R30" i="10"/>
  <c r="AE30" i="10"/>
  <c r="P26" i="10"/>
  <c r="AE29" i="10"/>
  <c r="P23" i="10"/>
  <c r="Y28" i="10"/>
  <c r="AE25" i="10"/>
  <c r="P27" i="10"/>
  <c r="Q23" i="10"/>
  <c r="AE26" i="10"/>
  <c r="E27" i="10"/>
  <c r="M23" i="10"/>
  <c r="E30" i="10"/>
  <c r="R28" i="10"/>
  <c r="X26" i="10"/>
  <c r="S21" i="10"/>
  <c r="AA23" i="10"/>
  <c r="AA21" i="10"/>
  <c r="W25" i="10"/>
  <c r="M27" i="10"/>
  <c r="AA26" i="10"/>
  <c r="I31" i="10"/>
  <c r="M26" i="10"/>
  <c r="AA29" i="10"/>
  <c r="AA22" i="10"/>
  <c r="AA28" i="10"/>
  <c r="AA27" i="10"/>
  <c r="AA25" i="10"/>
  <c r="R23" i="10"/>
  <c r="R21" i="10"/>
  <c r="E21" i="10"/>
  <c r="E28" i="10"/>
  <c r="R25" i="10"/>
  <c r="Y23" i="10"/>
  <c r="E29" i="10"/>
  <c r="E24" i="10"/>
  <c r="R29" i="10"/>
  <c r="Q27" i="10"/>
  <c r="Y21" i="10"/>
  <c r="Y24" i="10"/>
  <c r="S28" i="10"/>
  <c r="E23" i="10"/>
  <c r="R22" i="10"/>
  <c r="Q30" i="10"/>
  <c r="Y27" i="10"/>
  <c r="X30" i="10"/>
  <c r="Q22" i="10"/>
  <c r="Q29" i="10"/>
  <c r="Q24" i="10"/>
  <c r="E22" i="10"/>
  <c r="Q28" i="10"/>
  <c r="H31" i="10"/>
  <c r="E25" i="10"/>
  <c r="S29" i="10"/>
  <c r="S26" i="10"/>
  <c r="S25" i="10"/>
  <c r="L22" i="10"/>
  <c r="L21" i="10"/>
  <c r="L24" i="10"/>
  <c r="L30" i="10"/>
  <c r="G31" i="10"/>
  <c r="L29" i="10"/>
  <c r="L25" i="10"/>
  <c r="S27" i="10"/>
  <c r="L28" i="10"/>
  <c r="S30" i="10"/>
  <c r="L27" i="10"/>
  <c r="L23" i="10"/>
  <c r="L26" i="10"/>
  <c r="P24" i="10"/>
  <c r="S22" i="10"/>
  <c r="V29" i="10"/>
  <c r="V26" i="10"/>
  <c r="V23" i="10"/>
  <c r="V30" i="10"/>
  <c r="V28" i="10"/>
  <c r="V22" i="10"/>
  <c r="V24" i="10"/>
  <c r="V27" i="10"/>
  <c r="C28" i="10"/>
  <c r="C22" i="10"/>
  <c r="C29" i="10"/>
  <c r="C27" i="10"/>
  <c r="C21" i="10"/>
  <c r="C23" i="10"/>
  <c r="C30" i="10"/>
  <c r="C26" i="10"/>
  <c r="C24" i="10"/>
  <c r="V25" i="10"/>
  <c r="C25" i="10"/>
  <c r="J29" i="10"/>
  <c r="J26" i="10"/>
  <c r="J23" i="10"/>
  <c r="J30" i="10"/>
  <c r="J27" i="10"/>
  <c r="J24" i="10"/>
  <c r="J22" i="10"/>
  <c r="J28" i="10"/>
  <c r="J21" i="10"/>
  <c r="T28" i="10"/>
  <c r="T24" i="10"/>
  <c r="T29" i="10"/>
  <c r="T25" i="10"/>
  <c r="T26" i="10"/>
  <c r="T27" i="10"/>
  <c r="T23" i="10"/>
  <c r="T22" i="10"/>
  <c r="T30" i="10"/>
  <c r="O28" i="10"/>
  <c r="O22" i="10"/>
  <c r="O27" i="10"/>
  <c r="O24" i="10"/>
  <c r="O23" i="10"/>
  <c r="O30" i="10"/>
  <c r="O26" i="10"/>
  <c r="O21" i="10"/>
  <c r="O29" i="10"/>
  <c r="F31" i="10"/>
  <c r="AB30" i="10"/>
  <c r="AB27" i="10"/>
  <c r="AB29" i="10"/>
  <c r="AB26" i="10"/>
  <c r="AB24" i="10"/>
  <c r="AB21" i="10"/>
  <c r="AB28" i="10"/>
  <c r="AB22" i="10"/>
  <c r="AB23" i="10"/>
  <c r="Z28" i="10"/>
  <c r="Z22" i="10"/>
  <c r="Z29" i="10"/>
  <c r="Z30" i="10"/>
  <c r="Z26" i="10"/>
  <c r="Z27" i="10"/>
  <c r="Z24" i="10"/>
  <c r="Z21" i="10"/>
  <c r="Z23" i="10"/>
  <c r="N28" i="10"/>
  <c r="N22" i="10"/>
  <c r="N26" i="10"/>
  <c r="N27" i="10"/>
  <c r="N30" i="10"/>
  <c r="N29" i="10"/>
  <c r="N23" i="10"/>
  <c r="N24" i="10"/>
  <c r="N21" i="10"/>
  <c r="AB25" i="10"/>
  <c r="Z25" i="10"/>
  <c r="V21" i="10"/>
  <c r="N25" i="10"/>
  <c r="W29" i="10"/>
  <c r="W23" i="10"/>
  <c r="W30" i="10"/>
  <c r="W28" i="10"/>
  <c r="W22" i="10"/>
  <c r="W24" i="10"/>
  <c r="W27" i="10"/>
  <c r="D21" i="10"/>
  <c r="D23" i="10"/>
  <c r="D22" i="10"/>
  <c r="D29" i="10"/>
  <c r="D30" i="10"/>
  <c r="D28" i="10"/>
  <c r="D24" i="10"/>
  <c r="D27" i="10"/>
  <c r="D26" i="10"/>
  <c r="K29" i="10"/>
  <c r="K26" i="10"/>
  <c r="K23" i="10"/>
  <c r="K30" i="10"/>
  <c r="K27" i="10"/>
  <c r="K24" i="10"/>
  <c r="K28" i="10"/>
  <c r="K21" i="10"/>
  <c r="K22" i="10"/>
  <c r="U29" i="10"/>
  <c r="U26" i="10"/>
  <c r="U28" i="10"/>
  <c r="U23" i="10"/>
  <c r="U22" i="10"/>
  <c r="U24" i="10"/>
  <c r="U25" i="10"/>
  <c r="U27" i="10"/>
  <c r="U30" i="10"/>
  <c r="M31" i="10" l="1"/>
  <c r="Y31" i="10"/>
  <c r="X31" i="10"/>
  <c r="AA31" i="10"/>
  <c r="P31" i="10"/>
  <c r="Q31" i="10"/>
  <c r="E31" i="10"/>
  <c r="R31" i="10"/>
  <c r="W31" i="10"/>
  <c r="T31" i="10"/>
  <c r="S31" i="10"/>
  <c r="U31" i="10"/>
  <c r="J31" i="10"/>
  <c r="D31" i="10"/>
  <c r="L31" i="10"/>
  <c r="V31" i="10"/>
  <c r="O31" i="10"/>
  <c r="Z31" i="10"/>
  <c r="N31" i="10"/>
  <c r="AB31" i="10"/>
  <c r="C31" i="10"/>
  <c r="AD30" i="10"/>
  <c r="AD27" i="10"/>
  <c r="AD31" i="10"/>
  <c r="AD24" i="10"/>
  <c r="AD23" i="10"/>
  <c r="AD28" i="10"/>
  <c r="AD29" i="10"/>
  <c r="AD22" i="10"/>
  <c r="AD25" i="10"/>
  <c r="AD26" i="10"/>
  <c r="AD21" i="10"/>
  <c r="K31" i="10"/>
  <c r="BG32" i="3" l="1"/>
  <c r="BG30" i="3"/>
  <c r="BG29" i="3"/>
  <c r="BG28" i="3"/>
  <c r="BG26" i="3"/>
  <c r="BG25" i="3"/>
  <c r="BG24" i="3"/>
  <c r="BG23" i="3"/>
  <c r="BG22" i="3"/>
  <c r="BG21" i="3"/>
  <c r="BG18" i="3"/>
  <c r="BG16" i="3"/>
  <c r="BG15" i="3"/>
  <c r="BG14" i="3"/>
  <c r="BG13" i="3"/>
  <c r="BG11" i="3"/>
  <c r="BG10" i="3"/>
  <c r="BG9" i="3"/>
  <c r="BG8" i="3"/>
  <c r="BG7" i="3"/>
  <c r="BG6" i="3"/>
  <c r="AD20" i="3"/>
  <c r="AD12" i="3"/>
  <c r="AD5" i="3"/>
  <c r="AD23" i="11" l="1"/>
  <c r="AG24" i="11" s="1"/>
  <c r="AD17" i="3"/>
  <c r="AG19" i="11" l="1"/>
  <c r="AG22" i="11"/>
  <c r="AD19" i="3"/>
  <c r="AG20" i="11" s="1"/>
  <c r="AD21" i="11"/>
  <c r="AD25" i="11"/>
  <c r="AD26" i="11"/>
  <c r="AD27" i="3" l="1"/>
  <c r="AD31" i="3" s="1"/>
  <c r="AD38" i="11"/>
  <c r="AG14" i="11" l="1"/>
  <c r="AD15" i="11"/>
  <c r="AD16" i="11"/>
  <c r="AD33" i="3"/>
  <c r="AD27" i="11"/>
  <c r="AX6" i="3" l="1"/>
  <c r="AX7" i="3"/>
  <c r="AX8" i="3"/>
  <c r="AX9" i="3"/>
  <c r="AX10" i="3"/>
  <c r="AX11" i="3"/>
  <c r="AX13" i="3"/>
  <c r="AX14" i="3"/>
  <c r="AX15" i="3"/>
  <c r="AX16" i="3"/>
  <c r="AX18" i="3"/>
  <c r="AX21" i="3"/>
  <c r="AX22" i="3"/>
  <c r="AX23" i="3"/>
  <c r="AX24" i="3"/>
  <c r="AX25" i="3"/>
  <c r="AX26" i="3"/>
  <c r="AX28" i="3"/>
  <c r="AX29" i="3"/>
  <c r="AX30" i="3"/>
  <c r="AX32" i="3"/>
  <c r="AC20" i="3" l="1"/>
  <c r="AC12" i="3"/>
  <c r="AC5" i="3"/>
  <c r="AC23" i="11" l="1"/>
  <c r="AF24" i="11" s="1"/>
  <c r="AC17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C5" i="3"/>
  <c r="C23" i="11" s="1"/>
  <c r="D5" i="3"/>
  <c r="D23" i="11" s="1"/>
  <c r="E5" i="3"/>
  <c r="E23" i="11" s="1"/>
  <c r="F5" i="3"/>
  <c r="F23" i="11" s="1"/>
  <c r="G5" i="3"/>
  <c r="G23" i="11" s="1"/>
  <c r="H5" i="3"/>
  <c r="H23" i="11" s="1"/>
  <c r="I5" i="3"/>
  <c r="I23" i="11" s="1"/>
  <c r="J5" i="3"/>
  <c r="J23" i="11" s="1"/>
  <c r="K5" i="3"/>
  <c r="K23" i="11" s="1"/>
  <c r="L5" i="3"/>
  <c r="M5" i="3"/>
  <c r="M23" i="11" s="1"/>
  <c r="N5" i="3"/>
  <c r="N23" i="11" s="1"/>
  <c r="O5" i="3"/>
  <c r="O23" i="11" s="1"/>
  <c r="P5" i="3"/>
  <c r="P23" i="11" s="1"/>
  <c r="Q5" i="3"/>
  <c r="Q23" i="11" s="1"/>
  <c r="R5" i="3"/>
  <c r="R23" i="11" s="1"/>
  <c r="S5" i="3"/>
  <c r="S23" i="11" s="1"/>
  <c r="T5" i="3"/>
  <c r="T23" i="11" s="1"/>
  <c r="U5" i="3"/>
  <c r="U23" i="11" s="1"/>
  <c r="V5" i="3"/>
  <c r="V23" i="11" s="1"/>
  <c r="W5" i="3"/>
  <c r="W23" i="11" s="1"/>
  <c r="X5" i="3"/>
  <c r="Y5" i="3"/>
  <c r="Y23" i="11" s="1"/>
  <c r="Z5" i="3"/>
  <c r="Z23" i="11" s="1"/>
  <c r="AA5" i="3"/>
  <c r="AA23" i="11" s="1"/>
  <c r="AB20" i="3"/>
  <c r="AB5" i="3"/>
  <c r="AB12" i="3"/>
  <c r="AO32" i="3"/>
  <c r="AO30" i="3"/>
  <c r="AO29" i="3"/>
  <c r="AO28" i="3"/>
  <c r="AO26" i="3"/>
  <c r="AO25" i="3"/>
  <c r="AO24" i="3"/>
  <c r="AO23" i="3"/>
  <c r="AO22" i="3"/>
  <c r="AO21" i="3"/>
  <c r="AO18" i="3"/>
  <c r="AO16" i="3"/>
  <c r="AO15" i="3"/>
  <c r="AO14" i="3"/>
  <c r="AO13" i="3"/>
  <c r="AO11" i="3"/>
  <c r="AO10" i="3"/>
  <c r="AO9" i="3"/>
  <c r="AO8" i="3"/>
  <c r="AO7" i="3"/>
  <c r="AO6" i="3"/>
  <c r="AB23" i="11" l="1"/>
  <c r="AF22" i="11"/>
  <c r="AF19" i="11"/>
  <c r="C25" i="11"/>
  <c r="C26" i="11"/>
  <c r="P25" i="11"/>
  <c r="S24" i="11"/>
  <c r="P26" i="11"/>
  <c r="G24" i="11"/>
  <c r="D26" i="11"/>
  <c r="D25" i="11"/>
  <c r="AA25" i="11"/>
  <c r="AA26" i="11"/>
  <c r="AD24" i="11"/>
  <c r="Z26" i="11"/>
  <c r="Z25" i="11"/>
  <c r="AC24" i="11"/>
  <c r="Y25" i="11"/>
  <c r="Y26" i="11"/>
  <c r="AB24" i="11"/>
  <c r="L17" i="3"/>
  <c r="L23" i="11"/>
  <c r="M24" i="11" s="1"/>
  <c r="W26" i="11"/>
  <c r="W25" i="11"/>
  <c r="J26" i="11"/>
  <c r="J25" i="11"/>
  <c r="U25" i="11"/>
  <c r="U26" i="11"/>
  <c r="M26" i="11"/>
  <c r="M25" i="11"/>
  <c r="P24" i="11"/>
  <c r="X17" i="3"/>
  <c r="X23" i="11"/>
  <c r="Z24" i="11" s="1"/>
  <c r="AC21" i="11"/>
  <c r="K26" i="11"/>
  <c r="K25" i="11"/>
  <c r="V26" i="11"/>
  <c r="V25" i="11"/>
  <c r="I26" i="11"/>
  <c r="I25" i="11"/>
  <c r="W24" i="11"/>
  <c r="T25" i="11"/>
  <c r="T26" i="11"/>
  <c r="K24" i="11"/>
  <c r="H26" i="11"/>
  <c r="H25" i="11"/>
  <c r="S25" i="11"/>
  <c r="S26" i="11"/>
  <c r="V24" i="11"/>
  <c r="G25" i="11"/>
  <c r="G26" i="11"/>
  <c r="J24" i="11"/>
  <c r="R25" i="11"/>
  <c r="R26" i="11"/>
  <c r="U24" i="11"/>
  <c r="F25" i="11"/>
  <c r="F26" i="11"/>
  <c r="I24" i="11"/>
  <c r="AC25" i="11"/>
  <c r="AC26" i="11"/>
  <c r="R24" i="11"/>
  <c r="O25" i="11"/>
  <c r="O26" i="11"/>
  <c r="N26" i="11"/>
  <c r="N25" i="11"/>
  <c r="Q24" i="11"/>
  <c r="AB25" i="11"/>
  <c r="AE24" i="11"/>
  <c r="AB26" i="11"/>
  <c r="Q25" i="11"/>
  <c r="Q26" i="11"/>
  <c r="T24" i="11"/>
  <c r="E25" i="11"/>
  <c r="E26" i="11"/>
  <c r="H24" i="11"/>
  <c r="BG12" i="3"/>
  <c r="BG5" i="3"/>
  <c r="BG20" i="3"/>
  <c r="AX12" i="3"/>
  <c r="AX20" i="3"/>
  <c r="AX5" i="3"/>
  <c r="AC19" i="3"/>
  <c r="W17" i="3"/>
  <c r="AB17" i="3"/>
  <c r="K17" i="3"/>
  <c r="S17" i="3"/>
  <c r="G17" i="3"/>
  <c r="U17" i="3"/>
  <c r="I17" i="3"/>
  <c r="P17" i="3"/>
  <c r="D17" i="3"/>
  <c r="T17" i="3"/>
  <c r="H17" i="3"/>
  <c r="R17" i="3"/>
  <c r="F17" i="3"/>
  <c r="Q17" i="3"/>
  <c r="E17" i="3"/>
  <c r="AO12" i="3"/>
  <c r="O17" i="3"/>
  <c r="C17" i="3"/>
  <c r="Z17" i="3"/>
  <c r="N17" i="3"/>
  <c r="Y17" i="3"/>
  <c r="M17" i="3"/>
  <c r="V17" i="3"/>
  <c r="J17" i="3"/>
  <c r="AA17" i="3"/>
  <c r="AO20" i="3"/>
  <c r="AO5" i="3"/>
  <c r="AF20" i="11" l="1"/>
  <c r="AB21" i="11"/>
  <c r="AC27" i="3"/>
  <c r="AC38" i="11" s="1"/>
  <c r="D19" i="3"/>
  <c r="D27" i="3" s="1"/>
  <c r="G22" i="11"/>
  <c r="D21" i="11"/>
  <c r="G19" i="11"/>
  <c r="Z21" i="11"/>
  <c r="AC22" i="11"/>
  <c r="AC19" i="11"/>
  <c r="X26" i="11"/>
  <c r="AA24" i="11"/>
  <c r="X25" i="11"/>
  <c r="O19" i="3"/>
  <c r="O21" i="11"/>
  <c r="R22" i="11"/>
  <c r="R19" i="11"/>
  <c r="S19" i="3"/>
  <c r="S21" i="11"/>
  <c r="V22" i="11"/>
  <c r="V19" i="11"/>
  <c r="E19" i="3"/>
  <c r="E21" i="11"/>
  <c r="H22" i="11"/>
  <c r="H19" i="11"/>
  <c r="J19" i="3"/>
  <c r="M19" i="11"/>
  <c r="M22" i="11"/>
  <c r="J21" i="11"/>
  <c r="Y24" i="11"/>
  <c r="V19" i="3"/>
  <c r="V21" i="11"/>
  <c r="Y22" i="11"/>
  <c r="Y19" i="11"/>
  <c r="F19" i="3"/>
  <c r="F27" i="3" s="1"/>
  <c r="F21" i="11"/>
  <c r="I22" i="11"/>
  <c r="I19" i="11"/>
  <c r="W19" i="3"/>
  <c r="Z19" i="11"/>
  <c r="Z22" i="11"/>
  <c r="W21" i="11"/>
  <c r="U19" i="3"/>
  <c r="X22" i="11"/>
  <c r="U21" i="11"/>
  <c r="X19" i="11"/>
  <c r="L26" i="11"/>
  <c r="O24" i="11"/>
  <c r="L25" i="11"/>
  <c r="K19" i="3"/>
  <c r="K27" i="3" s="1"/>
  <c r="N22" i="11"/>
  <c r="K21" i="11"/>
  <c r="N19" i="11"/>
  <c r="R19" i="3"/>
  <c r="R21" i="11"/>
  <c r="U22" i="11"/>
  <c r="U19" i="11"/>
  <c r="N19" i="3"/>
  <c r="N27" i="3" s="1"/>
  <c r="Q22" i="11"/>
  <c r="N21" i="11"/>
  <c r="Q19" i="11"/>
  <c r="M19" i="3"/>
  <c r="M27" i="3" s="1"/>
  <c r="P22" i="11"/>
  <c r="M21" i="11"/>
  <c r="P19" i="11"/>
  <c r="H19" i="3"/>
  <c r="H27" i="3" s="1"/>
  <c r="K22" i="11"/>
  <c r="H21" i="11"/>
  <c r="K19" i="11"/>
  <c r="X24" i="11"/>
  <c r="P19" i="3"/>
  <c r="S22" i="11"/>
  <c r="P21" i="11"/>
  <c r="S19" i="11"/>
  <c r="I19" i="3"/>
  <c r="I27" i="3" s="1"/>
  <c r="L22" i="11"/>
  <c r="I21" i="11"/>
  <c r="L19" i="11"/>
  <c r="C19" i="3"/>
  <c r="C21" i="11"/>
  <c r="G19" i="3"/>
  <c r="G27" i="3" s="1"/>
  <c r="G21" i="11"/>
  <c r="J22" i="11"/>
  <c r="J19" i="11"/>
  <c r="X19" i="3"/>
  <c r="AA19" i="11"/>
  <c r="AA22" i="11"/>
  <c r="X21" i="11"/>
  <c r="AD22" i="11"/>
  <c r="AA21" i="11"/>
  <c r="AD19" i="11"/>
  <c r="L24" i="11"/>
  <c r="L19" i="3"/>
  <c r="L21" i="11"/>
  <c r="O19" i="11"/>
  <c r="O22" i="11"/>
  <c r="Q19" i="3"/>
  <c r="Q21" i="11"/>
  <c r="T22" i="11"/>
  <c r="T19" i="11"/>
  <c r="Y19" i="3"/>
  <c r="AB22" i="11"/>
  <c r="AB19" i="11"/>
  <c r="Y21" i="11"/>
  <c r="T19" i="3"/>
  <c r="W22" i="11"/>
  <c r="T21" i="11"/>
  <c r="W19" i="11"/>
  <c r="N24" i="11"/>
  <c r="AB19" i="3"/>
  <c r="BG17" i="3"/>
  <c r="AX17" i="3"/>
  <c r="Z19" i="3"/>
  <c r="AO17" i="3"/>
  <c r="AA19" i="3"/>
  <c r="T27" i="3" l="1"/>
  <c r="T31" i="3" s="1"/>
  <c r="R27" i="3"/>
  <c r="R31" i="3" s="1"/>
  <c r="S27" i="3"/>
  <c r="S31" i="3" s="1"/>
  <c r="AA27" i="3"/>
  <c r="U27" i="3"/>
  <c r="U31" i="3" s="1"/>
  <c r="V27" i="3"/>
  <c r="V31" i="3" s="1"/>
  <c r="Z27" i="3"/>
  <c r="Y27" i="3"/>
  <c r="Y31" i="3" s="1"/>
  <c r="W27" i="3"/>
  <c r="W38" i="11" s="1"/>
  <c r="Q27" i="3"/>
  <c r="Q31" i="3" s="1"/>
  <c r="O27" i="3"/>
  <c r="O31" i="3" s="1"/>
  <c r="P27" i="3"/>
  <c r="P31" i="3" s="1"/>
  <c r="AC31" i="3"/>
  <c r="AC27" i="11" s="1"/>
  <c r="M20" i="11"/>
  <c r="J27" i="3"/>
  <c r="J31" i="3" s="1"/>
  <c r="X27" i="3"/>
  <c r="X38" i="11" s="1"/>
  <c r="G20" i="11"/>
  <c r="E27" i="3"/>
  <c r="E31" i="3" s="1"/>
  <c r="L27" i="3"/>
  <c r="AT27" i="3" s="1"/>
  <c r="C27" i="3"/>
  <c r="C38" i="11" s="1"/>
  <c r="AE20" i="11"/>
  <c r="AB27" i="3"/>
  <c r="N20" i="11"/>
  <c r="R20" i="11"/>
  <c r="H20" i="11"/>
  <c r="K20" i="11"/>
  <c r="Q20" i="11"/>
  <c r="V20" i="11"/>
  <c r="X20" i="11"/>
  <c r="Z20" i="11"/>
  <c r="I20" i="11"/>
  <c r="S20" i="11"/>
  <c r="P20" i="11"/>
  <c r="AA20" i="11"/>
  <c r="Y20" i="11"/>
  <c r="AD20" i="11"/>
  <c r="O20" i="11"/>
  <c r="W20" i="11"/>
  <c r="L20" i="11"/>
  <c r="J20" i="11"/>
  <c r="U20" i="11"/>
  <c r="T20" i="11"/>
  <c r="K31" i="3"/>
  <c r="K38" i="11"/>
  <c r="V38" i="11"/>
  <c r="AB20" i="11"/>
  <c r="Y38" i="11"/>
  <c r="T38" i="11"/>
  <c r="I31" i="3"/>
  <c r="I38" i="11"/>
  <c r="F31" i="3"/>
  <c r="F38" i="11"/>
  <c r="M31" i="3"/>
  <c r="M38" i="11"/>
  <c r="N31" i="3"/>
  <c r="N38" i="11"/>
  <c r="D31" i="3"/>
  <c r="D38" i="11"/>
  <c r="H31" i="3"/>
  <c r="H38" i="11"/>
  <c r="AC20" i="11"/>
  <c r="G31" i="3"/>
  <c r="G38" i="11"/>
  <c r="AX19" i="3"/>
  <c r="BG19" i="3"/>
  <c r="AO19" i="3"/>
  <c r="R38" i="11" l="1"/>
  <c r="P16" i="11"/>
  <c r="P33" i="3"/>
  <c r="P15" i="11"/>
  <c r="S14" i="11"/>
  <c r="O16" i="11"/>
  <c r="O33" i="3"/>
  <c r="R14" i="11"/>
  <c r="O15" i="11"/>
  <c r="Q16" i="11"/>
  <c r="Q33" i="3"/>
  <c r="T14" i="11"/>
  <c r="Q15" i="11"/>
  <c r="N15" i="11"/>
  <c r="N16" i="11"/>
  <c r="N33" i="3"/>
  <c r="Q14" i="11"/>
  <c r="Y33" i="3"/>
  <c r="Y16" i="11"/>
  <c r="Y15" i="11"/>
  <c r="M16" i="11"/>
  <c r="M15" i="11"/>
  <c r="M33" i="3"/>
  <c r="P14" i="11"/>
  <c r="K15" i="11"/>
  <c r="K16" i="11"/>
  <c r="K33" i="3"/>
  <c r="E16" i="11"/>
  <c r="E33" i="3"/>
  <c r="H14" i="11"/>
  <c r="E15" i="11"/>
  <c r="V15" i="11"/>
  <c r="V16" i="11"/>
  <c r="V33" i="3"/>
  <c r="T15" i="11"/>
  <c r="T33" i="3"/>
  <c r="T16" i="11"/>
  <c r="D16" i="11"/>
  <c r="D33" i="3"/>
  <c r="G14" i="11"/>
  <c r="D15" i="11"/>
  <c r="G33" i="3"/>
  <c r="G15" i="11"/>
  <c r="J14" i="11"/>
  <c r="G16" i="11"/>
  <c r="R15" i="11"/>
  <c r="U14" i="11"/>
  <c r="R33" i="3"/>
  <c r="R16" i="11"/>
  <c r="F15" i="11"/>
  <c r="F16" i="11"/>
  <c r="F33" i="3"/>
  <c r="I14" i="11"/>
  <c r="U15" i="11"/>
  <c r="U33" i="3"/>
  <c r="U16" i="11"/>
  <c r="J15" i="11"/>
  <c r="M14" i="11"/>
  <c r="J16" i="11"/>
  <c r="J33" i="3"/>
  <c r="S15" i="11"/>
  <c r="S16" i="11"/>
  <c r="V14" i="11"/>
  <c r="S33" i="3"/>
  <c r="I15" i="11"/>
  <c r="I16" i="11"/>
  <c r="I33" i="3"/>
  <c r="L14" i="11"/>
  <c r="H15" i="11"/>
  <c r="K14" i="11"/>
  <c r="H16" i="11"/>
  <c r="H33" i="3"/>
  <c r="AC16" i="11"/>
  <c r="AC33" i="3"/>
  <c r="AC15" i="11"/>
  <c r="AF14" i="11"/>
  <c r="W31" i="3"/>
  <c r="Y14" i="11" s="1"/>
  <c r="O38" i="11"/>
  <c r="Q38" i="11"/>
  <c r="S38" i="11"/>
  <c r="J38" i="11"/>
  <c r="L38" i="11"/>
  <c r="X31" i="3"/>
  <c r="E38" i="11"/>
  <c r="L31" i="3"/>
  <c r="C31" i="3"/>
  <c r="AU27" i="3"/>
  <c r="P38" i="11"/>
  <c r="U38" i="11"/>
  <c r="O27" i="11"/>
  <c r="Q27" i="11"/>
  <c r="S27" i="11"/>
  <c r="D27" i="11"/>
  <c r="E27" i="11"/>
  <c r="M27" i="11"/>
  <c r="K27" i="11"/>
  <c r="U27" i="11"/>
  <c r="I27" i="11"/>
  <c r="F27" i="11"/>
  <c r="P27" i="11"/>
  <c r="T27" i="11"/>
  <c r="R27" i="11"/>
  <c r="Z31" i="3"/>
  <c r="Z38" i="11"/>
  <c r="N27" i="11"/>
  <c r="V27" i="11"/>
  <c r="G27" i="11"/>
  <c r="H27" i="11"/>
  <c r="J27" i="11"/>
  <c r="AB31" i="3"/>
  <c r="AB38" i="11"/>
  <c r="Y27" i="11"/>
  <c r="AA38" i="11"/>
  <c r="W14" i="11" l="1"/>
  <c r="N14" i="11"/>
  <c r="W27" i="11"/>
  <c r="Z16" i="11"/>
  <c r="Z33" i="3"/>
  <c r="Z15" i="11"/>
  <c r="AA14" i="11"/>
  <c r="X15" i="11"/>
  <c r="X33" i="3"/>
  <c r="X16" i="11"/>
  <c r="Z14" i="11"/>
  <c r="W33" i="3"/>
  <c r="W15" i="11"/>
  <c r="W16" i="11"/>
  <c r="AB16" i="11"/>
  <c r="AB33" i="3"/>
  <c r="AE14" i="11"/>
  <c r="AB15" i="11"/>
  <c r="C16" i="11"/>
  <c r="C33" i="3"/>
  <c r="C15" i="11"/>
  <c r="O14" i="11"/>
  <c r="L33" i="3"/>
  <c r="L15" i="11"/>
  <c r="L16" i="11"/>
  <c r="X14" i="11"/>
  <c r="X27" i="11"/>
  <c r="C27" i="11"/>
  <c r="L27" i="11"/>
  <c r="Z27" i="11"/>
  <c r="AB27" i="11"/>
  <c r="AX27" i="3"/>
  <c r="BG27" i="3"/>
  <c r="AA31" i="3"/>
  <c r="AO27" i="3"/>
  <c r="AA33" i="3" l="1"/>
  <c r="AA16" i="11"/>
  <c r="AA15" i="11"/>
  <c r="AD14" i="11"/>
  <c r="AB14" i="11"/>
  <c r="AC14" i="11"/>
  <c r="AI33" i="3"/>
  <c r="AA27" i="11"/>
  <c r="AX31" i="3"/>
  <c r="BG31" i="3"/>
  <c r="AO31" i="3"/>
  <c r="BG33" i="3" l="1"/>
  <c r="AX33" i="3" l="1"/>
  <c r="AO33" i="3"/>
  <c r="BF32" i="3"/>
  <c r="BE32" i="3"/>
  <c r="BD32" i="3"/>
  <c r="BC32" i="3"/>
  <c r="BB32" i="3"/>
  <c r="BA32" i="3"/>
  <c r="AW32" i="3"/>
  <c r="AV32" i="3"/>
  <c r="AU32" i="3"/>
  <c r="AT32" i="3"/>
  <c r="AS32" i="3"/>
  <c r="AR32" i="3"/>
  <c r="AN32" i="3"/>
  <c r="AM32" i="3"/>
  <c r="AL32" i="3"/>
  <c r="AK32" i="3"/>
  <c r="AJ32" i="3"/>
  <c r="AI32" i="3"/>
  <c r="AW30" i="3" l="1"/>
  <c r="BF30" i="3" s="1"/>
  <c r="AW29" i="3"/>
  <c r="BF29" i="3" s="1"/>
  <c r="AW28" i="3"/>
  <c r="BF28" i="3" s="1"/>
  <c r="AW26" i="3"/>
  <c r="BF26" i="3" s="1"/>
  <c r="AW25" i="3"/>
  <c r="BF25" i="3" s="1"/>
  <c r="AW24" i="3"/>
  <c r="BF24" i="3" s="1"/>
  <c r="AW23" i="3"/>
  <c r="BF23" i="3" s="1"/>
  <c r="AW22" i="3"/>
  <c r="BF22" i="3" s="1"/>
  <c r="AW21" i="3"/>
  <c r="BF21" i="3" s="1"/>
  <c r="AW18" i="3"/>
  <c r="BF18" i="3" s="1"/>
  <c r="AW16" i="3"/>
  <c r="AW15" i="3"/>
  <c r="BF15" i="3" s="1"/>
  <c r="AW14" i="3"/>
  <c r="BF14" i="3" s="1"/>
  <c r="AW13" i="3"/>
  <c r="BF13" i="3" s="1"/>
  <c r="AW11" i="3"/>
  <c r="BF11" i="3" s="1"/>
  <c r="AW10" i="3"/>
  <c r="BF10" i="3" s="1"/>
  <c r="AW9" i="3"/>
  <c r="BF9" i="3" s="1"/>
  <c r="AW8" i="3"/>
  <c r="BF8" i="3" s="1"/>
  <c r="AW7" i="3"/>
  <c r="BF7" i="3" s="1"/>
  <c r="AW6" i="3"/>
  <c r="BF6" i="3" s="1"/>
  <c r="BF16" i="3" l="1"/>
  <c r="AI6" i="3" l="1"/>
  <c r="AJ6" i="3"/>
  <c r="AK6" i="3"/>
  <c r="AL6" i="3"/>
  <c r="AM6" i="3"/>
  <c r="AN6" i="3"/>
  <c r="AR6" i="3"/>
  <c r="AS6" i="3"/>
  <c r="AT6" i="3"/>
  <c r="AU6" i="3"/>
  <c r="AV6" i="3"/>
  <c r="BA6" i="3"/>
  <c r="BB6" i="3"/>
  <c r="BC6" i="3"/>
  <c r="BD6" i="3"/>
  <c r="BE6" i="3"/>
  <c r="AI7" i="3"/>
  <c r="AJ7" i="3"/>
  <c r="AK7" i="3"/>
  <c r="AL7" i="3"/>
  <c r="AM7" i="3"/>
  <c r="AN7" i="3"/>
  <c r="AR7" i="3"/>
  <c r="AS7" i="3"/>
  <c r="AT7" i="3"/>
  <c r="AU7" i="3"/>
  <c r="AV7" i="3"/>
  <c r="BA7" i="3"/>
  <c r="BB7" i="3"/>
  <c r="BC7" i="3"/>
  <c r="BD7" i="3"/>
  <c r="BE7" i="3"/>
  <c r="AI8" i="3"/>
  <c r="AJ8" i="3"/>
  <c r="AK8" i="3"/>
  <c r="AL8" i="3"/>
  <c r="AM8" i="3"/>
  <c r="AN8" i="3"/>
  <c r="AR8" i="3"/>
  <c r="AS8" i="3"/>
  <c r="AT8" i="3"/>
  <c r="AU8" i="3"/>
  <c r="AV8" i="3"/>
  <c r="BA8" i="3"/>
  <c r="BB8" i="3"/>
  <c r="BC8" i="3"/>
  <c r="BD8" i="3"/>
  <c r="BE8" i="3"/>
  <c r="AI9" i="3"/>
  <c r="AJ9" i="3"/>
  <c r="AK9" i="3"/>
  <c r="AL9" i="3"/>
  <c r="AM9" i="3"/>
  <c r="AN9" i="3"/>
  <c r="AR9" i="3"/>
  <c r="AS9" i="3"/>
  <c r="AT9" i="3"/>
  <c r="AU9" i="3"/>
  <c r="AV9" i="3"/>
  <c r="BA9" i="3"/>
  <c r="BB9" i="3"/>
  <c r="BC9" i="3"/>
  <c r="BD9" i="3"/>
  <c r="BE9" i="3"/>
  <c r="AI10" i="3"/>
  <c r="AJ10" i="3"/>
  <c r="AK10" i="3"/>
  <c r="AL10" i="3"/>
  <c r="AM10" i="3"/>
  <c r="AN10" i="3"/>
  <c r="AR10" i="3"/>
  <c r="AS10" i="3"/>
  <c r="AT10" i="3"/>
  <c r="AU10" i="3"/>
  <c r="AV10" i="3"/>
  <c r="BA10" i="3"/>
  <c r="BB10" i="3"/>
  <c r="BC10" i="3"/>
  <c r="BD10" i="3"/>
  <c r="BE10" i="3"/>
  <c r="AJ11" i="3"/>
  <c r="AK11" i="3"/>
  <c r="AL11" i="3"/>
  <c r="AM11" i="3"/>
  <c r="AN11" i="3"/>
  <c r="AR11" i="3"/>
  <c r="AS11" i="3"/>
  <c r="AT11" i="3"/>
  <c r="AU11" i="3"/>
  <c r="AV11" i="3"/>
  <c r="BA11" i="3"/>
  <c r="BB11" i="3"/>
  <c r="BC11" i="3"/>
  <c r="BD11" i="3"/>
  <c r="BE11" i="3"/>
  <c r="AI13" i="3"/>
  <c r="AJ13" i="3"/>
  <c r="AK13" i="3"/>
  <c r="AL13" i="3"/>
  <c r="AM13" i="3"/>
  <c r="AN13" i="3"/>
  <c r="AR13" i="3"/>
  <c r="AS13" i="3"/>
  <c r="AT13" i="3"/>
  <c r="AU13" i="3"/>
  <c r="AV13" i="3"/>
  <c r="BA13" i="3"/>
  <c r="BB13" i="3"/>
  <c r="BC13" i="3"/>
  <c r="BD13" i="3"/>
  <c r="BE13" i="3"/>
  <c r="AI14" i="3"/>
  <c r="AJ14" i="3"/>
  <c r="AK14" i="3"/>
  <c r="AL14" i="3"/>
  <c r="AM14" i="3"/>
  <c r="AN14" i="3"/>
  <c r="AR14" i="3"/>
  <c r="AS14" i="3"/>
  <c r="AT14" i="3"/>
  <c r="AU14" i="3"/>
  <c r="AV14" i="3"/>
  <c r="BA14" i="3"/>
  <c r="BB14" i="3"/>
  <c r="BC14" i="3"/>
  <c r="BD14" i="3"/>
  <c r="BE14" i="3"/>
  <c r="AI15" i="3"/>
  <c r="AJ15" i="3"/>
  <c r="AK15" i="3"/>
  <c r="AL15" i="3"/>
  <c r="AM15" i="3"/>
  <c r="AN15" i="3"/>
  <c r="AR15" i="3"/>
  <c r="AS15" i="3"/>
  <c r="AT15" i="3"/>
  <c r="AU15" i="3"/>
  <c r="AV15" i="3"/>
  <c r="BA15" i="3"/>
  <c r="BB15" i="3"/>
  <c r="BC15" i="3"/>
  <c r="BD15" i="3"/>
  <c r="BE15" i="3"/>
  <c r="AI16" i="3"/>
  <c r="AJ16" i="3"/>
  <c r="AK16" i="3"/>
  <c r="AL16" i="3"/>
  <c r="AM16" i="3"/>
  <c r="AN16" i="3"/>
  <c r="AR16" i="3"/>
  <c r="AS16" i="3"/>
  <c r="AT16" i="3"/>
  <c r="AU16" i="3"/>
  <c r="AV16" i="3"/>
  <c r="BA16" i="3"/>
  <c r="BB16" i="3"/>
  <c r="BC16" i="3"/>
  <c r="BD16" i="3"/>
  <c r="BE16" i="3"/>
  <c r="AI18" i="3"/>
  <c r="AJ18" i="3"/>
  <c r="AK18" i="3"/>
  <c r="AL18" i="3"/>
  <c r="AM18" i="3"/>
  <c r="AN18" i="3"/>
  <c r="AR18" i="3"/>
  <c r="AS18" i="3"/>
  <c r="AT18" i="3"/>
  <c r="AU18" i="3"/>
  <c r="AV18" i="3"/>
  <c r="BA18" i="3"/>
  <c r="BB18" i="3"/>
  <c r="BC18" i="3"/>
  <c r="BD18" i="3"/>
  <c r="BE18" i="3"/>
  <c r="AI21" i="3"/>
  <c r="AJ21" i="3"/>
  <c r="AK21" i="3"/>
  <c r="AL21" i="3"/>
  <c r="AM21" i="3"/>
  <c r="AN21" i="3"/>
  <c r="AR21" i="3"/>
  <c r="AS21" i="3"/>
  <c r="AT21" i="3"/>
  <c r="AU21" i="3"/>
  <c r="AV21" i="3"/>
  <c r="BA21" i="3"/>
  <c r="BB21" i="3"/>
  <c r="BC21" i="3"/>
  <c r="BD21" i="3"/>
  <c r="BE21" i="3"/>
  <c r="AI22" i="3"/>
  <c r="AJ22" i="3"/>
  <c r="AK22" i="3"/>
  <c r="AL22" i="3"/>
  <c r="AM22" i="3"/>
  <c r="AN22" i="3"/>
  <c r="AR22" i="3"/>
  <c r="AS22" i="3"/>
  <c r="AT22" i="3"/>
  <c r="AU22" i="3"/>
  <c r="AV22" i="3"/>
  <c r="BA22" i="3"/>
  <c r="BB22" i="3"/>
  <c r="BC22" i="3"/>
  <c r="BD22" i="3"/>
  <c r="BE22" i="3"/>
  <c r="AI23" i="3"/>
  <c r="AJ23" i="3"/>
  <c r="AK23" i="3"/>
  <c r="AL23" i="3"/>
  <c r="AM23" i="3"/>
  <c r="AN23" i="3"/>
  <c r="AR23" i="3"/>
  <c r="AS23" i="3"/>
  <c r="AT23" i="3"/>
  <c r="AU23" i="3"/>
  <c r="AV23" i="3"/>
  <c r="BA23" i="3"/>
  <c r="BB23" i="3"/>
  <c r="BC23" i="3"/>
  <c r="BD23" i="3"/>
  <c r="BE23" i="3"/>
  <c r="AI24" i="3"/>
  <c r="AJ24" i="3"/>
  <c r="AK24" i="3"/>
  <c r="AL24" i="3"/>
  <c r="AM24" i="3"/>
  <c r="AN24" i="3"/>
  <c r="AR24" i="3"/>
  <c r="AS24" i="3"/>
  <c r="AT24" i="3"/>
  <c r="AU24" i="3"/>
  <c r="AV24" i="3"/>
  <c r="BA24" i="3"/>
  <c r="BB24" i="3"/>
  <c r="BC24" i="3"/>
  <c r="BD24" i="3"/>
  <c r="BE24" i="3"/>
  <c r="AI25" i="3"/>
  <c r="AJ25" i="3"/>
  <c r="AK25" i="3"/>
  <c r="AL25" i="3"/>
  <c r="AM25" i="3"/>
  <c r="AN25" i="3"/>
  <c r="AR25" i="3"/>
  <c r="AS25" i="3"/>
  <c r="AT25" i="3"/>
  <c r="AU25" i="3"/>
  <c r="AV25" i="3"/>
  <c r="BA25" i="3"/>
  <c r="BB25" i="3"/>
  <c r="BC25" i="3"/>
  <c r="BD25" i="3"/>
  <c r="BE25" i="3"/>
  <c r="AI26" i="3"/>
  <c r="AJ26" i="3"/>
  <c r="AK26" i="3"/>
  <c r="AL26" i="3"/>
  <c r="AM26" i="3"/>
  <c r="AN26" i="3"/>
  <c r="AR26" i="3"/>
  <c r="AS26" i="3"/>
  <c r="AT26" i="3"/>
  <c r="AU26" i="3"/>
  <c r="AV26" i="3"/>
  <c r="BA26" i="3"/>
  <c r="BB26" i="3"/>
  <c r="BC26" i="3"/>
  <c r="BD26" i="3"/>
  <c r="BE26" i="3"/>
  <c r="AI28" i="3"/>
  <c r="AJ28" i="3"/>
  <c r="AK28" i="3"/>
  <c r="AL28" i="3"/>
  <c r="AM28" i="3"/>
  <c r="AN28" i="3"/>
  <c r="AR28" i="3"/>
  <c r="AS28" i="3"/>
  <c r="AT28" i="3"/>
  <c r="AU28" i="3"/>
  <c r="AV28" i="3"/>
  <c r="BA28" i="3"/>
  <c r="BB28" i="3"/>
  <c r="BC28" i="3"/>
  <c r="BD28" i="3"/>
  <c r="BE28" i="3"/>
  <c r="AI29" i="3"/>
  <c r="AJ29" i="3"/>
  <c r="AK29" i="3"/>
  <c r="AL29" i="3"/>
  <c r="AM29" i="3"/>
  <c r="AN29" i="3"/>
  <c r="AR29" i="3"/>
  <c r="AS29" i="3"/>
  <c r="AT29" i="3"/>
  <c r="AU29" i="3"/>
  <c r="AV29" i="3"/>
  <c r="BA29" i="3"/>
  <c r="BB29" i="3"/>
  <c r="BC29" i="3"/>
  <c r="BD29" i="3"/>
  <c r="BE29" i="3"/>
  <c r="AI30" i="3"/>
  <c r="AJ30" i="3"/>
  <c r="AK30" i="3"/>
  <c r="AL30" i="3"/>
  <c r="AM30" i="3"/>
  <c r="AN30" i="3"/>
  <c r="AR30" i="3"/>
  <c r="AS30" i="3"/>
  <c r="AT30" i="3"/>
  <c r="AU30" i="3"/>
  <c r="AV30" i="3"/>
  <c r="BA30" i="3"/>
  <c r="BB30" i="3"/>
  <c r="BC30" i="3"/>
  <c r="BD30" i="3"/>
  <c r="BE30" i="3"/>
  <c r="BF20" i="3" l="1"/>
  <c r="AW12" i="3"/>
  <c r="BF12" i="3"/>
  <c r="BF5" i="3"/>
  <c r="AW5" i="3"/>
  <c r="AW20" i="3"/>
  <c r="BA12" i="3"/>
  <c r="AR12" i="3"/>
  <c r="AI12" i="3"/>
  <c r="AV12" i="3"/>
  <c r="AM12" i="3"/>
  <c r="BE12" i="3"/>
  <c r="BB20" i="3"/>
  <c r="AS20" i="3"/>
  <c r="AJ20" i="3"/>
  <c r="AU20" i="3"/>
  <c r="AL20" i="3"/>
  <c r="BD20" i="3"/>
  <c r="AN20" i="3"/>
  <c r="AK12" i="3"/>
  <c r="BC12" i="3"/>
  <c r="AT12" i="3"/>
  <c r="AJ12" i="3"/>
  <c r="BB12" i="3"/>
  <c r="AS12" i="3"/>
  <c r="AL12" i="3"/>
  <c r="BD12" i="3"/>
  <c r="AU12" i="3"/>
  <c r="AN12" i="3"/>
  <c r="BA20" i="3"/>
  <c r="AR20" i="3"/>
  <c r="AI20" i="3"/>
  <c r="BC20" i="3"/>
  <c r="AK20" i="3"/>
  <c r="AT20" i="3"/>
  <c r="AV20" i="3"/>
  <c r="AM20" i="3"/>
  <c r="BE20" i="3"/>
  <c r="AL5" i="3"/>
  <c r="AU5" i="3"/>
  <c r="BD5" i="3"/>
  <c r="AK5" i="3"/>
  <c r="AT5" i="3"/>
  <c r="BC5" i="3"/>
  <c r="AN5" i="3"/>
  <c r="AM5" i="3"/>
  <c r="BE5" i="3"/>
  <c r="AV5" i="3"/>
  <c r="AS5" i="3"/>
  <c r="BB5" i="3"/>
  <c r="AR5" i="3"/>
  <c r="BA5" i="3"/>
  <c r="AI5" i="3"/>
  <c r="AJ5" i="3"/>
  <c r="AW17" i="3" l="1"/>
  <c r="BF17" i="3"/>
  <c r="AL17" i="3"/>
  <c r="BD17" i="3"/>
  <c r="AU17" i="3"/>
  <c r="AJ17" i="3"/>
  <c r="BB17" i="3"/>
  <c r="AS17" i="3"/>
  <c r="BA17" i="3"/>
  <c r="AR17" i="3"/>
  <c r="AI17" i="3"/>
  <c r="AV17" i="3"/>
  <c r="AM17" i="3"/>
  <c r="BE17" i="3"/>
  <c r="AN17" i="3"/>
  <c r="AK17" i="3"/>
  <c r="BC17" i="3"/>
  <c r="AT17" i="3"/>
  <c r="AW19" i="3" l="1"/>
  <c r="BF19" i="3"/>
  <c r="BB19" i="3"/>
  <c r="AS19" i="3"/>
  <c r="AJ19" i="3"/>
  <c r="BC19" i="3"/>
  <c r="AK19" i="3"/>
  <c r="AT19" i="3"/>
  <c r="AV19" i="3"/>
  <c r="AM19" i="3"/>
  <c r="BE19" i="3"/>
  <c r="BA19" i="3"/>
  <c r="AR19" i="3"/>
  <c r="AI19" i="3"/>
  <c r="AN19" i="3"/>
  <c r="AU19" i="3"/>
  <c r="AL19" i="3"/>
  <c r="BD19" i="3"/>
  <c r="AW27" i="3" l="1"/>
  <c r="BF27" i="3"/>
  <c r="AN27" i="3"/>
  <c r="BA27" i="3"/>
  <c r="AR27" i="3"/>
  <c r="AI27" i="3"/>
  <c r="AK27" i="3"/>
  <c r="BC27" i="3"/>
  <c r="AL27" i="3"/>
  <c r="BD27" i="3"/>
  <c r="AM27" i="3"/>
  <c r="AV27" i="3"/>
  <c r="BE27" i="3"/>
  <c r="AJ27" i="3"/>
  <c r="BB27" i="3"/>
  <c r="AS27" i="3"/>
  <c r="AV33" i="3" l="1"/>
  <c r="AW31" i="3"/>
  <c r="BF31" i="3"/>
  <c r="AK31" i="3"/>
  <c r="BC31" i="3"/>
  <c r="AT31" i="3"/>
  <c r="BB31" i="3"/>
  <c r="AS31" i="3"/>
  <c r="AJ31" i="3"/>
  <c r="BA31" i="3"/>
  <c r="AR31" i="3"/>
  <c r="AI31" i="3"/>
  <c r="AN31" i="3"/>
  <c r="AU31" i="3"/>
  <c r="AL31" i="3"/>
  <c r="BD31" i="3"/>
  <c r="AM31" i="3"/>
  <c r="BE31" i="3"/>
  <c r="AV31" i="3"/>
  <c r="BE33" i="3" l="1"/>
  <c r="AN33" i="3"/>
  <c r="AW33" i="3"/>
  <c r="BF33" i="3"/>
  <c r="AS33" i="3"/>
  <c r="AJ33" i="3"/>
  <c r="BB33" i="3"/>
  <c r="AT33" i="3"/>
  <c r="BC33" i="3"/>
  <c r="AK33" i="3"/>
  <c r="AM33" i="3"/>
  <c r="AR33" i="3"/>
  <c r="BA33" i="3"/>
  <c r="BD33" i="3"/>
  <c r="AL33" i="3"/>
  <c r="AU33" i="3"/>
  <c r="AE22" i="11" l="1"/>
  <c r="AE21" i="11"/>
  <c r="AE19" i="11"/>
  <c r="AE38" i="11"/>
  <c r="AE27" i="11" l="1"/>
  <c r="AP11" i="3" l="1"/>
  <c r="AP10" i="3"/>
</calcChain>
</file>

<file path=xl/sharedStrings.xml><?xml version="1.0" encoding="utf-8"?>
<sst xmlns="http://schemas.openxmlformats.org/spreadsheetml/2006/main" count="639" uniqueCount="231">
  <si>
    <t>2T23</t>
  </si>
  <si>
    <t>ri@agi.com.br</t>
  </si>
  <si>
    <t>MENU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</si>
  <si>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</si>
  <si>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</si>
  <si>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</si>
  <si>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</si>
  <si>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</si>
  <si>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</si>
  <si>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</si>
  <si>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</si>
  <si>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</si>
  <si>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</si>
  <si>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</si>
  <si>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</si>
  <si>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</si>
  <si>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</si>
  <si>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</si>
  <si>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</si>
  <si>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</si>
  <si>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</si>
  <si>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</si>
  <si>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</si>
  <si>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</si>
  <si>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ATIVO</t>
  </si>
  <si>
    <t>Disponibilidades</t>
  </si>
  <si>
    <t>Aplicações interfinanceiras de liquidez</t>
  </si>
  <si>
    <t>Títulos e valores mobiliários e instrumentos financeiros derivativos</t>
  </si>
  <si>
    <t>Relações interfinanceiras</t>
  </si>
  <si>
    <t>Operações de crédito</t>
  </si>
  <si>
    <t>Negociação e intermediação de valores</t>
  </si>
  <si>
    <t>Impostos e contribuições a recuperar</t>
  </si>
  <si>
    <t>Valores a receber sociedades ligadas</t>
  </si>
  <si>
    <t>Créditos tributários</t>
  </si>
  <si>
    <t>Devedores diversos</t>
  </si>
  <si>
    <t>Títulos de crédito a receber</t>
  </si>
  <si>
    <t>Despesas antecipadas</t>
  </si>
  <si>
    <t>Investimentos temporários</t>
  </si>
  <si>
    <t>Recursos a receber de grupos encerrados</t>
  </si>
  <si>
    <t>Devedores por depósitos em garantia</t>
  </si>
  <si>
    <t>Imobilizado</t>
  </si>
  <si>
    <t>Intangível</t>
  </si>
  <si>
    <t>PASSIVO</t>
  </si>
  <si>
    <t>Depósitos à vista</t>
  </si>
  <si>
    <t>Depósitos interfinanceiros</t>
  </si>
  <si>
    <t>Depósitos a prazo</t>
  </si>
  <si>
    <t>Carteira própria</t>
  </si>
  <si>
    <t>Recursos de aceites cambiais</t>
  </si>
  <si>
    <t>Recursos de letras imobiliárias, hipotecárias, de crédito e similares</t>
  </si>
  <si>
    <t xml:space="preserve">Relações interfinanceiras </t>
  </si>
  <si>
    <t>Obrigações por repasses no exterior</t>
  </si>
  <si>
    <t>Obrigações por empréstimos</t>
  </si>
  <si>
    <t>Cobrança e arrecadação de tributos e assemelhados</t>
  </si>
  <si>
    <t>Sociais e estatutárias</t>
  </si>
  <si>
    <t>Instrumentos financeiros derivativos</t>
  </si>
  <si>
    <t>Fiscais e previdenciárias</t>
  </si>
  <si>
    <t>Obrigações por recursos de consorciados- grupos encerrados</t>
  </si>
  <si>
    <t>Outros passivos</t>
  </si>
  <si>
    <t>Passivos contingentes</t>
  </si>
  <si>
    <t>RESULTADO DE EXERCÍCIOS FUTUROS</t>
  </si>
  <si>
    <t>PATRIMÔNIO LÍQUIDO</t>
  </si>
  <si>
    <t>Participação de controladores</t>
  </si>
  <si>
    <t>Participação de não controladores</t>
  </si>
  <si>
    <t>Capital social</t>
  </si>
  <si>
    <t>Reservas de capital</t>
  </si>
  <si>
    <t>Reservas de lucros</t>
  </si>
  <si>
    <t>Ajuste a valor de mercado - TVM</t>
  </si>
  <si>
    <t>(-)Ações em tesouraria</t>
  </si>
  <si>
    <t>Lucros acumulados</t>
  </si>
  <si>
    <t>RECEITA DA INTERMEDIAÇÃO FINANCEIRA</t>
  </si>
  <si>
    <t>Receita de operações de crédito</t>
  </si>
  <si>
    <t>Receitas de aplicações interfinanceiras de liquidez</t>
  </si>
  <si>
    <t>Resultado de títulos e valores mobiliários</t>
  </si>
  <si>
    <t>Resultado com instrumentos derivativos</t>
  </si>
  <si>
    <t>Resultado operação de câmbio</t>
  </si>
  <si>
    <t>Resultado da venda de ativos financeiros</t>
  </si>
  <si>
    <t>DESPESAS DA INTERMEDIAÇÃO FINANCEIRA</t>
  </si>
  <si>
    <t>Despesas de captação</t>
  </si>
  <si>
    <t>Operações por empréstimos e repasses</t>
  </si>
  <si>
    <t>Despesas de câmbio</t>
  </si>
  <si>
    <t>Venda ou de transferência de ativos financeiros</t>
  </si>
  <si>
    <t>RESULTADO DA INTERMEDIAÇÃO FINANCEIRA (NII)</t>
  </si>
  <si>
    <t>DESPESAS OPERACIONAIS</t>
  </si>
  <si>
    <t>Receita de prestação de serviços</t>
  </si>
  <si>
    <t>Rendas de tarifas bancárias</t>
  </si>
  <si>
    <t>Despesas com pessoal</t>
  </si>
  <si>
    <t>Despesas administrativas</t>
  </si>
  <si>
    <t>Despesas tributárias</t>
  </si>
  <si>
    <t>Outras despesas e receitas</t>
  </si>
  <si>
    <t>RESULTADO ANTES DA TRIBUTAÇÃO</t>
  </si>
  <si>
    <t>Imposto de renda e contribuição social corrente</t>
  </si>
  <si>
    <t>Imposto de renda e contribuição social diferido</t>
  </si>
  <si>
    <t>Participações estatutárias no lucro</t>
  </si>
  <si>
    <t>Participação de acionistas não controladores</t>
  </si>
  <si>
    <t>LUCRO LÍQUIDO</t>
  </si>
  <si>
    <t>Crédito Pessoal</t>
  </si>
  <si>
    <t>Crédito Pessoal Correntista</t>
  </si>
  <si>
    <t>Crédito Pessoal Não-Correntista</t>
  </si>
  <si>
    <t>Crédito Pessoal FGTS</t>
  </si>
  <si>
    <t>Crédito Pessoal Consignado</t>
  </si>
  <si>
    <t>Cartão de Crédito Consignado</t>
  </si>
  <si>
    <t>Cartão Benefício Consignado</t>
  </si>
  <si>
    <t>Cartão de Crédito</t>
  </si>
  <si>
    <t>Crédito Conta Corrente</t>
  </si>
  <si>
    <t xml:space="preserve">Total de Operações de Crédito </t>
  </si>
  <si>
    <t>Total Carteira de Crédito Bruta</t>
  </si>
  <si>
    <t>Total Carteira de Crédito Líquida</t>
  </si>
  <si>
    <t>BREAKDOWN</t>
  </si>
  <si>
    <t>A</t>
  </si>
  <si>
    <t>B</t>
  </si>
  <si>
    <t>C</t>
  </si>
  <si>
    <t>D</t>
  </si>
  <si>
    <t>E</t>
  </si>
  <si>
    <t>F</t>
  </si>
  <si>
    <t>G</t>
  </si>
  <si>
    <t>H</t>
  </si>
  <si>
    <t xml:space="preserve">PROVISÃO POR RATING </t>
  </si>
  <si>
    <t>INDICADORES DE PERFORMANCE</t>
  </si>
  <si>
    <t>Nº de Clientes Ativos</t>
  </si>
  <si>
    <t>Nº de Hubs (Pontos de Atendimento)</t>
  </si>
  <si>
    <t>Nº de Abertura de Pontos de Atendimento</t>
  </si>
  <si>
    <t>Nº de Colaboradores</t>
  </si>
  <si>
    <t>Nº de Colaboradores - Banco Agibank S.A.</t>
  </si>
  <si>
    <t>RETORNOS &amp; MARGENS</t>
  </si>
  <si>
    <t>Receitas Totais (R$ mil)</t>
  </si>
  <si>
    <t>Receita por Cliente Ativo (ARPAC) (R$ LTM)</t>
  </si>
  <si>
    <t>OUTROS</t>
  </si>
  <si>
    <t>Índice de Basileia Prudencial (%)</t>
  </si>
  <si>
    <t>LCR (%)</t>
  </si>
  <si>
    <t>PCLD/Carteira de Crédito Bruta (%)</t>
  </si>
  <si>
    <t>Alíquota Efetiva de IR/CSLL (%)</t>
  </si>
  <si>
    <t>TOTAL DO ATIVO</t>
  </si>
  <si>
    <t>TOTAL DO PASSIVO</t>
  </si>
  <si>
    <t>Titulos e Créditos e receber</t>
  </si>
  <si>
    <t>Total</t>
  </si>
  <si>
    <t>Carteira Total</t>
  </si>
  <si>
    <t>Provisão Total</t>
  </si>
  <si>
    <t>OPERACIONAIS</t>
  </si>
  <si>
    <r>
      <t xml:space="preserve">CARTEIRA DE CRÉDITO </t>
    </r>
    <r>
      <rPr>
        <b/>
        <i/>
        <sz val="12"/>
        <color theme="0"/>
        <rFont val="Trebuchet MS"/>
        <family val="2"/>
      </rPr>
      <t>(em mihões de R$)</t>
    </r>
  </si>
  <si>
    <t>DRE (em milhares de R$)</t>
  </si>
  <si>
    <t>BALANÇO PATRIMONIAL (em milhares de R$)</t>
  </si>
  <si>
    <t>1S18</t>
  </si>
  <si>
    <t>1S19</t>
  </si>
  <si>
    <t>1S20</t>
  </si>
  <si>
    <t>1S21</t>
  </si>
  <si>
    <t>1S22</t>
  </si>
  <si>
    <t>1S23</t>
  </si>
  <si>
    <t>9M18</t>
  </si>
  <si>
    <t>9M22</t>
  </si>
  <si>
    <t>9M21</t>
  </si>
  <si>
    <t>9M20</t>
  </si>
  <si>
    <t>9M19</t>
  </si>
  <si>
    <t>NPL&gt;90 dias (%)</t>
  </si>
  <si>
    <t>RESULTADO BRUTO DA INTERMEDIAÇÃO FINANCEIRA (NII PÓS-PDD)</t>
  </si>
  <si>
    <t xml:space="preserve">
(1) Em julho de 2022, o BACEN aprovou a alteração da metodologia de cálculo da alocação de capital referente à exposição à riscos operacionais (RWAopad). Assim, apresentamos os índices de 2021 e 2022 de forma ajustada para fins de comparação.</t>
  </si>
  <si>
    <t>ROAE LTM a.a. (%)</t>
  </si>
  <si>
    <t>ROAA LTM a.a. (%)</t>
  </si>
  <si>
    <t>ROAE Anualizado a.a. (%)</t>
  </si>
  <si>
    <t>ROAA Anualizado a.a. (%)</t>
  </si>
  <si>
    <t>Margem Líquida (%)</t>
  </si>
  <si>
    <t>Margem Financeira Líquida LTM a.a. (%)</t>
  </si>
  <si>
    <t>Margem Financeira Líquida Ajustada ao Risco LTM a.a. (%)</t>
  </si>
  <si>
    <t>Ativos Remuneráveis (R$ mil)</t>
  </si>
  <si>
    <t>RPE - Receita Por Colaborador (R$)</t>
  </si>
  <si>
    <t>RPE - Receita Por Colaborador Banco (R$)</t>
  </si>
  <si>
    <t>ÍNDICE</t>
  </si>
  <si>
    <t>- INDICADORES DE PERFORMANCE</t>
  </si>
  <si>
    <t>Fale com o RI</t>
  </si>
  <si>
    <t>3T23</t>
  </si>
  <si>
    <t>9M23</t>
  </si>
  <si>
    <t>Crédito Consignado</t>
  </si>
  <si>
    <t>4T23</t>
  </si>
  <si>
    <t>Carteira em atraso &gt;90 dias</t>
  </si>
  <si>
    <t>NPL&gt;90 dias</t>
  </si>
  <si>
    <t>Índice de Cobertura (%)</t>
  </si>
  <si>
    <t>Carteira em atraso &gt;90 dias (%)</t>
  </si>
  <si>
    <t>LUCRO LÍQUIDO ATRIBUÍDO AOS ACIONISTAS CONTROLADORES</t>
  </si>
  <si>
    <t>Índice de Eficiência Operacional (IEO) (%) - Trimestral</t>
  </si>
  <si>
    <t>Índice de Eficiência Operacional (IEO) (%) - LTM</t>
  </si>
  <si>
    <t>- CARTEIRA DE CRÉDITO</t>
  </si>
  <si>
    <t>1T24</t>
  </si>
  <si>
    <t>ri.agibank.com.br</t>
  </si>
  <si>
    <t>1S24</t>
  </si>
  <si>
    <t>2T24</t>
  </si>
  <si>
    <t>CARTEIRA DE FUNDING (em mihões de R$)</t>
  </si>
  <si>
    <t>3T24</t>
  </si>
  <si>
    <t>9M24</t>
  </si>
  <si>
    <t>4T24</t>
  </si>
  <si>
    <t>Empréstimos no Exterior</t>
  </si>
  <si>
    <t>Depósitos a prazo (CDBs)</t>
  </si>
  <si>
    <t xml:space="preserve">
(2) O Índice de Basileia de dezembro de 2024 considera o aporte de capital da Lumina Capital Management, aprovado pelo Banco Central em janeiro de 2025.</t>
  </si>
  <si>
    <t>Capital Nível I</t>
  </si>
  <si>
    <t>1T25</t>
  </si>
  <si>
    <t>Passivo de Arrendamento</t>
  </si>
  <si>
    <t>Recursos pendentes de recebimento-cobrança judicial</t>
  </si>
  <si>
    <t>Instrumentos de dívida elegíveis a capital</t>
  </si>
  <si>
    <t>Provisões para passivos cíveis e trabalhistas</t>
  </si>
  <si>
    <t>TOTAL DO PASSIVO + PL</t>
  </si>
  <si>
    <t xml:space="preserve">Negociação e intermediação de valores  </t>
  </si>
  <si>
    <t>Outros Investimentos</t>
  </si>
  <si>
    <t>Recursos de aceites cambial</t>
  </si>
  <si>
    <t>Estágio 1</t>
  </si>
  <si>
    <t>Estágio 2</t>
  </si>
  <si>
    <t>Estágio 3</t>
  </si>
  <si>
    <t>Carteira por Estágio</t>
  </si>
  <si>
    <t>CARTEIRA POR RATING</t>
  </si>
  <si>
    <t>QUALIDADE</t>
  </si>
  <si>
    <t>PDD - Operações de Crédito</t>
  </si>
  <si>
    <t>Depósitos a prazo com Garantia Especial (DPGE)</t>
  </si>
  <si>
    <t>Letras Financeiras</t>
  </si>
  <si>
    <t>Letras Financeiras Sub.</t>
  </si>
  <si>
    <t>Depósitos interfinanceiros (CDI)</t>
  </si>
  <si>
    <t>Resolução 4966</t>
  </si>
  <si>
    <t>1T25*</t>
  </si>
  <si>
    <r>
      <t>Resolução 4966*</t>
    </r>
    <r>
      <rPr>
        <sz val="12"/>
        <color theme="1"/>
        <rFont val="Trebuchet MS"/>
        <family val="2"/>
      </rPr>
      <t xml:space="preserve"> A partir de 1º de janeiro de 2025, os bancos passaram a adotar o IFRS 9 em suas demonstrações financeiras. Com isso, a carteira de crédito e as provisões deixam de ser divulgadas por rating e passam a ser apresentadas por estágios de risco de crédito (Estágios 1, 2 e 3), conforme a regulamentação vigente. Para mais detalhes consulte as Notas Explicativas disponíveis em nosso site de Relações com Investidores</t>
    </r>
    <r>
      <rPr>
        <b/>
        <sz val="12"/>
        <color theme="1"/>
        <rFont val="Trebuchet MS"/>
        <family val="2"/>
      </rPr>
      <t>.</t>
    </r>
  </si>
  <si>
    <r>
      <rPr>
        <b/>
        <sz val="10"/>
        <color theme="3" tint="-0.499984740745262"/>
        <rFont val="Trebuchet MS"/>
        <family val="2"/>
      </rPr>
      <t>Resolução 4966*</t>
    </r>
    <r>
      <rPr>
        <sz val="10"/>
        <color theme="1"/>
        <rFont val="Trebuchet MS"/>
        <family val="2"/>
      </rPr>
      <t xml:space="preserve"> A partir de 1º de janeiro de 2025, os bancos passaram a adotar a nova resolução em suas demonstrações financeiras. Com isso, a carteira de crédito e as provisões deixam de ser divulgadas por rating e passam a ser apresentadas por estágios de risco de crédito (Estágios 1, 2 e 3), conforme a regulamentação vigente. Para mais detalhes consulte as Notas Explicativas disponíveis em nosso site de Relações com Investidores</t>
    </r>
    <r>
      <rPr>
        <b/>
        <sz val="10"/>
        <color theme="1"/>
        <rFont val="Trebuchet MS"/>
        <family val="2"/>
      </rPr>
      <t>.</t>
    </r>
  </si>
  <si>
    <t>Res. 4966*</t>
  </si>
  <si>
    <t>2T25</t>
  </si>
  <si>
    <t/>
  </si>
  <si>
    <t>1S25</t>
  </si>
  <si>
    <t>Securitizações</t>
  </si>
  <si>
    <t>Linhas Internacionais (IFC)</t>
  </si>
  <si>
    <t>- FUNDING</t>
  </si>
  <si>
    <t>Provisão para perdas esperadas associadas ao risco de crédito</t>
  </si>
  <si>
    <t>3T25</t>
  </si>
  <si>
    <t>9M25</t>
  </si>
  <si>
    <t>DADOS HISTÓRICOS - BRGAAP</t>
  </si>
  <si>
    <t>- BALANÇO PATRIMONIAL</t>
  </si>
  <si>
    <t>- DRE</t>
  </si>
  <si>
    <t>PATRIMÔNIO LÍQUIDO CONTÁBIL</t>
  </si>
  <si>
    <t>Carteira de Crédito/Ativos Remuneráveis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</si>
</sst>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#,###;\(#,##0\);\-"/>
    <numFmt numFmtId="166" formatCode="0.0%"/>
    <numFmt numFmtId="167" formatCode="_-* #,##0_-;\-* #,##0_-;_-* &quot;-&quot;??_-;_-@_-"/>
    <numFmt numFmtId="168" formatCode="#,###.0;\(#,##0.0\);\-"/>
    <numFmt numFmtId="169" formatCode="#,##0.0"/>
    <numFmt numFmtId="170" formatCode="0.0"/>
    <numFmt numFmtId="171" formatCode="_-* #,##0.0_-;\-* #,##0.0_-;_-* &quot;-&quot;??_-;_-@_-"/>
    <numFmt numFmtId="172" formatCode="_-* #,##0.00\ _R_$_-;\-* #,##0.00\ _R_$_-;_-* &quot;-&quot;??\ _R_$_-;_-@_-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2060"/>
      <name val="Trebuchet MS"/>
      <family val="2"/>
    </font>
    <font>
      <b/>
      <sz val="22"/>
      <color rgb="FF262856"/>
      <name val="Trebuchet MS"/>
      <family val="2"/>
    </font>
    <font>
      <b/>
      <sz val="11"/>
      <color rgb="FF262856"/>
      <name val="Trebuchet MS"/>
      <family val="2"/>
    </font>
    <font>
      <b/>
      <i/>
      <sz val="36"/>
      <color rgb="FF2FC750"/>
      <name val="Trebuchet MS"/>
      <family val="2"/>
    </font>
    <font>
      <u/>
      <sz val="11"/>
      <color rgb="FF266BFF"/>
      <name val="Trebuchet MS"/>
      <family val="2"/>
    </font>
    <font>
      <sz val="11"/>
      <color rgb="FF266BFF"/>
      <name val="Trebuchet MS"/>
      <family val="2"/>
    </font>
    <font>
      <sz val="11"/>
      <color rgb="FF266BFF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i/>
      <sz val="9"/>
      <color rgb="FF2FC750"/>
      <name val="Trebuchet MS"/>
      <family val="2"/>
    </font>
    <font>
      <i/>
      <sz val="9"/>
      <color rgb="FF0070C0"/>
      <name val="Trebuchet MS"/>
      <family val="2"/>
    </font>
    <font>
      <i/>
      <sz val="9"/>
      <color rgb="FF262856"/>
      <name val="Trebuchet MS"/>
      <family val="2"/>
    </font>
    <font>
      <sz val="11"/>
      <name val="Trebuchet MS"/>
      <family val="2"/>
    </font>
    <font>
      <i/>
      <sz val="9"/>
      <color rgb="FF266BFF"/>
      <name val="Trebuchet MS"/>
      <family val="2"/>
    </font>
    <font>
      <b/>
      <sz val="11"/>
      <name val="Trebuchet MS"/>
      <family val="2"/>
    </font>
    <font>
      <sz val="11"/>
      <color rgb="FFFF0000"/>
      <name val="Trebuchet MS"/>
      <family val="2"/>
    </font>
    <font>
      <i/>
      <sz val="9"/>
      <color theme="3" tint="-0.499984740745262"/>
      <name val="Trebuchet MS"/>
      <family val="2"/>
    </font>
    <font>
      <sz val="11"/>
      <color theme="0"/>
      <name val="Trebuchet MS"/>
      <family val="2"/>
    </font>
    <font>
      <b/>
      <sz val="12"/>
      <color theme="1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name val="Trebuchet MS"/>
      <family val="2"/>
    </font>
    <font>
      <b/>
      <i/>
      <u/>
      <sz val="12"/>
      <color rgb="FF2FC750"/>
      <name val="Trebuchet MS"/>
      <family val="2"/>
    </font>
    <font>
      <b/>
      <i/>
      <sz val="12"/>
      <color theme="0"/>
      <name val="Trebuchet MS"/>
      <family val="2"/>
    </font>
    <font>
      <b/>
      <sz val="12"/>
      <name val="Trebuchet MS"/>
      <family val="2"/>
    </font>
    <font>
      <i/>
      <sz val="12"/>
      <color theme="3" tint="-0.499984740745262"/>
      <name val="Trebuchet MS"/>
      <family val="2"/>
    </font>
    <font>
      <sz val="10"/>
      <color theme="3" tint="-0.499984740745262"/>
      <name val="Trebuchet M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48"/>
      <color rgb="FF002060"/>
      <name val="Trebuchet MS"/>
      <family val="2"/>
    </font>
    <font>
      <b/>
      <u/>
      <sz val="11"/>
      <color rgb="FF002060"/>
      <name val="Trebuchet MS"/>
      <family val="2"/>
    </font>
    <font>
      <sz val="12"/>
      <color rgb="FFFF0000"/>
      <name val="Trebuchet MS"/>
      <family val="2"/>
    </font>
    <font>
      <b/>
      <sz val="11"/>
      <color rgb="FFFF0000"/>
      <name val="Trebuchet MS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8"/>
      <name val="Calibri"/>
      <family val="2"/>
      <scheme val="minor"/>
    </font>
    <font>
      <b/>
      <sz val="10"/>
      <color theme="3" tint="-0.499984740745262"/>
      <name val="Trebuchet MS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rgb="FF0026FF"/>
      </left>
      <right/>
      <top style="thin">
        <color rgb="FF0026FF"/>
      </top>
      <bottom/>
      <diagonal/>
    </border>
    <border>
      <left/>
      <right/>
      <top style="thin">
        <color rgb="FF0026FF"/>
      </top>
      <bottom/>
      <diagonal/>
    </border>
    <border>
      <left/>
      <right style="thin">
        <color rgb="FF0026FF"/>
      </right>
      <top style="thin">
        <color rgb="FF0026FF"/>
      </top>
      <bottom/>
      <diagonal/>
    </border>
    <border>
      <left style="thin">
        <color rgb="FF0026FF"/>
      </left>
      <right/>
      <top/>
      <bottom/>
      <diagonal/>
    </border>
    <border>
      <left/>
      <right style="thin">
        <color rgb="FF0026FF"/>
      </right>
      <top/>
      <bottom/>
      <diagonal/>
    </border>
    <border>
      <left style="thin">
        <color rgb="FF0026FF"/>
      </left>
      <right/>
      <top/>
      <bottom style="thin">
        <color rgb="FF0026FF"/>
      </bottom>
      <diagonal/>
    </border>
    <border>
      <left/>
      <right/>
      <top/>
      <bottom style="thin">
        <color rgb="FF0026FF"/>
      </bottom>
      <diagonal/>
    </border>
    <border>
      <left/>
      <right style="thin">
        <color rgb="FF0026FF"/>
      </right>
      <top/>
      <bottom style="thin">
        <color rgb="FF0026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hair">
        <color auto="1"/>
      </right>
      <top/>
      <bottom/>
      <diagonal/>
    </border>
    <border>
      <left/>
      <right/>
      <top style="thin">
        <color indexed="64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3" fillId="0" borderId="13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35" fillId="5" borderId="0" applyNumberFormat="0" applyBorder="0" applyAlignment="0" applyProtection="0"/>
    <xf numFmtId="0" fontId="36" fillId="6" borderId="0" applyNumberFormat="0" applyBorder="0" applyAlignment="0" applyProtection="0"/>
    <xf numFmtId="0" fontId="37" fillId="7" borderId="14" applyNumberFormat="0" applyAlignment="0" applyProtection="0"/>
    <xf numFmtId="0" fontId="38" fillId="8" borderId="15" applyNumberFormat="0" applyAlignment="0" applyProtection="0"/>
    <xf numFmtId="0" fontId="39" fillId="8" borderId="14" applyNumberFormat="0" applyAlignment="0" applyProtection="0"/>
    <xf numFmtId="0" fontId="40" fillId="0" borderId="16" applyNumberFormat="0" applyFill="0" applyAlignment="0" applyProtection="0"/>
    <xf numFmtId="0" fontId="41" fillId="9" borderId="17" applyNumberFormat="0" applyAlignment="0" applyProtection="0"/>
    <xf numFmtId="0" fontId="42" fillId="0" borderId="0" applyNumberFormat="0" applyFill="0" applyBorder="0" applyAlignment="0" applyProtection="0"/>
    <xf numFmtId="0" fontId="1" fillId="10" borderId="1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4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1" fillId="0" borderId="0"/>
    <xf numFmtId="172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" fillId="0" borderId="0"/>
    <xf numFmtId="0" fontId="5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3" fillId="0" borderId="0"/>
    <xf numFmtId="43" fontId="5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4" fillId="0" borderId="23" applyFill="0" applyProtection="0">
      <alignment horizontal="right" wrapText="1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3" fillId="0" borderId="0"/>
    <xf numFmtId="43" fontId="5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8" applyNumberFormat="0" applyFont="0" applyAlignment="0" applyProtection="0"/>
    <xf numFmtId="43" fontId="1" fillId="0" borderId="0" applyFont="0" applyFill="0" applyBorder="0" applyAlignment="0" applyProtection="0"/>
    <xf numFmtId="0" fontId="55" fillId="0" borderId="0" applyNumberFormat="0" applyFill="0" applyBorder="0" applyAlignment="0" applyProtection="0"/>
    <xf numFmtId="0" fontId="56" fillId="6" borderId="0" applyNumberFormat="0" applyBorder="0" applyAlignment="0" applyProtection="0"/>
    <xf numFmtId="0" fontId="45" fillId="14" borderId="0" applyNumberFormat="0" applyBorder="0" applyAlignment="0" applyProtection="0"/>
    <xf numFmtId="0" fontId="45" fillId="18" borderId="0" applyNumberFormat="0" applyBorder="0" applyAlignment="0" applyProtection="0"/>
    <xf numFmtId="0" fontId="45" fillId="22" borderId="0" applyNumberFormat="0" applyBorder="0" applyAlignment="0" applyProtection="0"/>
    <xf numFmtId="0" fontId="45" fillId="26" borderId="0" applyNumberFormat="0" applyBorder="0" applyAlignment="0" applyProtection="0"/>
    <xf numFmtId="0" fontId="45" fillId="30" borderId="0" applyNumberFormat="0" applyBorder="0" applyAlignment="0" applyProtection="0"/>
    <xf numFmtId="0" fontId="45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36" fillId="6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36" fillId="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5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5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0" borderId="1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0" fillId="2" borderId="0" xfId="0" applyFill="1" applyAlignment="1">
      <alignment vertical="center"/>
    </xf>
    <xf numFmtId="0" fontId="7" fillId="2" borderId="0" xfId="3" quotePrefix="1" applyFont="1" applyFill="1" applyBorder="1" applyAlignment="1">
      <alignment horizontal="right" vertic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165" fontId="10" fillId="0" borderId="0" xfId="0" applyNumberFormat="1" applyFont="1"/>
    <xf numFmtId="0" fontId="10" fillId="2" borderId="0" xfId="0" applyFont="1" applyFill="1"/>
    <xf numFmtId="0" fontId="16" fillId="0" borderId="0" xfId="0" applyFont="1" applyAlignment="1">
      <alignment horizontal="center"/>
    </xf>
    <xf numFmtId="0" fontId="11" fillId="2" borderId="0" xfId="0" applyFont="1" applyFill="1"/>
    <xf numFmtId="167" fontId="11" fillId="0" borderId="0" xfId="1" applyNumberFormat="1" applyFont="1"/>
    <xf numFmtId="166" fontId="10" fillId="0" borderId="0" xfId="2" applyNumberFormat="1" applyFont="1"/>
    <xf numFmtId="0" fontId="18" fillId="0" borderId="0" xfId="0" applyFont="1"/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166" fontId="15" fillId="0" borderId="1" xfId="2" applyNumberFormat="1" applyFont="1" applyFill="1" applyBorder="1" applyAlignment="1">
      <alignment horizontal="right" indent="1"/>
    </xf>
    <xf numFmtId="168" fontId="15" fillId="0" borderId="1" xfId="1" applyNumberFormat="1" applyFont="1" applyFill="1" applyBorder="1" applyAlignment="1">
      <alignment horizontal="right" indent="1"/>
    </xf>
    <xf numFmtId="168" fontId="17" fillId="0" borderId="1" xfId="1" applyNumberFormat="1" applyFont="1" applyFill="1" applyBorder="1" applyAlignment="1">
      <alignment horizontal="right" indent="1"/>
    </xf>
    <xf numFmtId="0" fontId="15" fillId="0" borderId="0" xfId="0" applyFont="1"/>
    <xf numFmtId="0" fontId="22" fillId="0" borderId="0" xfId="0" applyFont="1" applyAlignment="1">
      <alignment horizontal="left" vertical="center" indent="1"/>
    </xf>
    <xf numFmtId="165" fontId="17" fillId="0" borderId="0" xfId="1" applyNumberFormat="1" applyFont="1" applyFill="1" applyBorder="1" applyAlignment="1">
      <alignment horizontal="right" indent="1"/>
    </xf>
    <xf numFmtId="165" fontId="15" fillId="0" borderId="0" xfId="1" applyNumberFormat="1" applyFont="1" applyFill="1" applyBorder="1" applyAlignment="1">
      <alignment horizontal="right" indent="1"/>
    </xf>
    <xf numFmtId="0" fontId="23" fillId="3" borderId="0" xfId="0" applyFont="1" applyFill="1" applyAlignment="1">
      <alignment horizontal="center" vertical="center"/>
    </xf>
    <xf numFmtId="166" fontId="15" fillId="0" borderId="0" xfId="2" applyNumberFormat="1" applyFont="1" applyFill="1" applyBorder="1" applyAlignment="1">
      <alignment horizontal="right" indent="1"/>
    </xf>
    <xf numFmtId="0" fontId="24" fillId="0" borderId="1" xfId="0" quotePrefix="1" applyFont="1" applyBorder="1" applyAlignment="1">
      <alignment horizontal="left" indent="3"/>
    </xf>
    <xf numFmtId="0" fontId="24" fillId="0" borderId="0" xfId="0" applyFont="1"/>
    <xf numFmtId="0" fontId="27" fillId="0" borderId="1" xfId="0" applyFont="1" applyBorder="1" applyAlignment="1">
      <alignment horizontal="right" vertical="center" indent="2"/>
    </xf>
    <xf numFmtId="0" fontId="24" fillId="0" borderId="1" xfId="0" applyFont="1" applyBorder="1" applyAlignment="1">
      <alignment horizontal="right" vertical="center" indent="2"/>
    </xf>
    <xf numFmtId="0" fontId="22" fillId="0" borderId="0" xfId="0" applyFont="1"/>
    <xf numFmtId="0" fontId="27" fillId="0" borderId="0" xfId="0" applyFont="1" applyAlignment="1">
      <alignment wrapText="1"/>
    </xf>
    <xf numFmtId="0" fontId="27" fillId="0" borderId="2" xfId="0" applyFont="1" applyBorder="1"/>
    <xf numFmtId="0" fontId="24" fillId="0" borderId="2" xfId="0" applyFont="1" applyBorder="1" applyAlignment="1">
      <alignment horizontal="left" indent="1"/>
    </xf>
    <xf numFmtId="0" fontId="28" fillId="0" borderId="0" xfId="0" quotePrefix="1" applyFont="1" applyAlignment="1">
      <alignment horizontal="left" vertical="top" wrapText="1"/>
    </xf>
    <xf numFmtId="0" fontId="2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24" fillId="0" borderId="1" xfId="0" applyFont="1" applyBorder="1" applyAlignment="1">
      <alignment horizontal="left" indent="3"/>
    </xf>
    <xf numFmtId="0" fontId="24" fillId="0" borderId="0" xfId="0" applyFont="1" applyAlignment="1">
      <alignment horizontal="right" vertical="center" indent="2"/>
    </xf>
    <xf numFmtId="168" fontId="15" fillId="0" borderId="0" xfId="1" applyNumberFormat="1" applyFont="1" applyFill="1" applyBorder="1" applyAlignment="1">
      <alignment horizontal="right" inden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Alignment="1">
      <alignment vertical="center" wrapText="1"/>
    </xf>
    <xf numFmtId="167" fontId="11" fillId="0" borderId="0" xfId="1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165" fontId="15" fillId="0" borderId="0" xfId="1" applyNumberFormat="1" applyFont="1" applyFill="1" applyBorder="1" applyAlignment="1">
      <alignment horizontal="right" vertical="center"/>
    </xf>
    <xf numFmtId="167" fontId="17" fillId="0" borderId="0" xfId="1" applyNumberFormat="1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166" fontId="15" fillId="0" borderId="0" xfId="2" applyNumberFormat="1" applyFont="1" applyFill="1" applyBorder="1" applyAlignment="1">
      <alignment horizontal="right" vertical="center"/>
    </xf>
    <xf numFmtId="166" fontId="10" fillId="0" borderId="0" xfId="0" applyNumberFormat="1" applyFont="1" applyAlignment="1">
      <alignment vertical="center"/>
    </xf>
    <xf numFmtId="43" fontId="15" fillId="0" borderId="0" xfId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8" fontId="15" fillId="0" borderId="0" xfId="1" applyNumberFormat="1" applyFont="1" applyFill="1" applyBorder="1" applyAlignment="1">
      <alignment horizontal="right" vertical="center"/>
    </xf>
    <xf numFmtId="0" fontId="2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indent="2"/>
    </xf>
    <xf numFmtId="0" fontId="20" fillId="0" borderId="0" xfId="0" applyFont="1" applyAlignment="1">
      <alignment vertical="center"/>
    </xf>
    <xf numFmtId="0" fontId="48" fillId="2" borderId="0" xfId="3" quotePrefix="1" applyFont="1" applyFill="1" applyBorder="1" applyAlignment="1">
      <alignment vertical="center"/>
    </xf>
    <xf numFmtId="0" fontId="48" fillId="0" borderId="0" xfId="3" quotePrefix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horizontal="right" vertical="center"/>
    </xf>
    <xf numFmtId="0" fontId="27" fillId="0" borderId="1" xfId="0" applyFont="1" applyBorder="1" applyAlignment="1">
      <alignment horizontal="left" indent="1"/>
    </xf>
    <xf numFmtId="169" fontId="10" fillId="0" borderId="0" xfId="0" applyNumberFormat="1" applyFont="1"/>
    <xf numFmtId="167" fontId="10" fillId="2" borderId="0" xfId="1" applyNumberFormat="1" applyFont="1" applyFill="1"/>
    <xf numFmtId="167" fontId="10" fillId="0" borderId="0" xfId="1" applyNumberFormat="1" applyFont="1"/>
    <xf numFmtId="164" fontId="18" fillId="0" borderId="0" xfId="0" applyNumberFormat="1" applyFont="1" applyAlignment="1">
      <alignment vertical="center"/>
    </xf>
    <xf numFmtId="0" fontId="49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 indent="2"/>
    </xf>
    <xf numFmtId="166" fontId="10" fillId="2" borderId="0" xfId="2" applyNumberFormat="1" applyFont="1" applyFill="1"/>
    <xf numFmtId="0" fontId="27" fillId="0" borderId="1" xfId="0" applyFont="1" applyBorder="1" applyAlignment="1">
      <alignment horizontal="left" indent="3"/>
    </xf>
    <xf numFmtId="0" fontId="27" fillId="0" borderId="0" xfId="0" applyFont="1"/>
    <xf numFmtId="0" fontId="27" fillId="0" borderId="1" xfId="0" quotePrefix="1" applyFont="1" applyBorder="1" applyAlignment="1">
      <alignment horizontal="left" indent="1"/>
    </xf>
    <xf numFmtId="168" fontId="15" fillId="35" borderId="0" xfId="1" applyNumberFormat="1" applyFont="1" applyFill="1" applyBorder="1" applyAlignment="1">
      <alignment horizontal="right" indent="1"/>
    </xf>
    <xf numFmtId="166" fontId="15" fillId="35" borderId="0" xfId="2" applyNumberFormat="1" applyFont="1" applyFill="1" applyBorder="1" applyAlignment="1">
      <alignment horizontal="right" indent="1"/>
    </xf>
    <xf numFmtId="171" fontId="15" fillId="0" borderId="0" xfId="1" applyNumberFormat="1" applyFont="1" applyFill="1" applyBorder="1" applyAlignment="1">
      <alignment horizontal="right" indent="1"/>
    </xf>
    <xf numFmtId="166" fontId="15" fillId="35" borderId="0" xfId="2" applyNumberFormat="1" applyFont="1" applyFill="1" applyBorder="1" applyAlignment="1">
      <alignment horizontal="right" vertical="center"/>
    </xf>
    <xf numFmtId="0" fontId="50" fillId="0" borderId="0" xfId="0" applyFont="1" applyAlignment="1">
      <alignment vertical="center" wrapText="1"/>
    </xf>
    <xf numFmtId="165" fontId="18" fillId="0" borderId="0" xfId="0" applyNumberFormat="1" applyFont="1"/>
    <xf numFmtId="168" fontId="15" fillId="0" borderId="0" xfId="1" applyNumberFormat="1" applyFont="1" applyFill="1" applyBorder="1" applyAlignment="1">
      <alignment horizontal="right"/>
    </xf>
    <xf numFmtId="0" fontId="27" fillId="0" borderId="0" xfId="0" applyFont="1" applyAlignment="1">
      <alignment horizontal="left" indent="3"/>
    </xf>
    <xf numFmtId="167" fontId="10" fillId="0" borderId="0" xfId="1" applyNumberFormat="1" applyFont="1" applyFill="1"/>
    <xf numFmtId="168" fontId="15" fillId="0" borderId="1" xfId="1" applyNumberFormat="1" applyFont="1" applyFill="1" applyBorder="1" applyAlignment="1">
      <alignment horizontal="center"/>
    </xf>
    <xf numFmtId="170" fontId="24" fillId="0" borderId="20" xfId="0" applyNumberFormat="1" applyFont="1" applyBorder="1" applyAlignment="1">
      <alignment horizontal="left"/>
    </xf>
    <xf numFmtId="168" fontId="15" fillId="0" borderId="26" xfId="1" applyNumberFormat="1" applyFont="1" applyFill="1" applyBorder="1" applyAlignment="1">
      <alignment horizontal="right"/>
    </xf>
    <xf numFmtId="168" fontId="15" fillId="0" borderId="27" xfId="1" applyNumberFormat="1" applyFont="1" applyFill="1" applyBorder="1" applyAlignment="1">
      <alignment horizontal="right"/>
    </xf>
    <xf numFmtId="168" fontId="24" fillId="0" borderId="20" xfId="1" applyNumberFormat="1" applyFont="1" applyFill="1" applyBorder="1" applyAlignment="1">
      <alignment horizontal="left"/>
    </xf>
    <xf numFmtId="168" fontId="15" fillId="0" borderId="28" xfId="1" applyNumberFormat="1" applyFont="1" applyFill="1" applyBorder="1" applyAlignment="1">
      <alignment horizontal="right"/>
    </xf>
    <xf numFmtId="168" fontId="27" fillId="0" borderId="21" xfId="1" applyNumberFormat="1" applyFont="1" applyFill="1" applyBorder="1" applyAlignment="1">
      <alignment horizontal="left"/>
    </xf>
    <xf numFmtId="168" fontId="17" fillId="0" borderId="24" xfId="1" applyNumberFormat="1" applyFont="1" applyFill="1" applyBorder="1" applyAlignment="1">
      <alignment horizontal="right"/>
    </xf>
    <xf numFmtId="168" fontId="17" fillId="0" borderId="25" xfId="1" applyNumberFormat="1" applyFont="1" applyFill="1" applyBorder="1" applyAlignment="1">
      <alignment horizontal="right"/>
    </xf>
    <xf numFmtId="165" fontId="23" fillId="3" borderId="0" xfId="0" applyNumberFormat="1" applyFont="1" applyFill="1" applyAlignment="1">
      <alignment horizontal="center" vertical="center"/>
    </xf>
    <xf numFmtId="168" fontId="15" fillId="0" borderId="22" xfId="1" applyNumberFormat="1" applyFont="1" applyFill="1" applyBorder="1" applyAlignment="1">
      <alignment horizontal="center"/>
    </xf>
    <xf numFmtId="0" fontId="27" fillId="0" borderId="0" xfId="0" applyFont="1" applyAlignment="1">
      <alignment horizontal="left" indent="1"/>
    </xf>
    <xf numFmtId="168" fontId="17" fillId="0" borderId="0" xfId="1" applyNumberFormat="1" applyFont="1" applyFill="1" applyBorder="1" applyAlignment="1">
      <alignment horizontal="right" indent="1"/>
    </xf>
    <xf numFmtId="0" fontId="24" fillId="0" borderId="0" xfId="0" quotePrefix="1" applyFont="1" applyAlignment="1">
      <alignment horizontal="left" indent="3"/>
    </xf>
    <xf numFmtId="169" fontId="15" fillId="0" borderId="0" xfId="1" applyNumberFormat="1" applyFont="1" applyFill="1" applyBorder="1" applyAlignment="1">
      <alignment horizontal="right" indent="1"/>
    </xf>
    <xf numFmtId="0" fontId="24" fillId="0" borderId="0" xfId="0" applyFont="1" applyAlignment="1">
      <alignment horizontal="left" indent="3"/>
    </xf>
    <xf numFmtId="0" fontId="27" fillId="0" borderId="0" xfId="0" quotePrefix="1" applyFont="1" applyAlignment="1">
      <alignment horizontal="left" indent="1"/>
    </xf>
    <xf numFmtId="0" fontId="24" fillId="0" borderId="0" xfId="0" quotePrefix="1" applyFont="1" applyAlignment="1">
      <alignment horizontal="left" indent="1"/>
    </xf>
    <xf numFmtId="0" fontId="24" fillId="0" borderId="0" xfId="0" applyFont="1" applyAlignment="1">
      <alignment horizontal="left" indent="1"/>
    </xf>
    <xf numFmtId="168" fontId="15" fillId="0" borderId="0" xfId="0" applyNumberFormat="1" applyFont="1"/>
    <xf numFmtId="168" fontId="15" fillId="0" borderId="0" xfId="1" applyNumberFormat="1" applyFont="1" applyFill="1" applyBorder="1" applyAlignment="1">
      <alignment horizontal="center"/>
    </xf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7" fontId="42" fillId="0" borderId="0" xfId="103" applyNumberFormat="1" applyFont="1" applyBorder="1"/>
    <xf numFmtId="166" fontId="10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6" fontId="10" fillId="0" borderId="0" xfId="2" applyNumberFormat="1" applyFont="1" applyBorder="1" applyAlignment="1">
      <alignment vertical="center"/>
    </xf>
    <xf numFmtId="167" fontId="11" fillId="0" borderId="0" xfId="1" quotePrefix="1" applyNumberFormat="1" applyFont="1"/>
    <xf numFmtId="4" fontId="10" fillId="0" borderId="0" xfId="0" applyNumberFormat="1" applyFont="1" applyAlignment="1">
      <alignment vertical="center"/>
    </xf>
    <xf numFmtId="166" fontId="10" fillId="2" borderId="0" xfId="0" applyNumberFormat="1" applyFont="1" applyFill="1"/>
    <xf numFmtId="0" fontId="18" fillId="2" borderId="0" xfId="0" applyFont="1" applyFill="1"/>
    <xf numFmtId="0" fontId="10" fillId="0" borderId="0" xfId="0" quotePrefix="1" applyFont="1" applyAlignment="1">
      <alignment vertical="center"/>
    </xf>
    <xf numFmtId="0" fontId="24" fillId="0" borderId="0" xfId="0" applyFont="1" applyAlignment="1">
      <alignment horizontal="left" vertical="center" indent="1"/>
    </xf>
    <xf numFmtId="164" fontId="15" fillId="0" borderId="0" xfId="1" applyNumberFormat="1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7" fillId="0" borderId="0" xfId="1" applyNumberFormat="1" applyFont="1" applyFill="1" applyBorder="1" applyAlignment="1">
      <alignment horizontal="right" vertical="center"/>
    </xf>
    <xf numFmtId="0" fontId="17" fillId="2" borderId="0" xfId="0" applyFont="1" applyFill="1"/>
    <xf numFmtId="0" fontId="15" fillId="2" borderId="0" xfId="0" applyFont="1" applyFill="1"/>
    <xf numFmtId="10" fontId="10" fillId="2" borderId="0" xfId="2" applyNumberFormat="1" applyFont="1" applyFill="1"/>
    <xf numFmtId="3" fontId="10" fillId="0" borderId="0" xfId="0" applyNumberFormat="1" applyFont="1" applyAlignment="1">
      <alignment vertical="center"/>
    </xf>
    <xf numFmtId="10" fontId="15" fillId="0" borderId="0" xfId="1" applyNumberFormat="1" applyFont="1" applyFill="1" applyBorder="1" applyAlignment="1">
      <alignment horizontal="right" vertical="center"/>
    </xf>
    <xf numFmtId="0" fontId="47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25" fillId="0" borderId="0" xfId="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</cellXfs>
  <cellStyles count="321">
    <cellStyle name="20% - Ênfase1" xfId="22" builtinId="30" customBuiltin="1"/>
    <cellStyle name="20% - Ênfase1 2" xfId="263" xr:uid="{86A3560B-44F9-4DB3-9C44-9550193EAB36}"/>
    <cellStyle name="20% - Ênfase1 2 2" xfId="298" xr:uid="{E247AEDE-A5A8-46AB-9AA8-86553397CCC4}"/>
    <cellStyle name="20% - Ênfase1 3" xfId="280" xr:uid="{0C46915B-FCDA-442D-8641-90E0BB216DE5}"/>
    <cellStyle name="20% - Ênfase2" xfId="26" builtinId="34" customBuiltin="1"/>
    <cellStyle name="20% - Ênfase2 2" xfId="265" xr:uid="{4B486E4F-0C74-4DC3-9ADB-6056D82F65DB}"/>
    <cellStyle name="20% - Ênfase2 2 2" xfId="300" xr:uid="{1DD36011-F35C-40FD-A509-E536A256D56B}"/>
    <cellStyle name="20% - Ênfase2 3" xfId="282" xr:uid="{B5F9D811-7B28-4E4F-BAD5-2C6B2D0595A1}"/>
    <cellStyle name="20% - Ênfase3" xfId="30" builtinId="38" customBuiltin="1"/>
    <cellStyle name="20% - Ênfase3 2" xfId="267" xr:uid="{04C74A3E-608C-4D3B-99BC-F9A5080142F0}"/>
    <cellStyle name="20% - Ênfase3 2 2" xfId="302" xr:uid="{0ED1BD5F-6FFE-4780-A3D5-0A87C15DDF3A}"/>
    <cellStyle name="20% - Ênfase3 3" xfId="284" xr:uid="{515BE56E-C940-4A1A-AC9D-7463057E6347}"/>
    <cellStyle name="20% - Ênfase4" xfId="34" builtinId="42" customBuiltin="1"/>
    <cellStyle name="20% - Ênfase4 2" xfId="269" xr:uid="{730EE3B0-3CD4-4EA5-B8BC-0F902FEC9EE3}"/>
    <cellStyle name="20% - Ênfase4 2 2" xfId="304" xr:uid="{D95C68A1-92CA-4A59-B679-CDC46AEBFD86}"/>
    <cellStyle name="20% - Ênfase4 3" xfId="286" xr:uid="{2A449D26-BDA3-41D0-9067-C2FD9386F7C8}"/>
    <cellStyle name="20% - Ênfase5" xfId="38" builtinId="46" customBuiltin="1"/>
    <cellStyle name="20% - Ênfase5 2" xfId="271" xr:uid="{283C2E52-0C40-494A-9692-F705359140BD}"/>
    <cellStyle name="20% - Ênfase5 2 2" xfId="306" xr:uid="{CDE20670-3345-43DD-9DCB-0EBCAA4771C5}"/>
    <cellStyle name="20% - Ênfase5 3" xfId="288" xr:uid="{63F4AB31-9F22-428C-8667-2938C1200239}"/>
    <cellStyle name="20% - Ênfase6" xfId="42" builtinId="50" customBuiltin="1"/>
    <cellStyle name="20% - Ênfase6 2" xfId="273" xr:uid="{07DF6E2E-DB5D-4022-AC19-546F2B7951C0}"/>
    <cellStyle name="20% - Ênfase6 2 2" xfId="308" xr:uid="{370F8FA7-F109-4856-ADFB-384E25B2F7E4}"/>
    <cellStyle name="20% - Ênfase6 3" xfId="290" xr:uid="{D5A8F742-BB94-426F-ADB8-12DA72BC8B03}"/>
    <cellStyle name="40% - Ênfase1" xfId="23" builtinId="31" customBuiltin="1"/>
    <cellStyle name="40% - Ênfase1 2" xfId="264" xr:uid="{7BE268EE-43A8-4721-BBDC-26F8ECDE1B72}"/>
    <cellStyle name="40% - Ênfase1 2 2" xfId="299" xr:uid="{5AE0C603-D5F7-41A5-BE01-D24A56822758}"/>
    <cellStyle name="40% - Ênfase1 3" xfId="281" xr:uid="{B7B30AEF-C09D-41C5-B4A7-C825CC07E35E}"/>
    <cellStyle name="40% - Ênfase2" xfId="27" builtinId="35" customBuiltin="1"/>
    <cellStyle name="40% - Ênfase2 2" xfId="266" xr:uid="{7F6A3331-AD77-408F-AD43-242C0F1A947B}"/>
    <cellStyle name="40% - Ênfase2 2 2" xfId="301" xr:uid="{3FF2E4EE-B95D-4258-A220-BE5D8E014156}"/>
    <cellStyle name="40% - Ênfase2 3" xfId="283" xr:uid="{3168ADBB-9601-4E38-B601-3AA2278AB40A}"/>
    <cellStyle name="40% - Ênfase3" xfId="31" builtinId="39" customBuiltin="1"/>
    <cellStyle name="40% - Ênfase3 2" xfId="268" xr:uid="{CC07D8F0-6EA4-432C-AD31-5AF7C4D3EA14}"/>
    <cellStyle name="40% - Ênfase3 2 2" xfId="303" xr:uid="{D294E9EB-D5E3-4C9D-B260-257C67834067}"/>
    <cellStyle name="40% - Ênfase3 3" xfId="285" xr:uid="{75699A85-CEAE-4A29-8E52-5339A98E5609}"/>
    <cellStyle name="40% - Ênfase4" xfId="35" builtinId="43" customBuiltin="1"/>
    <cellStyle name="40% - Ênfase4 2" xfId="270" xr:uid="{369A0C88-8D6D-4B0B-A94C-24D10E4A4879}"/>
    <cellStyle name="40% - Ênfase4 2 2" xfId="305" xr:uid="{A2A1612D-2CCC-494C-AEC7-5D7DBDB15B23}"/>
    <cellStyle name="40% - Ênfase4 3" xfId="287" xr:uid="{2CBA54B6-B461-4EF4-9DF0-8B64197642EB}"/>
    <cellStyle name="40% - Ênfase5" xfId="39" builtinId="47" customBuiltin="1"/>
    <cellStyle name="40% - Ênfase5 2" xfId="272" xr:uid="{629EE8D5-8275-44F0-A0FC-A82F72791449}"/>
    <cellStyle name="40% - Ênfase5 2 2" xfId="307" xr:uid="{1BB8E960-893C-402B-B322-06A27CDD5863}"/>
    <cellStyle name="40% - Ênfase5 3" xfId="289" xr:uid="{36015C81-2D81-4FF2-9E88-B29F55057534}"/>
    <cellStyle name="40% - Ênfase6" xfId="43" builtinId="51" customBuiltin="1"/>
    <cellStyle name="40% - Ênfase6 2" xfId="274" xr:uid="{21B79D79-4D2A-432B-A322-CCA0E3C28E2B}"/>
    <cellStyle name="40% - Ênfase6 2 2" xfId="309" xr:uid="{DBC9367A-4BB2-4B31-AC6C-B5BF1782DD00}"/>
    <cellStyle name="40% - Ênfase6 3" xfId="291" xr:uid="{DA596C4A-D923-4775-8F9A-8F0E4442003B}"/>
    <cellStyle name="60% - Ênfase1" xfId="24" builtinId="32" customBuiltin="1"/>
    <cellStyle name="60% - Ênfase1 2" xfId="239" xr:uid="{83703D69-7A01-40EA-B51E-247277F15DB0}"/>
    <cellStyle name="60% - Ênfase1 2 2" xfId="311" xr:uid="{6C5FA867-34CF-4E27-A5BB-AA31C7D1698B}"/>
    <cellStyle name="60% - Ênfase1 3" xfId="231" xr:uid="{91670C52-683C-4BAE-AD2F-6022B6E965C3}"/>
    <cellStyle name="60% - Ênfase2" xfId="28" builtinId="36" customBuiltin="1"/>
    <cellStyle name="60% - Ênfase2 2" xfId="240" xr:uid="{2A165C31-F08E-40B8-9175-AF329ACF8C89}"/>
    <cellStyle name="60% - Ênfase2 2 2" xfId="312" xr:uid="{82D806AB-E4B5-4577-9916-64194D3DCF15}"/>
    <cellStyle name="60% - Ênfase2 3" xfId="232" xr:uid="{D21A4909-ADE4-4200-980C-CC7D315A9C72}"/>
    <cellStyle name="60% - Ênfase3" xfId="32" builtinId="40" customBuiltin="1"/>
    <cellStyle name="60% - Ênfase3 2" xfId="241" xr:uid="{DC23DEE4-048C-4552-B6BC-534C6253AEE5}"/>
    <cellStyle name="60% - Ênfase3 2 2" xfId="313" xr:uid="{02879C58-5F51-4B6D-919F-82B546BF4EAC}"/>
    <cellStyle name="60% - Ênfase3 3" xfId="233" xr:uid="{2E1D97FF-0794-45F4-9CB1-A5C4866ED415}"/>
    <cellStyle name="60% - Ênfase4" xfId="36" builtinId="44" customBuiltin="1"/>
    <cellStyle name="60% - Ênfase4 2" xfId="242" xr:uid="{D936EF49-1414-4755-9D40-CE697E34C7AA}"/>
    <cellStyle name="60% - Ênfase4 2 2" xfId="314" xr:uid="{28ABB53A-F2DE-49C0-81C5-1CC5A6356719}"/>
    <cellStyle name="60% - Ênfase4 3" xfId="234" xr:uid="{0A5221A1-5E1A-4518-B122-F57E1B8864F5}"/>
    <cellStyle name="60% - Ênfase5" xfId="40" builtinId="48" customBuiltin="1"/>
    <cellStyle name="60% - Ênfase5 2" xfId="243" xr:uid="{B5BCAA23-A496-423A-9941-8431A57C8336}"/>
    <cellStyle name="60% - Ênfase5 2 2" xfId="315" xr:uid="{87D0AC37-6334-458B-95D7-B0B141107DFA}"/>
    <cellStyle name="60% - Ênfase5 3" xfId="235" xr:uid="{AC6AC372-8F5E-449A-B93A-90DBC46DC0A7}"/>
    <cellStyle name="60% - Ênfase6" xfId="44" builtinId="52" customBuiltin="1"/>
    <cellStyle name="60% - Ênfase6 2" xfId="244" xr:uid="{6AB3EAA7-AE52-4445-A7B1-9BD380490FD7}"/>
    <cellStyle name="60% - Ênfase6 2 2" xfId="316" xr:uid="{B079DBCA-4C9D-45D8-BA3E-F358785E32DF}"/>
    <cellStyle name="60% - Ênfase6 3" xfId="236" xr:uid="{B583A470-C76C-40E2-A1CB-F2649CF8B69A}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Comma 2" xfId="47" xr:uid="{860F0481-B489-4F62-8FDD-CBE353E82572}"/>
    <cellStyle name="Comma 2 2" xfId="50" xr:uid="{FD20E846-C2B2-4AAC-A8F6-AAFE6F255575}"/>
    <cellStyle name="Comma 2 2 2" xfId="56" xr:uid="{5D231923-E81D-4A4C-85B4-C1BDD8FBECEE}"/>
    <cellStyle name="Comma 2 2 2 2" xfId="70" xr:uid="{252E0A5C-3678-4B5C-BB53-FDA488095D09}"/>
    <cellStyle name="Comma 2 2 2 2 2" xfId="98" xr:uid="{247A3186-1B32-4235-A4AD-ED324DA2A5D6}"/>
    <cellStyle name="Comma 2 2 2 3" xfId="84" xr:uid="{2D42352D-8FFC-41D8-A6A3-498DDF1CF747}"/>
    <cellStyle name="Comma 2 2 2 4" xfId="122" xr:uid="{17ADBF79-05F1-4619-BD78-9031F23224C4}"/>
    <cellStyle name="Comma 2 2 3" xfId="64" xr:uid="{182DE409-BB4A-423A-B8E3-7A30083F2398}"/>
    <cellStyle name="Comma 2 2 3 2" xfId="92" xr:uid="{026E1A21-1D74-408D-8C11-25E1600F4475}"/>
    <cellStyle name="Comma 2 2 3 3" xfId="128" xr:uid="{75D99E2D-059E-4A07-A8D4-C0A496377800}"/>
    <cellStyle name="Comma 2 2 4" xfId="78" xr:uid="{6B3CE936-3CD3-43BB-9B62-DEE35B41DB08}"/>
    <cellStyle name="Comma 2 2 5" xfId="115" xr:uid="{392B9D4C-A928-41B5-B968-B18E43871243}"/>
    <cellStyle name="Comma 2 3" xfId="53" xr:uid="{1F3B2D28-FDAA-4F2C-9096-9A2A9595E359}"/>
    <cellStyle name="Comma 2 3 2" xfId="67" xr:uid="{558B673D-B9A6-47C8-AA73-84A8D84EE07B}"/>
    <cellStyle name="Comma 2 3 2 2" xfId="95" xr:uid="{8E28E462-FB80-4C1B-9036-EA4A63BE3DCD}"/>
    <cellStyle name="Comma 2 3 2 3" xfId="119" xr:uid="{F01B1D1B-E8B6-49F1-BC4E-47B15B2F3F68}"/>
    <cellStyle name="Comma 2 3 3" xfId="81" xr:uid="{BE71F313-5BDB-4A37-858F-93013EA29B48}"/>
    <cellStyle name="Comma 2 3 3 2" xfId="125" xr:uid="{DBEE3F84-8F47-427C-85C1-CBAC05602FBB}"/>
    <cellStyle name="Comma 2 3 4" xfId="110" xr:uid="{5860D6F0-9B84-463E-9A9F-A48AAD5BFFD6}"/>
    <cellStyle name="Comma 2 4" xfId="61" xr:uid="{3808E6DA-E859-49AE-AC6B-400563F55CD3}"/>
    <cellStyle name="Comma 2 4 2" xfId="89" xr:uid="{B8854B8E-11C6-4E7C-A77A-F444D9F09E1D}"/>
    <cellStyle name="Comma 2 5" xfId="75" xr:uid="{9C67CFEE-9788-46DC-A4EC-B86995E6C982}"/>
    <cellStyle name="Comma 2 6" xfId="107" xr:uid="{78293ADC-88B5-438F-9A2F-C256437B7D03}"/>
    <cellStyle name="Comma 3" xfId="49" xr:uid="{7E3440DD-7868-4A04-A20D-7B95FEE0126D}"/>
    <cellStyle name="Comma 3 2" xfId="55" xr:uid="{F473CF56-B641-44A0-923E-9A46ACC8725F}"/>
    <cellStyle name="Comma 3 2 2" xfId="69" xr:uid="{5859ABB4-C1C5-4C38-8F76-26DE7DE56784}"/>
    <cellStyle name="Comma 3 2 2 2" xfId="97" xr:uid="{A5B52547-AED8-44F7-A843-7689692EFC19}"/>
    <cellStyle name="Comma 3 2 3" xfId="83" xr:uid="{72AF331E-98F5-4E6D-A828-BDA8C4F9C9EA}"/>
    <cellStyle name="Comma 3 3" xfId="63" xr:uid="{B6EF5C2D-E50B-4240-A910-D3B3D28493B3}"/>
    <cellStyle name="Comma 3 3 2" xfId="91" xr:uid="{6684C305-6129-41D0-8A4E-7758B2183082}"/>
    <cellStyle name="Comma 3 4" xfId="77" xr:uid="{25A2729E-901C-4FAB-9901-18DD18081655}"/>
    <cellStyle name="Comma 4" xfId="52" xr:uid="{C0D77E69-5C24-4361-A99F-B1781BA7B8A6}"/>
    <cellStyle name="Comma 4 2" xfId="66" xr:uid="{2238E7D2-BCB3-4051-9DCC-0F193E232034}"/>
    <cellStyle name="Comma 4 2 2" xfId="94" xr:uid="{F4829C39-1146-4250-B944-D8BA8ED09EDE}"/>
    <cellStyle name="Comma 4 3" xfId="80" xr:uid="{B0F1F249-C166-435D-AD62-E87E77C26242}"/>
    <cellStyle name="Comma 5" xfId="60" xr:uid="{9700BEC1-CB5D-4BB3-B1EC-22596549FE48}"/>
    <cellStyle name="Comma 5 2" xfId="88" xr:uid="{31AB5FA2-2460-44D0-BEB1-DCFA7C265162}"/>
    <cellStyle name="Comma 6" xfId="74" xr:uid="{34E598D4-466F-41E6-9383-A4FA7BDAC957}"/>
    <cellStyle name="Comma 6 2" xfId="131" xr:uid="{48C5B037-E7C4-40F9-BF2E-BBF8F8732D3E}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Hiperlink 2" xfId="171" xr:uid="{BEB35D4B-6326-4B1C-8A7E-D2B1A42F993C}"/>
    <cellStyle name="Hiperlink 3" xfId="143" xr:uid="{53D0C3A7-44B8-4A25-A3B2-60CF0FD06A19}"/>
    <cellStyle name="Neutra 2" xfId="238" xr:uid="{9511D0AF-9B20-4336-90CF-FF1BA92BC94B}"/>
    <cellStyle name="Neutro" xfId="11" builtinId="28" customBuiltin="1"/>
    <cellStyle name="Neutro 2" xfId="245" xr:uid="{04F83CF5-B65C-4D6E-8E3F-8A4655F41C0E}"/>
    <cellStyle name="Neutro 3" xfId="230" xr:uid="{26DE998C-FF59-4198-A031-B483629F3DDA}"/>
    <cellStyle name="Normal" xfId="0" builtinId="0"/>
    <cellStyle name="Normal 10" xfId="151" xr:uid="{E904B152-4EFE-4226-83C7-A26C04E4484B}"/>
    <cellStyle name="Normal 11" xfId="129" xr:uid="{FB210955-8704-4B5D-9F7F-42789A292763}"/>
    <cellStyle name="Normal 11 2" xfId="137" xr:uid="{ECD5D88C-9FE8-4BE2-9E01-0F4A30D4BD29}"/>
    <cellStyle name="Normal 12" xfId="155" xr:uid="{CC50E5E9-9F47-4AB4-8F6D-BC06DDE2695D}"/>
    <cellStyle name="Normal 13" xfId="156" xr:uid="{03BFD45C-7B4A-4A67-8306-6B71FBF17857}"/>
    <cellStyle name="Normal 14" xfId="158" xr:uid="{066B488E-E5E3-4523-9C23-08A333B8166F}"/>
    <cellStyle name="Normal 15" xfId="161" xr:uid="{B3932E90-7F04-442C-9658-9B2AE54A820F}"/>
    <cellStyle name="Normal 15 2" xfId="169" xr:uid="{10076954-5E17-42A0-860F-D4E1DE2B223A}"/>
    <cellStyle name="Normal 15 3" xfId="176" xr:uid="{5B90B1DC-3BB8-4F8E-AECA-6AE7A838350C}"/>
    <cellStyle name="Normal 15 4" xfId="180" xr:uid="{B6A06F9A-E7D3-453C-AE6F-1A74C6629403}"/>
    <cellStyle name="Normal 15 5" xfId="184" xr:uid="{269DE973-1142-4CFD-9AE8-35CB55456657}"/>
    <cellStyle name="Normal 16" xfId="163" xr:uid="{FDF30205-4E94-40F7-8BB0-C929C10D5DE8}"/>
    <cellStyle name="Normal 17" xfId="187" xr:uid="{21D0E898-F810-4AC0-BD50-8895BDC19561}"/>
    <cellStyle name="Normal 18" xfId="186" xr:uid="{F5A8A8F0-7A51-4339-A30E-350571A3E1CE}"/>
    <cellStyle name="Normal 19" xfId="189" xr:uid="{A17A6852-B7B4-4C63-9920-C6D8C240F44E}"/>
    <cellStyle name="Normal 19 2" xfId="199" xr:uid="{6AEFAE1F-AA48-48A1-AFDD-6486F0463B82}"/>
    <cellStyle name="Normal 2" xfId="108" xr:uid="{7B98B75B-F1A4-4958-A0F1-6D639F0A5120}"/>
    <cellStyle name="Normal 2 2" xfId="204" xr:uid="{97516088-D513-4324-81DD-3CEADC87B627}"/>
    <cellStyle name="Normal 2 2 2" xfId="276" xr:uid="{618C15A0-279D-4CB4-A37D-5BD24718DE93}"/>
    <cellStyle name="Normal 2 3" xfId="293" xr:uid="{7441FF89-442A-4F64-888E-FE5C09166E9D}"/>
    <cellStyle name="Normal 2 4" xfId="258" xr:uid="{4D7887F3-B83A-46EB-9A8B-A4E40DDB5C29}"/>
    <cellStyle name="Normal 20" xfId="195" xr:uid="{B302C63D-5073-4BC7-AEA2-85CEB7E1DC8A}"/>
    <cellStyle name="Normal 21" xfId="201" xr:uid="{A476ACE8-8033-4E71-B525-B4D960E9F27F}"/>
    <cellStyle name="Normal 22" xfId="203" xr:uid="{3B7BD811-BEFF-4CCB-AC93-1E2B8A692272}"/>
    <cellStyle name="Normal 23" xfId="207" xr:uid="{EDFE34B4-6888-42BE-A96B-3C2FB011190F}"/>
    <cellStyle name="Normal 24" xfId="208" xr:uid="{B8C0019E-27CD-4167-8DC1-C6407F05AD93}"/>
    <cellStyle name="Normal 25" xfId="209" xr:uid="{C7C38DCF-A639-47B9-A329-CD39DCE1C5BF}"/>
    <cellStyle name="Normal 26" xfId="211" xr:uid="{13794E8B-4EB5-4D5D-BD42-73D0DB83F26E}"/>
    <cellStyle name="Normal 27" xfId="214" xr:uid="{C1185588-D9BF-40A9-8B73-0F85D5A64545}"/>
    <cellStyle name="Normal 28" xfId="217" xr:uid="{CBCEA4BF-E16B-4A2D-B408-F3E9392BCCB8}"/>
    <cellStyle name="Normal 29" xfId="219" xr:uid="{338FDFDF-0684-4847-A1C2-196489479955}"/>
    <cellStyle name="Normal 3" xfId="45" xr:uid="{C5521C08-EAC4-4D2E-A998-BD5DDBF266F8}"/>
    <cellStyle name="Normal 3 2" xfId="165" xr:uid="{5293101D-0BF7-4B8D-8693-77F1C1A76CF1}"/>
    <cellStyle name="Normal 3 3" xfId="248" xr:uid="{1FBD45E6-BA1C-450D-BFE0-F7F9C1F35589}"/>
    <cellStyle name="Normal 3 4" xfId="132" xr:uid="{9AF6BAD4-5A5F-467B-A46D-CE75B4A52521}"/>
    <cellStyle name="Normal 30" xfId="220" xr:uid="{23FDE8D5-49A7-48B5-84C1-EA34040354AD}"/>
    <cellStyle name="Normal 31" xfId="222" xr:uid="{EB4E8D91-91C5-47E4-AE25-FD74479B6A49}"/>
    <cellStyle name="Normal 32" xfId="224" xr:uid="{66C88CE2-73B2-4D28-9367-254A93411EE6}"/>
    <cellStyle name="Normal 33" xfId="104" xr:uid="{038606FD-15C9-4E4B-8704-6E751113DC22}"/>
    <cellStyle name="Normal 4" xfId="135" xr:uid="{85BF8B68-0D8E-4F76-8918-9510A0D1C02C}"/>
    <cellStyle name="Normal 4 2" xfId="139" xr:uid="{C5E31F8B-996A-4B1F-95F7-0566612AF619}"/>
    <cellStyle name="Normal 5" xfId="138" xr:uid="{31DB39AF-B710-4642-ADFA-2B0DC8F7E427}"/>
    <cellStyle name="Normal 5 13" xfId="198" xr:uid="{691664A1-8D02-4D47-B966-82870D73A571}"/>
    <cellStyle name="Normal 5 2" xfId="141" xr:uid="{9197A61A-BF9C-40D8-83F2-F2BE19964375}"/>
    <cellStyle name="Normal 5 2 2" xfId="170" xr:uid="{283B834F-1CA0-4D12-8763-A2EA499C1832}"/>
    <cellStyle name="Normal 5 2 2 2" xfId="177" xr:uid="{BE7F4900-6114-4287-8B94-F6371C792374}"/>
    <cellStyle name="Normal 5 2 2 3" xfId="181" xr:uid="{314AD7AB-5006-4B3A-B9FF-83983389D0DD}"/>
    <cellStyle name="Normal 5 2 2 4" xfId="185" xr:uid="{2BF0B53F-E0F8-440F-87E3-F360B395FFA2}"/>
    <cellStyle name="Normal 5 2 3" xfId="294" xr:uid="{31EE1142-9025-446B-9B4E-C7B57F82A60D}"/>
    <cellStyle name="Normal 5 3" xfId="152" xr:uid="{7AF45407-93FE-483B-8B81-31B0B7C4129D}"/>
    <cellStyle name="Normal 5 4" xfId="160" xr:uid="{B42EE6AD-4681-481A-B463-7595B456EB01}"/>
    <cellStyle name="Normal 5 5" xfId="164" xr:uid="{8F741CF9-38F2-452E-8F64-3607801EEBA4}"/>
    <cellStyle name="Normal 5 5 2" xfId="168" xr:uid="{E5464895-D2AE-4A4B-996E-30BE1C72D04A}"/>
    <cellStyle name="Normal 5 5 2 2" xfId="173" xr:uid="{77BB472B-49DD-4D86-AAEC-9632734043BA}"/>
    <cellStyle name="Normal 5 5 3" xfId="175" xr:uid="{FF823A7D-0805-47C9-BD06-F41E2BB031C1}"/>
    <cellStyle name="Normal 5 5 4" xfId="179" xr:uid="{885B8100-61A5-4018-B46E-4BF86F158F38}"/>
    <cellStyle name="Normal 5 5 5" xfId="183" xr:uid="{6B193AA7-5C71-419D-B523-E1BB33804FC7}"/>
    <cellStyle name="Normal 5 6" xfId="166" xr:uid="{EA9FEAD8-3756-44DE-BF73-C0F179817D93}"/>
    <cellStyle name="Normal 5 6 2" xfId="167" xr:uid="{9F45C0C5-0B58-4AE5-B6AE-D827614EAFE1}"/>
    <cellStyle name="Normal 5 6 3" xfId="174" xr:uid="{1C8B6241-A519-47EA-8B2F-9E3B73DC70A0}"/>
    <cellStyle name="Normal 5 6 4" xfId="178" xr:uid="{7265C473-A5EC-4217-B82C-00AC22790BBC}"/>
    <cellStyle name="Normal 5 6 5" xfId="182" xr:uid="{FCF81505-52E2-4F84-9CFE-1A8C585AA571}"/>
    <cellStyle name="Normal 5 6 6" xfId="192" xr:uid="{65239369-C7CF-4B3E-802E-14387DC8259C}"/>
    <cellStyle name="Normal 5 7" xfId="191" xr:uid="{909A68BB-92AC-41A3-B418-AF20D7328A68}"/>
    <cellStyle name="Normal 5 8" xfId="259" xr:uid="{4DA155FA-4E38-41BC-A1EF-34B3890CF61D}"/>
    <cellStyle name="Normal 6" xfId="140" xr:uid="{6305115C-57FF-4288-943B-7B58CA245E0A}"/>
    <cellStyle name="Normal 7" xfId="144" xr:uid="{10AFF3F5-458C-4486-9B94-280B88A2C5F0}"/>
    <cellStyle name="Normal 7 2" xfId="130" xr:uid="{7237A295-D95C-4C5C-98E4-259B42A75BA2}"/>
    <cellStyle name="Normal 8" xfId="146" xr:uid="{6210A84A-F875-4BBB-92E6-24D6B4BA5914}"/>
    <cellStyle name="Normal 9" xfId="148" xr:uid="{A32BB8A3-E334-4598-9C56-023514A20677}"/>
    <cellStyle name="Nota" xfId="18" builtinId="10" customBuiltin="1"/>
    <cellStyle name="Nota 2" xfId="262" xr:uid="{DCC8E944-6B50-4BC2-856A-AFB5E8C9B6FD}"/>
    <cellStyle name="Nota 2 2" xfId="297" xr:uid="{F9B00660-6684-4748-AB1B-FAE838BB7C11}"/>
    <cellStyle name="Nota 3" xfId="279" xr:uid="{A75671B1-894E-4CB0-9179-902CBE33B5F4}"/>
    <cellStyle name="Nota 4" xfId="227" xr:uid="{AE8544CC-AD02-436A-AD9C-5E5FB876BB9D}"/>
    <cellStyle name="Percent 2" xfId="117" xr:uid="{5F319795-B8B7-4588-9373-4C756BDD5EC3}"/>
    <cellStyle name="Percent 3" xfId="145" xr:uid="{E566C95A-0531-4EF6-BAA6-34744A0F0636}"/>
    <cellStyle name="Porcentagem" xfId="2" builtinId="5"/>
    <cellStyle name="Porcentagem 10" xfId="134" xr:uid="{345A7CDC-EF90-4886-8377-9CDF09C6944F}"/>
    <cellStyle name="Porcentagem 2" xfId="112" xr:uid="{59FDBF3D-E32C-4778-B6C3-7D6DC1FFDB91}"/>
    <cellStyle name="Porcentagem 2 2" xfId="296" xr:uid="{CF49A453-1893-465D-BFBB-E69947B99340}"/>
    <cellStyle name="Porcentagem 2 3" xfId="261" xr:uid="{C0303377-C185-4E0B-ACEB-1F07599C48CB}"/>
    <cellStyle name="Porcentagem 3" xfId="113" xr:uid="{81FC0684-AD63-49C9-826E-3B6BC8295A2C}"/>
    <cellStyle name="Porcentagem 4" xfId="150" xr:uid="{CF91D728-7601-4924-9DCC-355AEAF257C7}"/>
    <cellStyle name="Porcentagem 5" xfId="197" xr:uid="{75381CC2-BBE4-41B3-811C-F93DA2A58047}"/>
    <cellStyle name="Porcentagem 6" xfId="202" xr:uid="{20A52431-A4F4-4EB7-822E-8E72478AE081}"/>
    <cellStyle name="Porcentagem 7" xfId="213" xr:uid="{7792D2F1-A38A-4F6E-87E1-03BC1AC58969}"/>
    <cellStyle name="Porcentagem 8" xfId="216" xr:uid="{D471B607-B237-4A67-BED3-10EFA276EDA6}"/>
    <cellStyle name="Porcentagem 9" xfId="226" xr:uid="{E94E48B0-ED20-4873-BA05-A6E6A4F7763C}"/>
    <cellStyle name="Ruim" xfId="10" builtinId="27" customBuiltin="1"/>
    <cellStyle name="Saída" xfId="13" builtinId="21" customBuiltin="1"/>
    <cellStyle name="Separador de milhares [0] 3" xfId="46" xr:uid="{10486AB2-4EA4-4334-8F76-135E143C0701}"/>
    <cellStyle name="Separador de milhares [0] 3 2" xfId="48" xr:uid="{52EE5FAE-A755-4250-B88E-63D6E19F8864}"/>
    <cellStyle name="Separador de milhares [0] 3 2 2" xfId="51" xr:uid="{1C71660F-740B-4B36-87D5-702DAC58F87E}"/>
    <cellStyle name="Separador de milhares [0] 3 2 2 2" xfId="57" xr:uid="{AA6A8A6C-9949-49A7-A68A-BBBCE3EEC52B}"/>
    <cellStyle name="Separador de milhares [0] 3 2 2 2 2" xfId="71" xr:uid="{1ADCE84C-2D0E-413B-A033-6362F3D77E0A}"/>
    <cellStyle name="Separador de milhares [0] 3 2 2 2 2 2" xfId="99" xr:uid="{B5654967-BBE0-4E63-87D1-23B2D75429B7}"/>
    <cellStyle name="Separador de milhares [0] 3 2 2 2 3" xfId="85" xr:uid="{3E6C78D6-9185-4B41-9068-2C39074E78CD}"/>
    <cellStyle name="Separador de milhares [0] 3 2 2 3" xfId="65" xr:uid="{E833615F-C109-4BC1-9B9C-54D1E4D167A8}"/>
    <cellStyle name="Separador de milhares [0] 3 2 2 3 2" xfId="93" xr:uid="{91ECF86A-2AF8-4D78-BFF6-C14DC3A5590A}"/>
    <cellStyle name="Separador de milhares [0] 3 2 2 4" xfId="79" xr:uid="{65539A2F-8591-47BB-AF8D-65BBDBFB1237}"/>
    <cellStyle name="Separador de milhares [0] 3 2 3" xfId="54" xr:uid="{1C2D43AA-DDE7-4E97-A801-CB1652CC29E9}"/>
    <cellStyle name="Separador de milhares [0] 3 2 3 2" xfId="68" xr:uid="{972B2F95-0BD7-41C9-BF8C-4A7B32DFE576}"/>
    <cellStyle name="Separador de milhares [0] 3 2 3 2 2" xfId="96" xr:uid="{6D9A94BA-5420-44AB-A1C8-51BBFE014591}"/>
    <cellStyle name="Separador de milhares [0] 3 2 3 3" xfId="82" xr:uid="{D0736EAB-DCD2-4C5F-A2EC-6687D689A3B7}"/>
    <cellStyle name="Separador de milhares [0] 3 2 4" xfId="62" xr:uid="{DB4231A4-A2F9-4225-8512-05EF3231F9EE}"/>
    <cellStyle name="Separador de milhares [0] 3 2 4 2" xfId="90" xr:uid="{F63D81BC-30EB-48F0-994E-434187C7B938}"/>
    <cellStyle name="Separador de milhares [0] 3 2 5" xfId="76" xr:uid="{E206F534-506C-4B2D-9F4E-EE98E06EE20D}"/>
    <cellStyle name="Separador de milhares 2" xfId="106" xr:uid="{9C6A873C-3CBB-470C-B336-DBCD8E0E109D}"/>
    <cellStyle name="Separador de milhares 2 2" xfId="111" xr:uid="{324D672B-E1C7-4586-8F82-7D6A4EE9E3DE}"/>
    <cellStyle name="Separador de milhares 2 2 2" xfId="120" xr:uid="{6EC13A54-77C4-4F5C-A35C-465249DA3388}"/>
    <cellStyle name="Separador de milhares 2 2 3" xfId="126" xr:uid="{626E6B5C-B38E-4EFE-8215-3D29CD251774}"/>
    <cellStyle name="Separador de milhares 2 3" xfId="114" xr:uid="{0D2DCB83-94DC-4BD9-A01D-C667C3F01F52}"/>
    <cellStyle name="Separador de milhares 2 3 2" xfId="121" xr:uid="{7EE7EA55-A508-4749-9632-C9CFEA698FF3}"/>
    <cellStyle name="Separador de milhares 2 3 3" xfId="127" xr:uid="{FA792530-9D68-4D99-BA1D-4B59DC0D1D9B}"/>
    <cellStyle name="Separador de milhares 2 4" xfId="109" xr:uid="{68A1C08A-B75E-4236-92BB-166B014F61E9}"/>
    <cellStyle name="Separador de milhares 2 4 2" xfId="118" xr:uid="{A16EFADF-24AA-4473-8327-517381C2C580}"/>
    <cellStyle name="Separador de milhares 2 4 3" xfId="124" xr:uid="{4E865FB5-4AC9-4055-9701-F299DCCBB722}"/>
    <cellStyle name="Separador de milhares 2 5" xfId="116" xr:uid="{142EDC6E-7B9C-4E26-A1D9-DCADB0D48E4B}"/>
    <cellStyle name="Separador de milhares 2 6" xfId="123" xr:uid="{A4FE6769-09F6-4E8A-9AE5-5DAC1ECAEFAF}"/>
    <cellStyle name="Smart Subtitle 1" xfId="194" xr:uid="{CCE049A5-37A3-4650-80A2-3BD39CF8286D}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ítulo 5" xfId="237" xr:uid="{1E72E218-ADDB-412E-ACB7-0BE794D21093}"/>
    <cellStyle name="Título 6" xfId="229" xr:uid="{E842D859-EF3F-47B6-8809-E3D48DB6307E}"/>
    <cellStyle name="Total" xfId="20" builtinId="25" customBuiltin="1"/>
    <cellStyle name="Vírgula" xfId="1" builtinId="3"/>
    <cellStyle name="Vírgula 10" xfId="159" xr:uid="{D2A60AB3-4E9E-41D9-9D29-6A42CD28901C}"/>
    <cellStyle name="Vírgula 10 2" xfId="320" xr:uid="{6CAD46E5-033B-4CB8-B5E0-8C316630961C}"/>
    <cellStyle name="Vírgula 11" xfId="162" xr:uid="{9C6CBABB-D665-45A7-97D7-CD2B96768FDA}"/>
    <cellStyle name="Vírgula 12" xfId="172" xr:uid="{471EA06E-8A2B-41F5-95D0-618AC0592D3E}"/>
    <cellStyle name="Vírgula 13" xfId="188" xr:uid="{E6F0C0C5-9BD1-4BF9-B30F-6F25C3DFDAA7}"/>
    <cellStyle name="Vírgula 14" xfId="190" xr:uid="{056DAD16-C390-4EF4-A3BB-E6D1E4A2F884}"/>
    <cellStyle name="Vírgula 15" xfId="196" xr:uid="{A008AF8F-0090-42B2-AB91-9F0A169499DD}"/>
    <cellStyle name="Vírgula 16" xfId="200" xr:uid="{B53CE58A-F9F6-4CE8-ABAD-0DE33F7FF9CF}"/>
    <cellStyle name="Vírgula 17" xfId="206" xr:uid="{65DD919D-DEAA-42BC-8F6F-59DF15AA3039}"/>
    <cellStyle name="Vírgula 18" xfId="210" xr:uid="{B4420646-593C-4CAC-A002-E76982D51C9E}"/>
    <cellStyle name="Vírgula 19" xfId="212" xr:uid="{6774A55B-0DFE-4661-8480-55CF9511452C}"/>
    <cellStyle name="Vírgula 2" xfId="58" xr:uid="{EE7C504A-D7BF-41B9-91B0-4DE77EF28D37}"/>
    <cellStyle name="Vírgula 2 2" xfId="72" xr:uid="{62094061-E942-4B78-88F1-D63DA79446B2}"/>
    <cellStyle name="Vírgula 2 2 2" xfId="100" xr:uid="{9148E2BA-3D1A-4215-89D2-A8DA6642E0E2}"/>
    <cellStyle name="Vírgula 2 2 2 2" xfId="317" xr:uid="{059EEF60-7572-45E9-8157-23E197B81550}"/>
    <cellStyle name="Vírgula 2 2 3" xfId="253" xr:uid="{0C86E01B-C71D-4C24-B96E-525E5B69902B}"/>
    <cellStyle name="Vírgula 2 2 4" xfId="205" xr:uid="{A0D4CB12-1331-4FE6-AF25-6736EAC6B2C3}"/>
    <cellStyle name="Vírgula 2 3" xfId="86" xr:uid="{DBF91F41-7288-4501-B89B-152A635CD861}"/>
    <cellStyle name="Vírgula 2 3 2" xfId="277" xr:uid="{2BE0FAB7-07C3-40C3-A050-470DABC9304B}"/>
    <cellStyle name="Vírgula 2 4" xfId="246" xr:uid="{C146640B-DD47-4580-BAB8-1E7117799AD5}"/>
    <cellStyle name="Vírgula 20" xfId="215" xr:uid="{4B70AB42-1D01-43C3-813B-205FCB6EDFDF}"/>
    <cellStyle name="Vírgula 21" xfId="218" xr:uid="{BBEB58A0-7ACD-44D7-886B-755641B1AB98}"/>
    <cellStyle name="Vírgula 22" xfId="221" xr:uid="{810486F1-6714-4FFC-B653-78EEDC92F2D9}"/>
    <cellStyle name="Vírgula 23" xfId="223" xr:uid="{A880010D-752A-4C23-8E9E-DD92EB753D31}"/>
    <cellStyle name="Vírgula 24" xfId="225" xr:uid="{A883D8C6-C029-4B13-B0D9-2E22E649E3C1}"/>
    <cellStyle name="Vírgula 25" xfId="105" xr:uid="{9C96081F-C63D-4477-93B9-F496F146825E}"/>
    <cellStyle name="Vírgula 3" xfId="59" xr:uid="{03E0A7CD-1DE7-458B-8262-3F39C2546286}"/>
    <cellStyle name="Vírgula 3 2" xfId="73" xr:uid="{0920FD9D-8B65-400F-A5CE-DE20428B1D2A}"/>
    <cellStyle name="Vírgula 3 2 2" xfId="101" xr:uid="{07376E5B-3E23-4052-B139-F34F9E78725D}"/>
    <cellStyle name="Vírgula 3 2 2 2" xfId="318" xr:uid="{E21E6E9C-559F-4AF8-AD9B-86CCAA1CA8B8}"/>
    <cellStyle name="Vírgula 3 2 3" xfId="254" xr:uid="{27C45EE8-4A87-4C4F-A93C-B109918D4EEF}"/>
    <cellStyle name="Vírgula 3 3" xfId="87" xr:uid="{83753423-3664-40BB-A6B1-D90AF2F582A6}"/>
    <cellStyle name="Vírgula 3 3 2" xfId="278" xr:uid="{15A726BC-4120-4F8B-80D6-2F4E764EC834}"/>
    <cellStyle name="Vírgula 3 4" xfId="247" xr:uid="{A8C6BAB3-9D6B-4C18-AF6F-5B6FE41A99ED}"/>
    <cellStyle name="Vírgula 3 5" xfId="133" xr:uid="{6F23E750-3593-4357-9058-FF504667B9E5}"/>
    <cellStyle name="Vírgula 4" xfId="102" xr:uid="{0BC5D5FD-6F3B-4FE2-9DCE-B5E2790F141B}"/>
    <cellStyle name="Vírgula 4 2" xfId="252" xr:uid="{DB9AAD8D-EBBA-49A7-AAE9-9C5A511A12C4}"/>
    <cellStyle name="Vírgula 4 2 2" xfId="310" xr:uid="{A2A90F26-D595-4E88-9840-7898AE7C2D8A}"/>
    <cellStyle name="Vírgula 4 3" xfId="275" xr:uid="{8F251DD7-4289-4D49-91B4-7A6B34C4E51B}"/>
    <cellStyle name="Vírgula 4 4" xfId="228" xr:uid="{FB7D323F-E4A9-46AD-88F8-B0EC24B4FC93}"/>
    <cellStyle name="Vírgula 4 5" xfId="136" xr:uid="{AB1F4CF2-EE0C-420A-8ED7-10B906878385}"/>
    <cellStyle name="Vírgula 5" xfId="103" xr:uid="{BEB30556-4459-430C-B73C-712355B23A5A}"/>
    <cellStyle name="Vírgula 5 2" xfId="142" xr:uid="{06AAC252-6FA1-4FF8-9DDB-E9A676DBFC97}"/>
    <cellStyle name="Vírgula 5 2 2" xfId="295" xr:uid="{313DD9A2-E65D-44D6-B23F-4BA9970248F8}"/>
    <cellStyle name="Vírgula 5 2 3" xfId="255" xr:uid="{1AAB497D-8247-40F4-9502-9809EF7453B6}"/>
    <cellStyle name="Vírgula 5 3" xfId="154" xr:uid="{73D30BC0-53EF-4133-A6C8-1F4C1AF1EC90}"/>
    <cellStyle name="Vírgula 5 3 2" xfId="260" xr:uid="{588043F0-1F2F-4A0A-AAFC-2D27832C4654}"/>
    <cellStyle name="Vírgula 5 4" xfId="193" xr:uid="{7A7378B6-975B-42E7-ADD3-5D44C0154BFA}"/>
    <cellStyle name="Vírgula 5 5" xfId="249" xr:uid="{B5D2E1F7-5AC5-4E32-8FA8-AA0CD426B27F}"/>
    <cellStyle name="Vírgula 6" xfId="147" xr:uid="{08782D93-7367-486F-B4F4-5585419FF2B7}"/>
    <cellStyle name="Vírgula 6 2" xfId="256" xr:uid="{80CA786F-0003-431B-B16E-22F5BE89470E}"/>
    <cellStyle name="Vírgula 6 3" xfId="292" xr:uid="{BEDF149E-5242-4EB1-98D6-C044DAFC982B}"/>
    <cellStyle name="Vírgula 6 4" xfId="250" xr:uid="{1D622FCE-CFA6-4CF9-A7DA-4124B199E04B}"/>
    <cellStyle name="Vírgula 7" xfId="149" xr:uid="{883C70CF-4103-4E82-B443-94855BACB72C}"/>
    <cellStyle name="Vírgula 7 2" xfId="251" xr:uid="{CEF87403-F9C5-4658-BFB4-05A77499BA8F}"/>
    <cellStyle name="Vírgula 8" xfId="153" xr:uid="{9284BD35-D7DE-4DE8-A30D-FE92115AE78F}"/>
    <cellStyle name="Vírgula 8 2" xfId="257" xr:uid="{66386389-3735-4C4D-A2C2-079B17250518}"/>
    <cellStyle name="Vírgula 9" xfId="157" xr:uid="{A47D207F-1DE8-4E23-AD54-99BDBDF4412F}"/>
    <cellStyle name="Vírgula 9 2" xfId="319" xr:uid="{47E8B2E5-A34E-406A-A809-18E6EDB1AACF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</font>
      <fill>
        <patternFill>
          <bgColor theme="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</dxf>
    <dxf>
      <font>
        <b/>
        <i val="0"/>
      </font>
      <fill>
        <patternFill>
          <bgColor theme="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/>
        <i val="0"/>
      </font>
      <fill>
        <patternFill>
          <bgColor rgb="FFD9D9D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 patternType="solid">
          <fgColor rgb="FF3162F9"/>
          <bgColor rgb="FF3162F9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3162F9"/>
        </patternFill>
      </fill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fgColor rgb="FF3162F9"/>
        </patternFill>
      </fill>
    </dxf>
  </dxfs>
  <tableStyles count="1" defaultTableStyle="TableStyleMedium2" defaultPivotStyle="PivotStyleLight16">
    <tableStyle name="Estilo de Tabela Dinâmica 1 3" table="0" count="8" xr9:uid="{CE77B9F1-A4D2-4DF6-87EC-377B08CA26C0}">
      <tableStyleElement type="wholeTable" dxfId="31"/>
      <tableStyleElement type="headerRow" dxfId="30"/>
      <tableStyleElement type="totalRow" dxfId="29"/>
      <tableStyleElement type="firstSubtotalColumn" dxfId="28"/>
      <tableStyleElement type="firstRowSubheading" dxfId="27"/>
      <tableStyleElement type="secondRowSubheading" dxfId="26"/>
      <tableStyleElement type="pageFieldLabels" dxfId="25"/>
      <tableStyleElement type="pageFieldValues" dxfId="24"/>
    </tableStyle>
  </tableStyles>
  <colors>
    <mruColors>
      <color rgb="FF0026FF"/>
      <color rgb="FF26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</xdr:colOff>
      <xdr:row>10</xdr:row>
      <xdr:rowOff>16934</xdr:rowOff>
    </xdr:from>
    <xdr:to>
      <xdr:col>4</xdr:col>
      <xdr:colOff>331681</xdr:colOff>
      <xdr:row>10</xdr:row>
      <xdr:rowOff>333799</xdr:rowOff>
    </xdr:to>
    <xdr:pic>
      <xdr:nvPicPr>
        <xdr:cNvPr id="2" name="Gráfico 1" descr="Envelope">
          <a:extLst>
            <a:ext uri="{FF2B5EF4-FFF2-40B4-BE49-F238E27FC236}">
              <a16:creationId xmlns:a16="http://schemas.microsoft.com/office/drawing/2014/main" id="{97846803-EB0C-4038-A410-CDB086B3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504766" y="3036359"/>
          <a:ext cx="320040" cy="320040"/>
        </a:xfrm>
        <a:prstGeom prst="rect">
          <a:avLst/>
        </a:prstGeom>
      </xdr:spPr>
    </xdr:pic>
    <xdr:clientData/>
  </xdr:twoCellAnchor>
  <xdr:twoCellAnchor editAs="oneCell">
    <xdr:from>
      <xdr:col>4</xdr:col>
      <xdr:colOff>455083</xdr:colOff>
      <xdr:row>1</xdr:row>
      <xdr:rowOff>107304</xdr:rowOff>
    </xdr:from>
    <xdr:to>
      <xdr:col>5</xdr:col>
      <xdr:colOff>533400</xdr:colOff>
      <xdr:row>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7D3FC15-1BF1-4B25-9E65-4C8C16A5CE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9" t="16108" r="28224" b="21315"/>
        <a:stretch/>
      </xdr:blipFill>
      <xdr:spPr>
        <a:xfrm>
          <a:off x="4579408" y="202554"/>
          <a:ext cx="745067" cy="530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gibank.com.br/ri" TargetMode="External"/><Relationship Id="rId1" Type="http://schemas.openxmlformats.org/officeDocument/2006/relationships/hyperlink" Target="mailto:ri@agi.com.b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BA7AE-B881-47DF-843B-0A7041413969}">
  <sheetPr>
    <tabColor rgb="FF2FC750"/>
  </sheetPr>
  <dimension ref="A1:H15"/>
  <sheetViews>
    <sheetView showGridLines="0" tabSelected="1" workbookViewId="0">
      <selection activeCell="C7" sqref="C7"/>
    </sheetView>
  </sheetViews>
  <sheetFormatPr defaultColWidth="0" defaultRowHeight="14.5" zeroHeight="1" x14ac:dyDescent="0.35"/>
  <cols>
    <col min="1" max="1" width="1.453125" style="1" customWidth="1"/>
    <col min="2" max="2" width="2.81640625" style="1" customWidth="1"/>
    <col min="3" max="3" width="46.1796875" style="1" customWidth="1"/>
    <col min="4" max="6" width="9.81640625" style="1" customWidth="1"/>
    <col min="7" max="7" width="2.81640625" style="1" customWidth="1"/>
    <col min="8" max="8" width="9.1796875" style="1" customWidth="1"/>
    <col min="9" max="16384" width="9.1796875" style="1" hidden="1"/>
  </cols>
  <sheetData>
    <row r="1" spans="2:7" ht="8.25" customHeight="1" x14ac:dyDescent="0.35"/>
    <row r="2" spans="2:7" ht="12" customHeight="1" x14ac:dyDescent="0.35">
      <c r="B2" s="46"/>
      <c r="C2" s="47"/>
      <c r="D2" s="47"/>
      <c r="E2" s="47"/>
      <c r="F2" s="47"/>
      <c r="G2" s="48"/>
    </row>
    <row r="3" spans="2:7" ht="28.5" customHeight="1" x14ac:dyDescent="0.35">
      <c r="B3" s="49"/>
      <c r="C3" s="40" t="s">
        <v>226</v>
      </c>
      <c r="D3" s="41"/>
      <c r="E3" s="41"/>
      <c r="F3" s="41"/>
      <c r="G3" s="50"/>
    </row>
    <row r="4" spans="2:7" ht="27" customHeight="1" x14ac:dyDescent="0.35">
      <c r="B4" s="49"/>
      <c r="C4" s="41"/>
      <c r="D4" s="41"/>
      <c r="E4" s="41"/>
      <c r="F4" s="41"/>
      <c r="G4" s="50"/>
    </row>
    <row r="5" spans="2:7" ht="27" customHeight="1" x14ac:dyDescent="0.35">
      <c r="B5" s="49"/>
      <c r="C5" s="40" t="s">
        <v>165</v>
      </c>
      <c r="D5" s="139" t="s">
        <v>224</v>
      </c>
      <c r="E5" s="139"/>
      <c r="F5" s="139"/>
      <c r="G5" s="50"/>
    </row>
    <row r="6" spans="2:7" ht="27" customHeight="1" x14ac:dyDescent="0.35">
      <c r="B6" s="49"/>
      <c r="D6" s="139"/>
      <c r="E6" s="139"/>
      <c r="F6" s="139"/>
      <c r="G6" s="50"/>
    </row>
    <row r="7" spans="2:7" ht="27" customHeight="1" x14ac:dyDescent="0.35">
      <c r="B7" s="49"/>
      <c r="C7" s="75" t="s">
        <v>227</v>
      </c>
      <c r="D7" s="140"/>
      <c r="E7" s="140"/>
      <c r="F7" s="140"/>
      <c r="G7" s="50"/>
    </row>
    <row r="8" spans="2:7" ht="27" customHeight="1" x14ac:dyDescent="0.35">
      <c r="B8" s="49"/>
      <c r="C8" s="75" t="s">
        <v>228</v>
      </c>
      <c r="D8" s="140"/>
      <c r="E8" s="140"/>
      <c r="F8" s="140"/>
      <c r="G8" s="50"/>
    </row>
    <row r="9" spans="2:7" ht="27" customHeight="1" x14ac:dyDescent="0.35">
      <c r="B9" s="49"/>
      <c r="C9" s="75" t="s">
        <v>179</v>
      </c>
      <c r="D9" s="41"/>
      <c r="E9" s="41"/>
      <c r="F9" s="41"/>
      <c r="G9" s="50"/>
    </row>
    <row r="10" spans="2:7" ht="27" customHeight="1" x14ac:dyDescent="0.35">
      <c r="B10" s="49"/>
      <c r="C10" s="76" t="s">
        <v>222</v>
      </c>
      <c r="D10" s="42"/>
      <c r="E10" s="41"/>
      <c r="F10" s="43" t="s">
        <v>167</v>
      </c>
      <c r="G10" s="50"/>
    </row>
    <row r="11" spans="2:7" ht="27" customHeight="1" x14ac:dyDescent="0.35">
      <c r="B11" s="49"/>
      <c r="C11" s="76" t="s">
        <v>166</v>
      </c>
      <c r="D11" s="41"/>
      <c r="F11" s="2" t="s">
        <v>1</v>
      </c>
      <c r="G11" s="50"/>
    </row>
    <row r="12" spans="2:7" ht="27" customHeight="1" x14ac:dyDescent="0.35">
      <c r="B12" s="49"/>
      <c r="D12" s="41"/>
      <c r="F12" s="2" t="s">
        <v>181</v>
      </c>
      <c r="G12" s="50"/>
    </row>
    <row r="13" spans="2:7" ht="27" customHeight="1" x14ac:dyDescent="0.35">
      <c r="B13" s="49"/>
      <c r="D13" s="44"/>
      <c r="E13" s="45"/>
      <c r="G13" s="51"/>
    </row>
    <row r="14" spans="2:7" ht="12" customHeight="1" x14ac:dyDescent="0.35">
      <c r="B14" s="52"/>
      <c r="C14" s="53"/>
      <c r="D14" s="53"/>
      <c r="E14" s="53"/>
      <c r="F14" s="53"/>
      <c r="G14" s="54"/>
    </row>
    <row r="15" spans="2:7" x14ac:dyDescent="0.35"/>
  </sheetData>
  <mergeCells count="2">
    <mergeCell ref="D5:F6"/>
    <mergeCell ref="D7:F8"/>
  </mergeCells>
  <hyperlinks>
    <hyperlink ref="F11" r:id="rId1" xr:uid="{DD2A89E0-2E5A-4D77-B2C2-01A87A10DA47}"/>
    <hyperlink ref="F12" r:id="rId2" display="www.agibank.com.br/ri" xr:uid="{4CAD753D-8829-4652-B85A-3FFACE36DA2B}"/>
    <hyperlink ref="C8" location="DRE!A1" display="- DRE BACEN GAAP" xr:uid="{9F760D55-C84D-49B2-A921-C63897BE694D}"/>
    <hyperlink ref="C7" location="'Balanço Patrimonial'!A1" display="- BALANÇO PATRIMONIAL BACEN GAAP" xr:uid="{CEE3A552-FE55-4D23-A9DB-C94DC88FC320}"/>
    <hyperlink ref="C9" location="'Carteira de Crédito'!A1" display="- CARTEIRA DE CRÉDITO" xr:uid="{F474ECB7-4F28-48B1-A02F-DBDBBF761889}"/>
    <hyperlink ref="C11" location="Indicadores!A1" display="- INDICADORES DE PERFORMANCE" xr:uid="{5BE9739D-3952-4F9E-A062-4D11185B9F36}"/>
    <hyperlink ref="C10" location="Funding!A1" display="- CARTEIRA DE CRÉDITO" xr:uid="{87C8487C-CBF0-4545-917C-D0295910371C}"/>
  </hyperlinks>
  <pageMargins left="0.511811024" right="0.511811024" top="0.78740157499999996" bottom="0.78740157499999996" header="0.31496062000000002" footer="0.31496062000000002"/>
  <pageSetup paperSize="9" orientation="portrait" r:id="rId3"/>
  <headerFooter>
    <oddFooter>&amp;C&amp;"verdana,Regular"&amp;8Este documento foi classificado como: Interno.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55CC-6B60-4B2F-A0C9-E65F2612A349}">
  <sheetPr>
    <tabColor rgb="FF0026FF"/>
  </sheetPr>
  <dimension ref="B1:AH103"/>
  <sheetViews>
    <sheetView showGridLines="0" zoomScaleNormal="100" workbookViewId="0">
      <pane xSplit="2" ySplit="3" topLeftCell="Y34" activePane="bottomRight" state="frozen"/>
      <selection activeCell="Z18" sqref="Z18"/>
      <selection pane="topRight" activeCell="Z18" sqref="Z18"/>
      <selection pane="bottomLeft" activeCell="Z18" sqref="Z18"/>
      <selection pane="bottomRight"/>
    </sheetView>
  </sheetViews>
  <sheetFormatPr defaultColWidth="2.6328125" defaultRowHeight="15.5" x14ac:dyDescent="0.35"/>
  <cols>
    <col min="1" max="1" width="2.6328125" style="14" customWidth="1"/>
    <col min="2" max="2" width="70.6328125" style="39" customWidth="1"/>
    <col min="3" max="32" width="16.1796875" style="14" customWidth="1"/>
    <col min="33" max="39" width="14.1796875" style="14" bestFit="1" customWidth="1"/>
    <col min="40" max="45" width="2.6328125" style="14"/>
    <col min="46" max="46" width="14.1796875" style="14" bestFit="1" customWidth="1"/>
    <col min="47" max="16384" width="2.6328125" style="14"/>
  </cols>
  <sheetData>
    <row r="1" spans="2:33" ht="16" customHeight="1" thickBot="1" x14ac:dyDescent="0.4">
      <c r="B1" s="141" t="s">
        <v>2</v>
      </c>
    </row>
    <row r="2" spans="2:33" ht="16" customHeight="1" thickBot="1" x14ac:dyDescent="0.4">
      <c r="B2" s="14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98" t="s">
        <v>216</v>
      </c>
    </row>
    <row r="3" spans="2:33" s="6" customFormat="1" ht="16" customHeight="1" x14ac:dyDescent="0.35">
      <c r="B3" s="28" t="s">
        <v>140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28" t="s">
        <v>21</v>
      </c>
      <c r="V3" s="28" t="s">
        <v>22</v>
      </c>
      <c r="W3" s="28" t="s">
        <v>23</v>
      </c>
      <c r="X3" s="28" t="s">
        <v>0</v>
      </c>
      <c r="Y3" s="28" t="s">
        <v>168</v>
      </c>
      <c r="Z3" s="28" t="s">
        <v>171</v>
      </c>
      <c r="AA3" s="28" t="s">
        <v>180</v>
      </c>
      <c r="AB3" s="28" t="s">
        <v>183</v>
      </c>
      <c r="AC3" s="28" t="s">
        <v>185</v>
      </c>
      <c r="AD3" s="28" t="s">
        <v>187</v>
      </c>
      <c r="AE3" s="28" t="s">
        <v>192</v>
      </c>
      <c r="AF3" s="28" t="s">
        <v>217</v>
      </c>
      <c r="AG3" s="28" t="s">
        <v>224</v>
      </c>
    </row>
    <row r="4" spans="2:33" ht="16" customHeight="1" x14ac:dyDescent="0.35">
      <c r="B4" s="20"/>
    </row>
    <row r="5" spans="2:33" s="6" customFormat="1" ht="16" customHeight="1" x14ac:dyDescent="0.35">
      <c r="B5" s="28" t="s">
        <v>24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28" t="s">
        <v>11</v>
      </c>
      <c r="L5" s="28" t="s">
        <v>12</v>
      </c>
      <c r="M5" s="28" t="s">
        <v>13</v>
      </c>
      <c r="N5" s="28" t="s">
        <v>14</v>
      </c>
      <c r="O5" s="28" t="s">
        <v>15</v>
      </c>
      <c r="P5" s="28" t="s">
        <v>16</v>
      </c>
      <c r="Q5" s="28" t="s">
        <v>17</v>
      </c>
      <c r="R5" s="28" t="s">
        <v>18</v>
      </c>
      <c r="S5" s="28" t="s">
        <v>19</v>
      </c>
      <c r="T5" s="28" t="s">
        <v>20</v>
      </c>
      <c r="U5" s="28" t="s">
        <v>21</v>
      </c>
      <c r="V5" s="28" t="s">
        <v>22</v>
      </c>
      <c r="W5" s="28" t="s">
        <v>23</v>
      </c>
      <c r="X5" s="28" t="s">
        <v>0</v>
      </c>
      <c r="Y5" s="28" t="s">
        <v>168</v>
      </c>
      <c r="Z5" s="28" t="s">
        <v>171</v>
      </c>
      <c r="AA5" s="28" t="s">
        <v>180</v>
      </c>
      <c r="AB5" s="28" t="s">
        <v>183</v>
      </c>
      <c r="AC5" s="28" t="s">
        <v>185</v>
      </c>
      <c r="AD5" s="28" t="s">
        <v>187</v>
      </c>
      <c r="AE5" s="28" t="s">
        <v>192</v>
      </c>
      <c r="AF5" s="28" t="s">
        <v>217</v>
      </c>
      <c r="AG5" s="28" t="s">
        <v>224</v>
      </c>
    </row>
    <row r="6" spans="2:33" ht="16" customHeight="1" x14ac:dyDescent="0.35">
      <c r="B6" s="25" t="s">
        <v>25</v>
      </c>
      <c r="C6" s="16">
        <v>2088</v>
      </c>
      <c r="D6" s="16">
        <v>1466</v>
      </c>
      <c r="E6" s="16">
        <v>1871</v>
      </c>
      <c r="F6" s="16">
        <v>9124</v>
      </c>
      <c r="G6" s="16">
        <v>1544</v>
      </c>
      <c r="H6" s="16">
        <v>1401</v>
      </c>
      <c r="I6" s="16">
        <v>10602</v>
      </c>
      <c r="J6" s="16">
        <v>21596</v>
      </c>
      <c r="K6" s="16">
        <v>29276</v>
      </c>
      <c r="L6" s="16">
        <v>55085</v>
      </c>
      <c r="M6" s="16">
        <v>87986</v>
      </c>
      <c r="N6" s="16">
        <v>121132</v>
      </c>
      <c r="O6" s="16">
        <v>63485</v>
      </c>
      <c r="P6" s="16">
        <v>172398</v>
      </c>
      <c r="Q6" s="16">
        <v>195675</v>
      </c>
      <c r="R6" s="16">
        <v>197086</v>
      </c>
      <c r="S6" s="16">
        <v>278988</v>
      </c>
      <c r="T6" s="16">
        <v>366355</v>
      </c>
      <c r="U6" s="16">
        <v>379497</v>
      </c>
      <c r="V6" s="16">
        <v>248670</v>
      </c>
      <c r="W6" s="16">
        <v>246044</v>
      </c>
      <c r="X6" s="16">
        <v>216352</v>
      </c>
      <c r="Y6" s="16">
        <v>226884</v>
      </c>
      <c r="Z6" s="16">
        <v>267333</v>
      </c>
      <c r="AA6" s="16">
        <v>320468</v>
      </c>
      <c r="AB6" s="16">
        <v>291942</v>
      </c>
      <c r="AC6" s="16">
        <v>294061</v>
      </c>
      <c r="AD6" s="16">
        <v>230420</v>
      </c>
      <c r="AE6" s="16">
        <v>269364</v>
      </c>
      <c r="AF6" s="16">
        <v>372622</v>
      </c>
      <c r="AG6" s="16">
        <v>299630</v>
      </c>
    </row>
    <row r="7" spans="2:33" ht="16" customHeight="1" x14ac:dyDescent="0.35">
      <c r="B7" s="25" t="s">
        <v>26</v>
      </c>
      <c r="C7" s="16">
        <v>246882</v>
      </c>
      <c r="D7" s="16">
        <v>297162</v>
      </c>
      <c r="E7" s="16">
        <v>374108</v>
      </c>
      <c r="F7" s="16">
        <v>548541</v>
      </c>
      <c r="G7" s="16">
        <v>599059</v>
      </c>
      <c r="H7" s="16">
        <v>733920</v>
      </c>
      <c r="I7" s="16">
        <v>669889</v>
      </c>
      <c r="J7" s="16">
        <v>756077</v>
      </c>
      <c r="K7" s="16">
        <v>602589</v>
      </c>
      <c r="L7" s="16">
        <v>773315</v>
      </c>
      <c r="M7" s="16">
        <v>175878</v>
      </c>
      <c r="N7" s="16">
        <v>404906</v>
      </c>
      <c r="O7" s="16">
        <v>181882</v>
      </c>
      <c r="P7" s="16">
        <v>148137</v>
      </c>
      <c r="Q7" s="16">
        <v>302131</v>
      </c>
      <c r="R7" s="16">
        <v>194251</v>
      </c>
      <c r="S7" s="16">
        <v>340758</v>
      </c>
      <c r="T7" s="16">
        <v>544995</v>
      </c>
      <c r="U7" s="16">
        <v>87999</v>
      </c>
      <c r="V7" s="16">
        <v>386065</v>
      </c>
      <c r="W7" s="16">
        <v>98999</v>
      </c>
      <c r="X7" s="16">
        <v>260999</v>
      </c>
      <c r="Y7" s="16">
        <v>399254</v>
      </c>
      <c r="Z7" s="16">
        <v>186039</v>
      </c>
      <c r="AA7" s="16">
        <v>252550</v>
      </c>
      <c r="AB7" s="16">
        <v>239060</v>
      </c>
      <c r="AC7" s="16">
        <v>106000</v>
      </c>
      <c r="AD7" s="16">
        <v>1174990</v>
      </c>
      <c r="AE7" s="16">
        <v>879999</v>
      </c>
      <c r="AF7" s="16">
        <v>0</v>
      </c>
      <c r="AG7" s="16">
        <v>469992</v>
      </c>
    </row>
    <row r="8" spans="2:33" ht="16" customHeight="1" x14ac:dyDescent="0.35">
      <c r="B8" s="25" t="s">
        <v>27</v>
      </c>
      <c r="C8" s="16">
        <v>171723</v>
      </c>
      <c r="D8" s="16">
        <v>145202</v>
      </c>
      <c r="E8" s="16">
        <v>170647</v>
      </c>
      <c r="F8" s="16">
        <v>208727</v>
      </c>
      <c r="G8" s="16">
        <v>171415</v>
      </c>
      <c r="H8" s="16">
        <v>253836</v>
      </c>
      <c r="I8" s="16">
        <v>300604</v>
      </c>
      <c r="J8" s="16">
        <v>359321</v>
      </c>
      <c r="K8" s="16">
        <v>379310</v>
      </c>
      <c r="L8" s="16">
        <v>287012</v>
      </c>
      <c r="M8" s="16">
        <v>649472</v>
      </c>
      <c r="N8" s="16">
        <v>973430</v>
      </c>
      <c r="O8" s="16">
        <v>1018934</v>
      </c>
      <c r="P8" s="16">
        <v>729977</v>
      </c>
      <c r="Q8" s="16">
        <v>1572297</v>
      </c>
      <c r="R8" s="16">
        <v>1069320</v>
      </c>
      <c r="S8" s="16">
        <v>543614</v>
      </c>
      <c r="T8" s="16">
        <v>840333</v>
      </c>
      <c r="U8" s="16">
        <v>1611178</v>
      </c>
      <c r="V8" s="16">
        <v>1412681</v>
      </c>
      <c r="W8" s="16">
        <v>1833706</v>
      </c>
      <c r="X8" s="16">
        <v>2049132</v>
      </c>
      <c r="Y8" s="16">
        <v>1691667</v>
      </c>
      <c r="Z8" s="16">
        <v>2423592</v>
      </c>
      <c r="AA8" s="16">
        <v>2478087</v>
      </c>
      <c r="AB8" s="16">
        <v>3393835</v>
      </c>
      <c r="AC8" s="16">
        <v>2557924</v>
      </c>
      <c r="AD8" s="16">
        <v>3241227</v>
      </c>
      <c r="AE8" s="16">
        <v>3868899</v>
      </c>
      <c r="AF8" s="16">
        <v>6581143</v>
      </c>
      <c r="AG8" s="16">
        <v>8922470</v>
      </c>
    </row>
    <row r="9" spans="2:33" ht="16" customHeight="1" x14ac:dyDescent="0.35">
      <c r="B9" s="25" t="s">
        <v>28</v>
      </c>
      <c r="C9" s="16">
        <v>988</v>
      </c>
      <c r="D9" s="16">
        <v>993</v>
      </c>
      <c r="E9" s="16">
        <v>3868</v>
      </c>
      <c r="F9" s="16">
        <v>354</v>
      </c>
      <c r="G9" s="16">
        <v>3766</v>
      </c>
      <c r="H9" s="16">
        <v>3472</v>
      </c>
      <c r="I9" s="16">
        <v>593</v>
      </c>
      <c r="J9" s="16">
        <v>2150</v>
      </c>
      <c r="K9" s="16">
        <v>2914</v>
      </c>
      <c r="L9" s="16">
        <v>550</v>
      </c>
      <c r="M9" s="16">
        <v>725</v>
      </c>
      <c r="N9" s="16">
        <v>3237</v>
      </c>
      <c r="O9" s="16">
        <v>3599</v>
      </c>
      <c r="P9" s="16">
        <v>4628</v>
      </c>
      <c r="Q9" s="16">
        <v>13471</v>
      </c>
      <c r="R9" s="16">
        <v>17001</v>
      </c>
      <c r="S9" s="16">
        <v>113128</v>
      </c>
      <c r="T9" s="16">
        <v>41157</v>
      </c>
      <c r="U9" s="16">
        <v>45831</v>
      </c>
      <c r="V9" s="16">
        <v>87261</v>
      </c>
      <c r="W9" s="16">
        <v>142379</v>
      </c>
      <c r="X9" s="16">
        <v>173187</v>
      </c>
      <c r="Y9" s="16">
        <v>79977</v>
      </c>
      <c r="Z9" s="16">
        <v>86336</v>
      </c>
      <c r="AA9" s="16">
        <v>232998</v>
      </c>
      <c r="AB9" s="16">
        <v>208512</v>
      </c>
      <c r="AC9" s="16">
        <v>151833</v>
      </c>
      <c r="AD9" s="16">
        <v>223760</v>
      </c>
      <c r="AE9" s="16">
        <v>497329</v>
      </c>
      <c r="AF9" s="16">
        <v>855614</v>
      </c>
      <c r="AG9" s="16">
        <v>431698</v>
      </c>
    </row>
    <row r="10" spans="2:33" ht="16" customHeight="1" x14ac:dyDescent="0.35">
      <c r="B10" s="25" t="s">
        <v>29</v>
      </c>
      <c r="C10" s="16">
        <v>1282034</v>
      </c>
      <c r="D10" s="16">
        <v>1515566</v>
      </c>
      <c r="E10" s="16">
        <v>1636232</v>
      </c>
      <c r="F10" s="16">
        <v>1552677</v>
      </c>
      <c r="G10" s="16">
        <v>1686622</v>
      </c>
      <c r="H10" s="16">
        <v>1747160</v>
      </c>
      <c r="I10" s="16">
        <v>1631302</v>
      </c>
      <c r="J10" s="16">
        <v>1569256</v>
      </c>
      <c r="K10" s="16">
        <v>1671711</v>
      </c>
      <c r="L10" s="16">
        <v>1613521</v>
      </c>
      <c r="M10" s="16">
        <v>1868116</v>
      </c>
      <c r="N10" s="16">
        <v>2210391</v>
      </c>
      <c r="O10" s="16">
        <v>2581548</v>
      </c>
      <c r="P10" s="16">
        <v>3666630</v>
      </c>
      <c r="Q10" s="16">
        <v>5424261</v>
      </c>
      <c r="R10" s="16">
        <v>6473708</v>
      </c>
      <c r="S10" s="16">
        <v>7041026</v>
      </c>
      <c r="T10" s="16">
        <v>8387501</v>
      </c>
      <c r="U10" s="16">
        <v>9223583</v>
      </c>
      <c r="V10" s="16">
        <v>10043083</v>
      </c>
      <c r="W10" s="16">
        <v>11191209</v>
      </c>
      <c r="X10" s="16">
        <v>12416348</v>
      </c>
      <c r="Y10" s="16">
        <v>13993043</v>
      </c>
      <c r="Z10" s="16">
        <v>15654280</v>
      </c>
      <c r="AA10" s="16">
        <v>17542674</v>
      </c>
      <c r="AB10" s="16">
        <v>18868874</v>
      </c>
      <c r="AC10" s="16">
        <v>21596936</v>
      </c>
      <c r="AD10" s="16">
        <v>23495365</v>
      </c>
      <c r="AE10" s="16">
        <v>26850639</v>
      </c>
      <c r="AF10" s="16">
        <v>30265173</v>
      </c>
      <c r="AG10" s="16">
        <v>34148889</v>
      </c>
    </row>
    <row r="11" spans="2:33" ht="16" customHeight="1" x14ac:dyDescent="0.35">
      <c r="B11" s="25" t="s">
        <v>223</v>
      </c>
      <c r="C11" s="16">
        <v>-240441</v>
      </c>
      <c r="D11" s="16">
        <v>-317733</v>
      </c>
      <c r="E11" s="16">
        <v>-398113</v>
      </c>
      <c r="F11" s="16">
        <v>-375475</v>
      </c>
      <c r="G11" s="16">
        <v>-502201</v>
      </c>
      <c r="H11" s="16">
        <v>-572765</v>
      </c>
      <c r="I11" s="16">
        <v>-495035</v>
      </c>
      <c r="J11" s="16">
        <v>-417523</v>
      </c>
      <c r="K11" s="16">
        <v>-384710</v>
      </c>
      <c r="L11" s="16">
        <v>-225951</v>
      </c>
      <c r="M11" s="16">
        <v>-252379</v>
      </c>
      <c r="N11" s="16">
        <v>-188418</v>
      </c>
      <c r="O11" s="16">
        <v>-203117</v>
      </c>
      <c r="P11" s="16">
        <v>-231715</v>
      </c>
      <c r="Q11" s="16">
        <v>-277236</v>
      </c>
      <c r="R11" s="16">
        <v>-228875</v>
      </c>
      <c r="S11" s="16">
        <v>-333756</v>
      </c>
      <c r="T11" s="16">
        <v>-426864</v>
      </c>
      <c r="U11" s="16">
        <v>-503446</v>
      </c>
      <c r="V11" s="16">
        <v>-577952</v>
      </c>
      <c r="W11" s="16">
        <v>-639728</v>
      </c>
      <c r="X11" s="16">
        <v>-677345</v>
      </c>
      <c r="Y11" s="16">
        <v>-736598</v>
      </c>
      <c r="Z11" s="16">
        <v>-835214</v>
      </c>
      <c r="AA11" s="16">
        <v>-851218</v>
      </c>
      <c r="AB11" s="16">
        <v>-896097</v>
      </c>
      <c r="AC11" s="16">
        <v>-956435</v>
      </c>
      <c r="AD11" s="16">
        <v>-983580</v>
      </c>
      <c r="AE11" s="16">
        <v>-1786822</v>
      </c>
      <c r="AF11" s="16">
        <v>-1973671</v>
      </c>
      <c r="AG11" s="16">
        <v>-2093451</v>
      </c>
    </row>
    <row r="12" spans="2:33" ht="16" customHeight="1" x14ac:dyDescent="0.35">
      <c r="B12" s="25" t="s">
        <v>30</v>
      </c>
      <c r="C12" s="16">
        <v>21</v>
      </c>
      <c r="D12" s="16">
        <v>0</v>
      </c>
      <c r="E12" s="16">
        <v>0</v>
      </c>
      <c r="F12" s="16">
        <v>2</v>
      </c>
      <c r="G12" s="16">
        <v>6</v>
      </c>
      <c r="H12" s="16">
        <v>1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1341</v>
      </c>
      <c r="Q12" s="16">
        <v>1725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758</v>
      </c>
      <c r="X12" s="16">
        <v>0</v>
      </c>
      <c r="Y12" s="16">
        <v>0</v>
      </c>
      <c r="Z12" s="16">
        <v>2268</v>
      </c>
      <c r="AA12" s="16">
        <v>282</v>
      </c>
      <c r="AB12" s="16">
        <v>4354</v>
      </c>
      <c r="AC12" s="16">
        <v>1573</v>
      </c>
      <c r="AD12" s="16">
        <v>2444</v>
      </c>
      <c r="AE12" s="16">
        <v>0</v>
      </c>
      <c r="AF12" s="16">
        <v>0</v>
      </c>
      <c r="AG12" s="16">
        <v>0</v>
      </c>
    </row>
    <row r="13" spans="2:33" ht="16" customHeight="1" x14ac:dyDescent="0.35">
      <c r="B13" s="25" t="s">
        <v>31</v>
      </c>
      <c r="C13" s="16">
        <v>5653</v>
      </c>
      <c r="D13" s="16">
        <v>4694</v>
      </c>
      <c r="E13" s="16">
        <v>6488</v>
      </c>
      <c r="F13" s="16">
        <v>19574</v>
      </c>
      <c r="G13" s="16">
        <v>22511</v>
      </c>
      <c r="H13" s="16">
        <v>23728</v>
      </c>
      <c r="I13" s="16">
        <v>24399</v>
      </c>
      <c r="J13" s="16">
        <v>24638</v>
      </c>
      <c r="K13" s="16">
        <v>25219</v>
      </c>
      <c r="L13" s="16">
        <v>16553</v>
      </c>
      <c r="M13" s="16">
        <v>24310</v>
      </c>
      <c r="N13" s="16">
        <v>14386</v>
      </c>
      <c r="O13" s="16">
        <v>18944</v>
      </c>
      <c r="P13" s="16">
        <v>12970</v>
      </c>
      <c r="Q13" s="16">
        <v>19414</v>
      </c>
      <c r="R13" s="16">
        <v>30469</v>
      </c>
      <c r="S13" s="16">
        <v>11908</v>
      </c>
      <c r="T13" s="16">
        <v>16742</v>
      </c>
      <c r="U13" s="16">
        <v>15876</v>
      </c>
      <c r="V13" s="16">
        <v>3771</v>
      </c>
      <c r="W13" s="16">
        <v>3644</v>
      </c>
      <c r="X13" s="16">
        <v>2876</v>
      </c>
      <c r="Y13" s="16">
        <v>2944</v>
      </c>
      <c r="Z13" s="16">
        <v>2839</v>
      </c>
      <c r="AA13" s="16">
        <v>18026</v>
      </c>
      <c r="AB13" s="16">
        <v>56548</v>
      </c>
      <c r="AC13" s="16">
        <v>24255</v>
      </c>
      <c r="AD13" s="16">
        <v>18306</v>
      </c>
      <c r="AE13" s="16">
        <v>4070</v>
      </c>
      <c r="AF13" s="16">
        <v>45941</v>
      </c>
      <c r="AG13" s="16">
        <v>5587</v>
      </c>
    </row>
    <row r="14" spans="2:33" ht="16" customHeight="1" x14ac:dyDescent="0.35">
      <c r="B14" s="25" t="s">
        <v>32</v>
      </c>
      <c r="C14" s="16">
        <v>10</v>
      </c>
      <c r="D14" s="16">
        <v>26</v>
      </c>
      <c r="E14" s="16">
        <v>151</v>
      </c>
      <c r="F14" s="16">
        <v>152</v>
      </c>
      <c r="G14" s="16">
        <v>108</v>
      </c>
      <c r="H14" s="16">
        <v>98</v>
      </c>
      <c r="I14" s="16">
        <v>167</v>
      </c>
      <c r="J14" s="16">
        <v>5079</v>
      </c>
      <c r="K14" s="16">
        <v>10635</v>
      </c>
      <c r="L14" s="16">
        <v>3971</v>
      </c>
      <c r="M14" s="16">
        <v>296</v>
      </c>
      <c r="N14" s="16">
        <v>265</v>
      </c>
      <c r="O14" s="16">
        <v>1552</v>
      </c>
      <c r="P14" s="16">
        <v>1628</v>
      </c>
      <c r="Q14" s="16">
        <v>5434</v>
      </c>
      <c r="R14" s="16">
        <v>10469</v>
      </c>
      <c r="S14" s="16">
        <v>15159</v>
      </c>
      <c r="T14" s="16">
        <v>16340</v>
      </c>
      <c r="U14" s="16">
        <v>16732</v>
      </c>
      <c r="V14" s="16">
        <v>19240</v>
      </c>
      <c r="W14" s="16">
        <v>19668</v>
      </c>
      <c r="X14" s="16">
        <v>20032</v>
      </c>
      <c r="Y14" s="16">
        <v>29479</v>
      </c>
      <c r="Z14" s="16">
        <v>31768</v>
      </c>
      <c r="AA14" s="16">
        <v>35818</v>
      </c>
      <c r="AB14" s="16">
        <v>32612</v>
      </c>
      <c r="AC14" s="16">
        <v>18475</v>
      </c>
      <c r="AD14" s="16">
        <v>19716</v>
      </c>
      <c r="AE14" s="16">
        <v>21913</v>
      </c>
      <c r="AF14" s="16">
        <v>23168</v>
      </c>
      <c r="AG14" s="16">
        <v>25958</v>
      </c>
    </row>
    <row r="15" spans="2:33" ht="16" customHeight="1" x14ac:dyDescent="0.35">
      <c r="B15" s="25" t="s">
        <v>33</v>
      </c>
      <c r="C15" s="16">
        <v>75213</v>
      </c>
      <c r="D15" s="16">
        <v>73568</v>
      </c>
      <c r="E15" s="16">
        <v>78098</v>
      </c>
      <c r="F15" s="16">
        <v>80412</v>
      </c>
      <c r="G15" s="16">
        <v>80394</v>
      </c>
      <c r="H15" s="16">
        <v>78300</v>
      </c>
      <c r="I15" s="16">
        <v>61854</v>
      </c>
      <c r="J15" s="16">
        <v>70746</v>
      </c>
      <c r="K15" s="16">
        <v>73250</v>
      </c>
      <c r="L15" s="16">
        <v>68057</v>
      </c>
      <c r="M15" s="16">
        <v>74487</v>
      </c>
      <c r="N15" s="16">
        <v>85520</v>
      </c>
      <c r="O15" s="16">
        <v>94245</v>
      </c>
      <c r="P15" s="16">
        <v>112335</v>
      </c>
      <c r="Q15" s="16">
        <v>154806</v>
      </c>
      <c r="R15" s="16">
        <v>189843</v>
      </c>
      <c r="S15" s="16">
        <v>191109</v>
      </c>
      <c r="T15" s="16">
        <v>220250</v>
      </c>
      <c r="U15" s="16">
        <v>259242</v>
      </c>
      <c r="V15" s="16">
        <v>261395</v>
      </c>
      <c r="W15" s="16">
        <v>285702</v>
      </c>
      <c r="X15" s="16">
        <v>332517</v>
      </c>
      <c r="Y15" s="16">
        <v>344238</v>
      </c>
      <c r="Z15" s="16">
        <v>358107</v>
      </c>
      <c r="AA15" s="16">
        <v>361379</v>
      </c>
      <c r="AB15" s="16">
        <v>362620</v>
      </c>
      <c r="AC15" s="16">
        <v>393339</v>
      </c>
      <c r="AD15" s="16">
        <v>437364</v>
      </c>
      <c r="AE15" s="16">
        <v>809627</v>
      </c>
      <c r="AF15" s="16">
        <v>760851</v>
      </c>
      <c r="AG15" s="16">
        <v>919332</v>
      </c>
    </row>
    <row r="16" spans="2:33" ht="16" customHeight="1" x14ac:dyDescent="0.35">
      <c r="B16" s="25" t="s">
        <v>34</v>
      </c>
      <c r="C16" s="16">
        <v>22308</v>
      </c>
      <c r="D16" s="16">
        <v>23001</v>
      </c>
      <c r="E16" s="16">
        <v>29346</v>
      </c>
      <c r="F16" s="16">
        <v>15503</v>
      </c>
      <c r="G16" s="16">
        <v>39190</v>
      </c>
      <c r="H16" s="16">
        <v>41082</v>
      </c>
      <c r="I16" s="16">
        <v>40523</v>
      </c>
      <c r="J16" s="16">
        <v>39744</v>
      </c>
      <c r="K16" s="16">
        <v>40647</v>
      </c>
      <c r="L16" s="16">
        <v>38748</v>
      </c>
      <c r="M16" s="16">
        <v>39367</v>
      </c>
      <c r="N16" s="16">
        <v>44149</v>
      </c>
      <c r="O16" s="16">
        <v>48999</v>
      </c>
      <c r="P16" s="16">
        <v>56560</v>
      </c>
      <c r="Q16" s="16">
        <v>74427</v>
      </c>
      <c r="R16" s="16">
        <v>60725</v>
      </c>
      <c r="S16" s="16">
        <v>62079</v>
      </c>
      <c r="T16" s="16">
        <v>69733</v>
      </c>
      <c r="U16" s="16">
        <v>83314</v>
      </c>
      <c r="V16" s="16">
        <v>109714</v>
      </c>
      <c r="W16" s="16">
        <v>119689</v>
      </c>
      <c r="X16" s="16">
        <v>229211</v>
      </c>
      <c r="Y16" s="16">
        <v>389876</v>
      </c>
      <c r="Z16" s="16">
        <v>313962</v>
      </c>
      <c r="AA16" s="16">
        <v>327086</v>
      </c>
      <c r="AB16" s="16">
        <v>379318</v>
      </c>
      <c r="AC16" s="16">
        <v>522647</v>
      </c>
      <c r="AD16" s="16">
        <v>596228</v>
      </c>
      <c r="AE16" s="16">
        <v>350215</v>
      </c>
      <c r="AF16" s="16">
        <v>295581</v>
      </c>
      <c r="AG16" s="16">
        <v>476303</v>
      </c>
    </row>
    <row r="17" spans="2:34" ht="16" customHeight="1" x14ac:dyDescent="0.35">
      <c r="B17" s="25" t="s">
        <v>35</v>
      </c>
      <c r="C17" s="16">
        <v>37705</v>
      </c>
      <c r="D17" s="16">
        <v>42159</v>
      </c>
      <c r="E17" s="16">
        <v>65811</v>
      </c>
      <c r="F17" s="16">
        <v>88020</v>
      </c>
      <c r="G17" s="16">
        <v>81750</v>
      </c>
      <c r="H17" s="16">
        <v>84869</v>
      </c>
      <c r="I17" s="16">
        <v>91131</v>
      </c>
      <c r="J17" s="16">
        <v>96450</v>
      </c>
      <c r="K17" s="16">
        <v>102809</v>
      </c>
      <c r="L17" s="16">
        <v>28868</v>
      </c>
      <c r="M17" s="16">
        <v>32585</v>
      </c>
      <c r="N17" s="16">
        <v>37670</v>
      </c>
      <c r="O17" s="16">
        <v>36698</v>
      </c>
      <c r="P17" s="16">
        <v>38533</v>
      </c>
      <c r="Q17" s="16">
        <v>46070</v>
      </c>
      <c r="R17" s="16">
        <v>54448</v>
      </c>
      <c r="S17" s="16">
        <v>58352</v>
      </c>
      <c r="T17" s="16">
        <v>70578</v>
      </c>
      <c r="U17" s="16">
        <v>73665</v>
      </c>
      <c r="V17" s="16">
        <v>104629</v>
      </c>
      <c r="W17" s="16">
        <v>96157</v>
      </c>
      <c r="X17" s="16">
        <v>88043</v>
      </c>
      <c r="Y17" s="16">
        <v>99457</v>
      </c>
      <c r="Z17" s="16">
        <v>145604</v>
      </c>
      <c r="AA17" s="16">
        <v>169402</v>
      </c>
      <c r="AB17" s="16">
        <v>137632</v>
      </c>
      <c r="AC17" s="16">
        <v>141352</v>
      </c>
      <c r="AD17" s="16">
        <v>138460</v>
      </c>
      <c r="AE17" s="16">
        <v>132202</v>
      </c>
      <c r="AF17" s="16">
        <v>103636</v>
      </c>
      <c r="AG17" s="16">
        <v>100624</v>
      </c>
    </row>
    <row r="18" spans="2:34" ht="16" customHeight="1" x14ac:dyDescent="0.35">
      <c r="B18" s="25" t="s">
        <v>36</v>
      </c>
      <c r="C18" s="16">
        <v>6376</v>
      </c>
      <c r="D18" s="16">
        <v>10231</v>
      </c>
      <c r="E18" s="16">
        <v>11720</v>
      </c>
      <c r="F18" s="16">
        <v>11432</v>
      </c>
      <c r="G18" s="16">
        <v>10126</v>
      </c>
      <c r="H18" s="16">
        <v>9925</v>
      </c>
      <c r="I18" s="16">
        <v>8430</v>
      </c>
      <c r="J18" s="16">
        <v>7992</v>
      </c>
      <c r="K18" s="16">
        <v>8799</v>
      </c>
      <c r="L18" s="16">
        <v>9772</v>
      </c>
      <c r="M18" s="16">
        <v>10236</v>
      </c>
      <c r="N18" s="16">
        <v>12189</v>
      </c>
      <c r="O18" s="16">
        <v>15754</v>
      </c>
      <c r="P18" s="16">
        <v>22200</v>
      </c>
      <c r="Q18" s="16">
        <v>106467</v>
      </c>
      <c r="R18" s="16">
        <v>126482</v>
      </c>
      <c r="S18" s="16">
        <v>119890</v>
      </c>
      <c r="T18" s="16">
        <v>146341</v>
      </c>
      <c r="U18" s="16">
        <v>166595</v>
      </c>
      <c r="V18" s="16">
        <v>161218</v>
      </c>
      <c r="W18" s="16">
        <v>163304</v>
      </c>
      <c r="X18" s="16">
        <v>164565</v>
      </c>
      <c r="Y18" s="16">
        <v>184650</v>
      </c>
      <c r="Z18" s="16">
        <v>218261</v>
      </c>
      <c r="AA18" s="16">
        <v>253952</v>
      </c>
      <c r="AB18" s="16">
        <v>277490</v>
      </c>
      <c r="AC18" s="16">
        <v>293132</v>
      </c>
      <c r="AD18" s="16">
        <v>306020</v>
      </c>
      <c r="AE18" s="16">
        <v>314554</v>
      </c>
      <c r="AF18" s="16">
        <v>337880</v>
      </c>
      <c r="AG18" s="16">
        <v>346765</v>
      </c>
    </row>
    <row r="19" spans="2:34" ht="16" customHeight="1" x14ac:dyDescent="0.35">
      <c r="B19" s="25" t="s">
        <v>37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2350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</row>
    <row r="20" spans="2:34" ht="16" customHeight="1" x14ac:dyDescent="0.35">
      <c r="B20" s="25" t="s">
        <v>38</v>
      </c>
      <c r="C20" s="16">
        <v>1417</v>
      </c>
      <c r="D20" s="16">
        <v>2006</v>
      </c>
      <c r="E20" s="16">
        <v>1938</v>
      </c>
      <c r="F20" s="16">
        <v>2805</v>
      </c>
      <c r="G20" s="16">
        <v>2760</v>
      </c>
      <c r="H20" s="16">
        <v>2627</v>
      </c>
      <c r="I20" s="16">
        <v>2704</v>
      </c>
      <c r="J20" s="16">
        <v>2553</v>
      </c>
      <c r="K20" s="16">
        <v>2591</v>
      </c>
      <c r="L20" s="16">
        <v>2534</v>
      </c>
      <c r="M20" s="16">
        <v>2483</v>
      </c>
      <c r="N20" s="16">
        <v>2627</v>
      </c>
      <c r="O20" s="16">
        <v>2590</v>
      </c>
      <c r="P20" s="16">
        <v>3455</v>
      </c>
      <c r="Q20" s="16">
        <v>3408</v>
      </c>
      <c r="R20" s="16">
        <v>3322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</row>
    <row r="21" spans="2:34" ht="16" customHeight="1" x14ac:dyDescent="0.35">
      <c r="B21" s="25" t="s">
        <v>39</v>
      </c>
      <c r="C21" s="16">
        <v>5962</v>
      </c>
      <c r="D21" s="16">
        <v>13683</v>
      </c>
      <c r="E21" s="16">
        <v>15590</v>
      </c>
      <c r="F21" s="16">
        <v>16865</v>
      </c>
      <c r="G21" s="16">
        <v>8233</v>
      </c>
      <c r="H21" s="16">
        <v>1142</v>
      </c>
      <c r="I21" s="16">
        <v>1806</v>
      </c>
      <c r="J21" s="16">
        <v>2231</v>
      </c>
      <c r="K21" s="16">
        <v>2506</v>
      </c>
      <c r="L21" s="16">
        <v>2593</v>
      </c>
      <c r="M21" s="16">
        <v>19999</v>
      </c>
      <c r="N21" s="16">
        <v>20864</v>
      </c>
      <c r="O21" s="16">
        <v>22157</v>
      </c>
      <c r="P21" s="16">
        <v>24628</v>
      </c>
      <c r="Q21" s="16">
        <v>26292</v>
      </c>
      <c r="R21" s="16">
        <v>28397</v>
      </c>
      <c r="S21" s="16">
        <v>30384</v>
      </c>
      <c r="T21" s="16">
        <v>32779</v>
      </c>
      <c r="U21" s="16">
        <v>46194</v>
      </c>
      <c r="V21" s="16">
        <v>48611</v>
      </c>
      <c r="W21" s="16">
        <v>49278</v>
      </c>
      <c r="X21" s="16">
        <v>53063</v>
      </c>
      <c r="Y21" s="16">
        <v>59944</v>
      </c>
      <c r="Z21" s="16">
        <v>67648</v>
      </c>
      <c r="AA21" s="16">
        <v>73978</v>
      </c>
      <c r="AB21" s="16">
        <v>78262</v>
      </c>
      <c r="AC21" s="16">
        <v>88377</v>
      </c>
      <c r="AD21" s="16">
        <v>81077</v>
      </c>
      <c r="AE21" s="16">
        <v>83713</v>
      </c>
      <c r="AF21" s="16">
        <v>86950</v>
      </c>
      <c r="AG21" s="16">
        <v>97188</v>
      </c>
    </row>
    <row r="22" spans="2:34" ht="16" customHeight="1" x14ac:dyDescent="0.35">
      <c r="B22" s="25" t="s">
        <v>199</v>
      </c>
      <c r="C22" s="16">
        <v>76</v>
      </c>
      <c r="D22" s="16">
        <v>114</v>
      </c>
      <c r="E22" s="16">
        <v>114</v>
      </c>
      <c r="F22" s="16">
        <v>118</v>
      </c>
      <c r="G22" s="16">
        <v>107</v>
      </c>
      <c r="H22" s="16">
        <v>34</v>
      </c>
      <c r="I22" s="16">
        <v>34</v>
      </c>
      <c r="J22" s="16">
        <v>34</v>
      </c>
      <c r="K22" s="16">
        <v>34</v>
      </c>
      <c r="L22" s="16">
        <v>34</v>
      </c>
      <c r="M22" s="16">
        <v>45</v>
      </c>
      <c r="N22" s="16">
        <v>45</v>
      </c>
      <c r="O22" s="16">
        <v>45</v>
      </c>
      <c r="P22" s="16">
        <v>45</v>
      </c>
      <c r="Q22" s="16">
        <v>45</v>
      </c>
      <c r="R22" s="16">
        <v>45</v>
      </c>
      <c r="S22" s="16">
        <v>45</v>
      </c>
      <c r="T22" s="16">
        <v>45</v>
      </c>
      <c r="U22" s="16">
        <v>45</v>
      </c>
      <c r="V22" s="16">
        <v>45</v>
      </c>
      <c r="W22" s="16">
        <v>45</v>
      </c>
      <c r="X22" s="16">
        <v>45</v>
      </c>
      <c r="Y22" s="16">
        <v>45</v>
      </c>
      <c r="Z22" s="16">
        <v>45</v>
      </c>
      <c r="AA22" s="16">
        <v>45</v>
      </c>
      <c r="AB22" s="16">
        <v>45</v>
      </c>
      <c r="AC22" s="16">
        <v>45</v>
      </c>
      <c r="AD22" s="16">
        <v>45</v>
      </c>
      <c r="AE22" s="16">
        <v>0</v>
      </c>
      <c r="AF22" s="16">
        <v>0</v>
      </c>
      <c r="AG22" s="16">
        <v>0</v>
      </c>
    </row>
    <row r="23" spans="2:34" ht="16" customHeight="1" x14ac:dyDescent="0.35">
      <c r="B23" s="25" t="s">
        <v>40</v>
      </c>
      <c r="C23" s="16">
        <v>20805</v>
      </c>
      <c r="D23" s="16">
        <v>27364</v>
      </c>
      <c r="E23" s="16">
        <v>28144</v>
      </c>
      <c r="F23" s="16">
        <v>27020</v>
      </c>
      <c r="G23" s="16">
        <v>14330</v>
      </c>
      <c r="H23" s="16">
        <v>13101</v>
      </c>
      <c r="I23" s="16">
        <v>12269</v>
      </c>
      <c r="J23" s="16">
        <v>11288</v>
      </c>
      <c r="K23" s="16">
        <v>12300</v>
      </c>
      <c r="L23" s="16">
        <v>11999</v>
      </c>
      <c r="M23" s="16">
        <v>24047</v>
      </c>
      <c r="N23" s="16">
        <v>25255</v>
      </c>
      <c r="O23" s="16">
        <v>35964</v>
      </c>
      <c r="P23" s="16">
        <v>50197</v>
      </c>
      <c r="Q23" s="16">
        <v>55010</v>
      </c>
      <c r="R23" s="16">
        <v>54246</v>
      </c>
      <c r="S23" s="16">
        <v>52798</v>
      </c>
      <c r="T23" s="16">
        <v>51546</v>
      </c>
      <c r="U23" s="16">
        <v>52413</v>
      </c>
      <c r="V23" s="16">
        <v>49666</v>
      </c>
      <c r="W23" s="16">
        <v>47047</v>
      </c>
      <c r="X23" s="16">
        <v>46207</v>
      </c>
      <c r="Y23" s="16">
        <v>45397</v>
      </c>
      <c r="Z23" s="16">
        <v>44491</v>
      </c>
      <c r="AA23" s="16">
        <v>45869</v>
      </c>
      <c r="AB23" s="16">
        <v>45752</v>
      </c>
      <c r="AC23" s="16">
        <v>52571</v>
      </c>
      <c r="AD23" s="16">
        <v>57951</v>
      </c>
      <c r="AE23" s="16">
        <v>63860</v>
      </c>
      <c r="AF23" s="16">
        <v>77688</v>
      </c>
      <c r="AG23" s="16">
        <v>94571</v>
      </c>
    </row>
    <row r="24" spans="2:34" ht="16" customHeight="1" x14ac:dyDescent="0.35">
      <c r="B24" s="25" t="s">
        <v>41</v>
      </c>
      <c r="C24" s="16">
        <v>19967</v>
      </c>
      <c r="D24" s="16">
        <v>29323</v>
      </c>
      <c r="E24" s="16">
        <v>37740</v>
      </c>
      <c r="F24" s="16">
        <v>52823</v>
      </c>
      <c r="G24" s="16">
        <v>65540</v>
      </c>
      <c r="H24" s="16">
        <v>58472</v>
      </c>
      <c r="I24" s="16">
        <v>56182</v>
      </c>
      <c r="J24" s="16">
        <v>56517</v>
      </c>
      <c r="K24" s="16">
        <v>68455</v>
      </c>
      <c r="L24" s="16">
        <v>77242</v>
      </c>
      <c r="M24" s="16">
        <v>91696</v>
      </c>
      <c r="N24" s="16">
        <v>104940</v>
      </c>
      <c r="O24" s="16">
        <v>121409</v>
      </c>
      <c r="P24" s="16">
        <v>140567</v>
      </c>
      <c r="Q24" s="16">
        <v>164588</v>
      </c>
      <c r="R24" s="16">
        <v>186134</v>
      </c>
      <c r="S24" s="16">
        <v>202572</v>
      </c>
      <c r="T24" s="16">
        <v>212634</v>
      </c>
      <c r="U24" s="16">
        <v>216860</v>
      </c>
      <c r="V24" s="16">
        <v>222821</v>
      </c>
      <c r="W24" s="16">
        <v>232071</v>
      </c>
      <c r="X24" s="16">
        <v>228218</v>
      </c>
      <c r="Y24" s="16">
        <v>222597</v>
      </c>
      <c r="Z24" s="16">
        <v>220863</v>
      </c>
      <c r="AA24" s="16">
        <v>228048</v>
      </c>
      <c r="AB24" s="16">
        <v>217724</v>
      </c>
      <c r="AC24" s="16">
        <v>207808</v>
      </c>
      <c r="AD24" s="16">
        <v>199009</v>
      </c>
      <c r="AE24" s="16">
        <v>209112</v>
      </c>
      <c r="AF24" s="16">
        <v>202828</v>
      </c>
      <c r="AG24" s="16">
        <v>189955</v>
      </c>
    </row>
    <row r="25" spans="2:34" ht="16" customHeight="1" x14ac:dyDescent="0.35">
      <c r="B25" s="20" t="s">
        <v>131</v>
      </c>
      <c r="C25" s="18">
        <f t="shared" ref="C25:AE25" si="0">SUM(C6:C24)</f>
        <v>1658787</v>
      </c>
      <c r="D25" s="18">
        <f t="shared" si="0"/>
        <v>1868825</v>
      </c>
      <c r="E25" s="18">
        <f t="shared" si="0"/>
        <v>2063753</v>
      </c>
      <c r="F25" s="18">
        <f t="shared" si="0"/>
        <v>2258674</v>
      </c>
      <c r="G25" s="18">
        <f t="shared" si="0"/>
        <v>2285260</v>
      </c>
      <c r="H25" s="18">
        <f t="shared" si="0"/>
        <v>2480403</v>
      </c>
      <c r="I25" s="18">
        <f t="shared" si="0"/>
        <v>2417455</v>
      </c>
      <c r="J25" s="18">
        <f t="shared" si="0"/>
        <v>2608149</v>
      </c>
      <c r="K25" s="18">
        <f t="shared" si="0"/>
        <v>2648335</v>
      </c>
      <c r="L25" s="18">
        <f t="shared" si="0"/>
        <v>2763903</v>
      </c>
      <c r="M25" s="18">
        <f t="shared" si="0"/>
        <v>2849349</v>
      </c>
      <c r="N25" s="18">
        <f t="shared" si="0"/>
        <v>3872588</v>
      </c>
      <c r="O25" s="18">
        <f t="shared" si="0"/>
        <v>4044688</v>
      </c>
      <c r="P25" s="18">
        <f t="shared" si="0"/>
        <v>4954514</v>
      </c>
      <c r="Q25" s="18">
        <f t="shared" si="0"/>
        <v>7888285</v>
      </c>
      <c r="R25" s="18">
        <f t="shared" si="0"/>
        <v>8467071</v>
      </c>
      <c r="S25" s="18">
        <f t="shared" si="0"/>
        <v>8728054</v>
      </c>
      <c r="T25" s="18">
        <f t="shared" si="0"/>
        <v>10590465</v>
      </c>
      <c r="U25" s="18">
        <f t="shared" si="0"/>
        <v>11775578</v>
      </c>
      <c r="V25" s="18">
        <f t="shared" si="0"/>
        <v>12580918</v>
      </c>
      <c r="W25" s="18">
        <f t="shared" si="0"/>
        <v>13889972</v>
      </c>
      <c r="X25" s="18">
        <f t="shared" si="0"/>
        <v>15605800</v>
      </c>
      <c r="Y25" s="18">
        <f t="shared" si="0"/>
        <v>17032854</v>
      </c>
      <c r="Z25" s="18">
        <f t="shared" si="0"/>
        <v>19188222</v>
      </c>
      <c r="AA25" s="18">
        <f t="shared" si="0"/>
        <v>21489444</v>
      </c>
      <c r="AB25" s="18">
        <f t="shared" si="0"/>
        <v>23698483</v>
      </c>
      <c r="AC25" s="18">
        <f t="shared" si="0"/>
        <v>25493893</v>
      </c>
      <c r="AD25" s="18">
        <f t="shared" si="0"/>
        <v>29238802</v>
      </c>
      <c r="AE25" s="18">
        <f t="shared" si="0"/>
        <v>32568674</v>
      </c>
      <c r="AF25" s="18">
        <f>SUM(AF6:AF24)</f>
        <v>38035404</v>
      </c>
      <c r="AG25" s="18">
        <f>SUM(AG6:AG24)</f>
        <v>44435511</v>
      </c>
      <c r="AH25" s="19"/>
    </row>
    <row r="26" spans="2:34" ht="16" customHeight="1" x14ac:dyDescent="0.35">
      <c r="B26" s="2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2:34" ht="16" customHeight="1" x14ac:dyDescent="0.35">
      <c r="B27" s="20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</row>
    <row r="28" spans="2:34" ht="16" customHeight="1" x14ac:dyDescent="0.35">
      <c r="B28" s="28" t="s">
        <v>42</v>
      </c>
      <c r="C28" s="28" t="s">
        <v>3</v>
      </c>
      <c r="D28" s="28" t="s">
        <v>4</v>
      </c>
      <c r="E28" s="28" t="s">
        <v>5</v>
      </c>
      <c r="F28" s="28" t="s">
        <v>6</v>
      </c>
      <c r="G28" s="28" t="s">
        <v>7</v>
      </c>
      <c r="H28" s="28" t="s">
        <v>8</v>
      </c>
      <c r="I28" s="28" t="s">
        <v>9</v>
      </c>
      <c r="J28" s="28" t="s">
        <v>10</v>
      </c>
      <c r="K28" s="28" t="s">
        <v>11</v>
      </c>
      <c r="L28" s="28" t="s">
        <v>12</v>
      </c>
      <c r="M28" s="28" t="s">
        <v>13</v>
      </c>
      <c r="N28" s="28" t="s">
        <v>14</v>
      </c>
      <c r="O28" s="28" t="s">
        <v>15</v>
      </c>
      <c r="P28" s="28" t="s">
        <v>16</v>
      </c>
      <c r="Q28" s="28" t="s">
        <v>17</v>
      </c>
      <c r="R28" s="28" t="s">
        <v>18</v>
      </c>
      <c r="S28" s="28" t="s">
        <v>19</v>
      </c>
      <c r="T28" s="28" t="s">
        <v>20</v>
      </c>
      <c r="U28" s="28" t="s">
        <v>21</v>
      </c>
      <c r="V28" s="28" t="s">
        <v>22</v>
      </c>
      <c r="W28" s="28" t="s">
        <v>23</v>
      </c>
      <c r="X28" s="28" t="s">
        <v>0</v>
      </c>
      <c r="Y28" s="28" t="s">
        <v>168</v>
      </c>
      <c r="Z28" s="28" t="s">
        <v>171</v>
      </c>
      <c r="AA28" s="28" t="s">
        <v>180</v>
      </c>
      <c r="AB28" s="28" t="s">
        <v>183</v>
      </c>
      <c r="AC28" s="28" t="s">
        <v>185</v>
      </c>
      <c r="AD28" s="28" t="s">
        <v>187</v>
      </c>
      <c r="AE28" s="28" t="s">
        <v>192</v>
      </c>
      <c r="AF28" s="28" t="s">
        <v>217</v>
      </c>
      <c r="AG28" s="28" t="s">
        <v>224</v>
      </c>
    </row>
    <row r="29" spans="2:34" ht="16" customHeight="1" x14ac:dyDescent="0.35">
      <c r="B29" s="25" t="s">
        <v>43</v>
      </c>
      <c r="C29" s="16">
        <v>14609</v>
      </c>
      <c r="D29" s="16">
        <v>18648</v>
      </c>
      <c r="E29" s="16">
        <v>20591</v>
      </c>
      <c r="F29" s="16">
        <v>23931</v>
      </c>
      <c r="G29" s="16">
        <v>23543</v>
      </c>
      <c r="H29" s="16">
        <v>19562</v>
      </c>
      <c r="I29" s="16">
        <v>18257</v>
      </c>
      <c r="J29" s="16">
        <v>26285</v>
      </c>
      <c r="K29" s="16">
        <v>34734</v>
      </c>
      <c r="L29" s="16">
        <v>46053</v>
      </c>
      <c r="M29" s="16">
        <v>52591</v>
      </c>
      <c r="N29" s="16">
        <v>68318</v>
      </c>
      <c r="O29" s="16">
        <v>71937</v>
      </c>
      <c r="P29" s="16">
        <v>126596</v>
      </c>
      <c r="Q29" s="16">
        <v>332028</v>
      </c>
      <c r="R29" s="16">
        <v>135512</v>
      </c>
      <c r="S29" s="16">
        <v>300935</v>
      </c>
      <c r="T29" s="16">
        <v>288165</v>
      </c>
      <c r="U29" s="16">
        <v>274480</v>
      </c>
      <c r="V29" s="16">
        <v>204083</v>
      </c>
      <c r="W29" s="16">
        <v>208689</v>
      </c>
      <c r="X29" s="16">
        <v>211714</v>
      </c>
      <c r="Y29" s="16">
        <v>235273</v>
      </c>
      <c r="Z29" s="16">
        <v>206929</v>
      </c>
      <c r="AA29" s="16">
        <v>256430</v>
      </c>
      <c r="AB29" s="16">
        <v>393871</v>
      </c>
      <c r="AC29" s="16">
        <v>341757</v>
      </c>
      <c r="AD29" s="16">
        <v>320363</v>
      </c>
      <c r="AE29" s="16">
        <v>368016</v>
      </c>
      <c r="AF29" s="16">
        <v>362518</v>
      </c>
      <c r="AG29" s="16">
        <v>361005</v>
      </c>
    </row>
    <row r="30" spans="2:34" ht="16" customHeight="1" x14ac:dyDescent="0.35">
      <c r="B30" s="25" t="s">
        <v>44</v>
      </c>
      <c r="C30" s="16">
        <v>0</v>
      </c>
      <c r="D30" s="16">
        <v>0</v>
      </c>
      <c r="E30" s="16">
        <v>0</v>
      </c>
      <c r="F30" s="16">
        <v>83419</v>
      </c>
      <c r="G30" s="16">
        <v>84065</v>
      </c>
      <c r="H30" s="16">
        <v>53607</v>
      </c>
      <c r="I30" s="16">
        <v>5350</v>
      </c>
      <c r="J30" s="16">
        <v>50088</v>
      </c>
      <c r="K30" s="16">
        <v>0</v>
      </c>
      <c r="L30" s="16">
        <v>83309</v>
      </c>
      <c r="M30" s="16">
        <v>205373</v>
      </c>
      <c r="N30" s="16">
        <v>478533</v>
      </c>
      <c r="O30" s="16">
        <v>468578</v>
      </c>
      <c r="P30" s="16">
        <v>567877</v>
      </c>
      <c r="Q30" s="16">
        <v>565260</v>
      </c>
      <c r="R30" s="16">
        <v>626725</v>
      </c>
      <c r="S30" s="16">
        <v>525915</v>
      </c>
      <c r="T30" s="16">
        <v>398394</v>
      </c>
      <c r="U30" s="16">
        <v>284152</v>
      </c>
      <c r="V30" s="16">
        <v>48244</v>
      </c>
      <c r="W30" s="16">
        <v>7358</v>
      </c>
      <c r="X30" s="16">
        <v>219265</v>
      </c>
      <c r="Y30" s="16">
        <v>242430</v>
      </c>
      <c r="Z30" s="16">
        <v>251141</v>
      </c>
      <c r="AA30" s="16">
        <v>342835</v>
      </c>
      <c r="AB30" s="16">
        <v>335784</v>
      </c>
      <c r="AC30" s="16">
        <v>471995</v>
      </c>
      <c r="AD30" s="16">
        <v>653036</v>
      </c>
      <c r="AE30" s="16">
        <v>812367</v>
      </c>
      <c r="AF30" s="16">
        <v>649141</v>
      </c>
      <c r="AG30" s="16">
        <v>11389</v>
      </c>
    </row>
    <row r="31" spans="2:34" ht="16" customHeight="1" x14ac:dyDescent="0.35">
      <c r="B31" s="25" t="s">
        <v>45</v>
      </c>
      <c r="C31" s="16">
        <v>1007057</v>
      </c>
      <c r="D31" s="16">
        <v>1135334</v>
      </c>
      <c r="E31" s="16">
        <v>1328825</v>
      </c>
      <c r="F31" s="16">
        <v>1438705</v>
      </c>
      <c r="G31" s="16">
        <v>1547453</v>
      </c>
      <c r="H31" s="16">
        <v>1637233</v>
      </c>
      <c r="I31" s="16">
        <v>1614342</v>
      </c>
      <c r="J31" s="16">
        <v>1611843</v>
      </c>
      <c r="K31" s="16">
        <v>1651421</v>
      </c>
      <c r="L31" s="16">
        <v>1472527</v>
      </c>
      <c r="M31" s="16">
        <v>1504114</v>
      </c>
      <c r="N31" s="16">
        <v>1722502</v>
      </c>
      <c r="O31" s="16">
        <v>1837647</v>
      </c>
      <c r="P31" s="16">
        <v>2464854</v>
      </c>
      <c r="Q31" s="16">
        <v>5106079</v>
      </c>
      <c r="R31" s="16">
        <v>5560814</v>
      </c>
      <c r="S31" s="16">
        <v>5723810</v>
      </c>
      <c r="T31" s="16">
        <v>7475802</v>
      </c>
      <c r="U31" s="16">
        <v>7658092</v>
      </c>
      <c r="V31" s="16">
        <v>8116000</v>
      </c>
      <c r="W31" s="16">
        <v>8857423</v>
      </c>
      <c r="X31" s="16">
        <v>10114783</v>
      </c>
      <c r="Y31" s="16">
        <v>11653291</v>
      </c>
      <c r="Z31" s="16">
        <v>12816249</v>
      </c>
      <c r="AA31" s="16">
        <v>14331212</v>
      </c>
      <c r="AB31" s="16">
        <v>14781694</v>
      </c>
      <c r="AC31" s="16">
        <v>15099425</v>
      </c>
      <c r="AD31" s="16">
        <v>15684841</v>
      </c>
      <c r="AE31" s="16">
        <v>18353899</v>
      </c>
      <c r="AF31" s="16">
        <v>19350765</v>
      </c>
      <c r="AG31" s="16">
        <v>18787382</v>
      </c>
    </row>
    <row r="32" spans="2:34" ht="16" customHeight="1" x14ac:dyDescent="0.35">
      <c r="B32" s="25" t="s">
        <v>46</v>
      </c>
      <c r="C32" s="16">
        <v>0</v>
      </c>
      <c r="D32" s="16">
        <v>0</v>
      </c>
      <c r="E32" s="16">
        <v>0</v>
      </c>
      <c r="F32" s="16">
        <v>0</v>
      </c>
      <c r="G32" s="16">
        <v>5496</v>
      </c>
      <c r="H32" s="16">
        <v>0</v>
      </c>
      <c r="I32" s="16">
        <v>649</v>
      </c>
      <c r="J32" s="16">
        <v>0</v>
      </c>
      <c r="K32" s="16">
        <v>0</v>
      </c>
      <c r="L32" s="16">
        <v>0</v>
      </c>
      <c r="M32" s="16">
        <v>0</v>
      </c>
      <c r="N32" s="16">
        <v>2499</v>
      </c>
      <c r="O32" s="16">
        <v>0</v>
      </c>
      <c r="P32" s="16">
        <v>187001</v>
      </c>
      <c r="Q32" s="16">
        <v>0</v>
      </c>
      <c r="R32" s="16">
        <v>200001</v>
      </c>
      <c r="S32" s="16">
        <v>199997</v>
      </c>
      <c r="T32" s="16">
        <v>199995</v>
      </c>
      <c r="U32" s="16">
        <v>40001</v>
      </c>
      <c r="V32" s="16">
        <v>0</v>
      </c>
      <c r="W32" s="16">
        <v>4508</v>
      </c>
      <c r="X32" s="16">
        <v>5289</v>
      </c>
      <c r="Y32" s="16">
        <v>0</v>
      </c>
      <c r="Z32" s="16">
        <v>7523</v>
      </c>
      <c r="AA32" s="16">
        <v>242398</v>
      </c>
      <c r="AB32" s="16">
        <v>4334</v>
      </c>
      <c r="AC32" s="16">
        <v>1947</v>
      </c>
      <c r="AD32" s="16">
        <v>6221</v>
      </c>
      <c r="AE32" s="16">
        <v>1971</v>
      </c>
      <c r="AF32" s="16">
        <v>8276</v>
      </c>
      <c r="AG32" s="16">
        <v>3146490</v>
      </c>
    </row>
    <row r="33" spans="2:33" ht="16" customHeight="1" x14ac:dyDescent="0.35">
      <c r="B33" s="25" t="s">
        <v>188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480103</v>
      </c>
      <c r="AE33" s="16">
        <v>445554</v>
      </c>
      <c r="AF33" s="16">
        <v>649747</v>
      </c>
      <c r="AG33" s="16">
        <v>668906</v>
      </c>
    </row>
    <row r="34" spans="2:33" ht="16" customHeight="1" x14ac:dyDescent="0.35">
      <c r="B34" s="25" t="s">
        <v>47</v>
      </c>
      <c r="C34" s="16">
        <v>76391</v>
      </c>
      <c r="D34" s="16">
        <v>57823</v>
      </c>
      <c r="E34" s="16">
        <v>4877</v>
      </c>
      <c r="F34" s="16">
        <v>382</v>
      </c>
      <c r="G34" s="16">
        <v>389</v>
      </c>
      <c r="H34" s="16">
        <v>357</v>
      </c>
      <c r="I34" s="16">
        <v>230</v>
      </c>
      <c r="J34" s="16">
        <v>233</v>
      </c>
      <c r="K34" s="16">
        <v>236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</row>
    <row r="35" spans="2:33" ht="16" customHeight="1" x14ac:dyDescent="0.35">
      <c r="B35" s="25" t="s">
        <v>48</v>
      </c>
      <c r="C35" s="16">
        <v>0</v>
      </c>
      <c r="D35" s="16">
        <v>0</v>
      </c>
      <c r="E35" s="16">
        <v>0</v>
      </c>
      <c r="F35" s="16">
        <v>0</v>
      </c>
      <c r="G35" s="16">
        <v>5150</v>
      </c>
      <c r="H35" s="16">
        <v>0</v>
      </c>
      <c r="I35" s="16">
        <v>120495</v>
      </c>
      <c r="J35" s="16">
        <v>172663</v>
      </c>
      <c r="K35" s="16">
        <v>175325</v>
      </c>
      <c r="L35" s="16">
        <v>304934</v>
      </c>
      <c r="M35" s="16">
        <v>179793</v>
      </c>
      <c r="N35" s="16">
        <v>447872</v>
      </c>
      <c r="O35" s="16">
        <v>451645</v>
      </c>
      <c r="P35" s="16">
        <v>331089</v>
      </c>
      <c r="Q35" s="16">
        <v>588450</v>
      </c>
      <c r="R35" s="16">
        <v>359561</v>
      </c>
      <c r="S35" s="16">
        <v>370212</v>
      </c>
      <c r="T35" s="16">
        <v>382967</v>
      </c>
      <c r="U35" s="16">
        <v>432672</v>
      </c>
      <c r="V35" s="16">
        <v>360859</v>
      </c>
      <c r="W35" s="16">
        <v>374912</v>
      </c>
      <c r="X35" s="16">
        <v>389208</v>
      </c>
      <c r="Y35" s="16">
        <v>370718</v>
      </c>
      <c r="Z35" s="16">
        <v>913694</v>
      </c>
      <c r="AA35" s="16">
        <v>996542</v>
      </c>
      <c r="AB35" s="16">
        <v>2189888</v>
      </c>
      <c r="AC35" s="16">
        <v>2572774</v>
      </c>
      <c r="AD35" s="16">
        <v>3255985</v>
      </c>
      <c r="AE35" s="16">
        <v>4394131</v>
      </c>
      <c r="AF35" s="16">
        <v>5512318</v>
      </c>
      <c r="AG35" s="16">
        <v>5758644</v>
      </c>
    </row>
    <row r="36" spans="2:33" ht="16" customHeight="1" x14ac:dyDescent="0.35">
      <c r="B36" s="25" t="s">
        <v>49</v>
      </c>
      <c r="C36" s="16">
        <v>1009</v>
      </c>
      <c r="D36" s="16">
        <v>412</v>
      </c>
      <c r="E36" s="16">
        <v>691</v>
      </c>
      <c r="F36" s="16">
        <v>100</v>
      </c>
      <c r="G36" s="16">
        <v>405</v>
      </c>
      <c r="H36" s="16">
        <v>426</v>
      </c>
      <c r="I36" s="16">
        <v>623</v>
      </c>
      <c r="J36" s="16">
        <v>0</v>
      </c>
      <c r="K36" s="16">
        <v>365</v>
      </c>
      <c r="L36" s="16">
        <v>657</v>
      </c>
      <c r="M36" s="16">
        <v>761</v>
      </c>
      <c r="N36" s="16">
        <v>0</v>
      </c>
      <c r="O36" s="16">
        <v>579</v>
      </c>
      <c r="P36" s="16">
        <v>1072</v>
      </c>
      <c r="Q36" s="16">
        <v>0</v>
      </c>
      <c r="R36" s="16">
        <v>0</v>
      </c>
      <c r="S36" s="16">
        <v>1732</v>
      </c>
      <c r="T36" s="16">
        <v>878</v>
      </c>
      <c r="U36" s="16">
        <v>881</v>
      </c>
      <c r="V36" s="16">
        <v>0</v>
      </c>
      <c r="W36" s="16">
        <v>622</v>
      </c>
      <c r="X36" s="16">
        <v>991</v>
      </c>
      <c r="Y36" s="16">
        <v>98674</v>
      </c>
      <c r="Z36" s="16">
        <v>136959</v>
      </c>
      <c r="AA36" s="16">
        <v>160611</v>
      </c>
      <c r="AB36" s="16">
        <v>128753</v>
      </c>
      <c r="AC36" s="16">
        <v>112967</v>
      </c>
      <c r="AD36" s="16">
        <v>113129</v>
      </c>
      <c r="AE36" s="16">
        <v>108228</v>
      </c>
      <c r="AF36" s="16">
        <v>92738</v>
      </c>
      <c r="AG36" s="16">
        <v>86380</v>
      </c>
    </row>
    <row r="37" spans="2:33" ht="16" customHeight="1" x14ac:dyDescent="0.35">
      <c r="B37" s="25" t="s">
        <v>50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750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</row>
    <row r="38" spans="2:33" ht="16" customHeight="1" x14ac:dyDescent="0.35">
      <c r="B38" s="25" t="s">
        <v>51</v>
      </c>
      <c r="C38" s="16">
        <v>3755</v>
      </c>
      <c r="D38" s="16">
        <v>3000</v>
      </c>
      <c r="E38" s="16">
        <v>7527</v>
      </c>
      <c r="F38" s="16">
        <v>7532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2496</v>
      </c>
      <c r="N38" s="16">
        <v>6002</v>
      </c>
      <c r="O38" s="16">
        <v>6006</v>
      </c>
      <c r="P38" s="16">
        <v>5672</v>
      </c>
      <c r="Q38" s="16">
        <v>4672</v>
      </c>
      <c r="R38" s="16">
        <v>3672</v>
      </c>
      <c r="S38" s="16">
        <v>2673</v>
      </c>
      <c r="T38" s="16">
        <v>1670</v>
      </c>
      <c r="U38" s="16">
        <v>668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</row>
    <row r="39" spans="2:33" ht="16" customHeight="1" x14ac:dyDescent="0.35">
      <c r="B39" s="25" t="s">
        <v>52</v>
      </c>
      <c r="C39" s="16">
        <v>913</v>
      </c>
      <c r="D39" s="16">
        <v>860</v>
      </c>
      <c r="E39" s="16">
        <v>810</v>
      </c>
      <c r="F39" s="16">
        <v>497</v>
      </c>
      <c r="G39" s="16">
        <v>865</v>
      </c>
      <c r="H39" s="16">
        <v>579</v>
      </c>
      <c r="I39" s="16">
        <v>759</v>
      </c>
      <c r="J39" s="16">
        <v>798</v>
      </c>
      <c r="K39" s="16">
        <v>891</v>
      </c>
      <c r="L39" s="16">
        <v>8</v>
      </c>
      <c r="M39" s="16">
        <v>3</v>
      </c>
      <c r="N39" s="16">
        <v>7</v>
      </c>
      <c r="O39" s="16">
        <v>2018</v>
      </c>
      <c r="P39" s="16">
        <v>3824</v>
      </c>
      <c r="Q39" s="16">
        <v>3808</v>
      </c>
      <c r="R39" s="16">
        <v>2382</v>
      </c>
      <c r="S39" s="16">
        <v>5447</v>
      </c>
      <c r="T39" s="16">
        <v>0</v>
      </c>
      <c r="U39" s="16">
        <v>5038</v>
      </c>
      <c r="V39" s="16">
        <v>5316</v>
      </c>
      <c r="W39" s="16">
        <v>4661</v>
      </c>
      <c r="X39" s="16">
        <v>3843</v>
      </c>
      <c r="Y39" s="16">
        <v>5175</v>
      </c>
      <c r="Z39" s="16">
        <v>3039</v>
      </c>
      <c r="AA39" s="16">
        <v>3753</v>
      </c>
      <c r="AB39" s="16">
        <v>4337</v>
      </c>
      <c r="AC39" s="16">
        <v>5144</v>
      </c>
      <c r="AD39" s="16">
        <v>4546</v>
      </c>
      <c r="AE39" s="16">
        <v>9468</v>
      </c>
      <c r="AF39" s="16">
        <v>3634</v>
      </c>
      <c r="AG39" s="16">
        <v>5459</v>
      </c>
    </row>
    <row r="40" spans="2:33" ht="16" customHeight="1" x14ac:dyDescent="0.35">
      <c r="B40" s="25" t="s">
        <v>53</v>
      </c>
      <c r="C40" s="16">
        <v>5622</v>
      </c>
      <c r="D40" s="16">
        <v>10171</v>
      </c>
      <c r="E40" s="16">
        <v>16185</v>
      </c>
      <c r="F40" s="16">
        <v>29799</v>
      </c>
      <c r="G40" s="16">
        <v>4487</v>
      </c>
      <c r="H40" s="16">
        <v>145</v>
      </c>
      <c r="I40" s="16">
        <v>144</v>
      </c>
      <c r="J40" s="16">
        <v>27354</v>
      </c>
      <c r="K40" s="16">
        <v>26455</v>
      </c>
      <c r="L40" s="16">
        <v>7791</v>
      </c>
      <c r="M40" s="16">
        <v>7897</v>
      </c>
      <c r="N40" s="16">
        <v>23529</v>
      </c>
      <c r="O40" s="16">
        <v>15078</v>
      </c>
      <c r="P40" s="16">
        <v>15026</v>
      </c>
      <c r="Q40" s="16">
        <v>24568</v>
      </c>
      <c r="R40" s="16">
        <v>34088</v>
      </c>
      <c r="S40" s="16">
        <v>3185</v>
      </c>
      <c r="T40" s="16">
        <v>0</v>
      </c>
      <c r="U40" s="16">
        <v>18696</v>
      </c>
      <c r="V40" s="16">
        <v>50948</v>
      </c>
      <c r="W40" s="16">
        <v>3698</v>
      </c>
      <c r="X40" s="16">
        <v>18623</v>
      </c>
      <c r="Y40" s="16">
        <v>25574</v>
      </c>
      <c r="Z40" s="16">
        <v>33125</v>
      </c>
      <c r="AA40" s="16">
        <v>13582</v>
      </c>
      <c r="AB40" s="16">
        <v>16676</v>
      </c>
      <c r="AC40" s="16">
        <v>64996</v>
      </c>
      <c r="AD40" s="16">
        <v>98358</v>
      </c>
      <c r="AE40" s="16">
        <v>52037</v>
      </c>
      <c r="AF40" s="16">
        <v>74328</v>
      </c>
      <c r="AG40" s="16">
        <v>94341</v>
      </c>
    </row>
    <row r="41" spans="2:33" ht="16" customHeight="1" x14ac:dyDescent="0.35">
      <c r="B41" s="25" t="s">
        <v>198</v>
      </c>
      <c r="C41" s="16">
        <v>0</v>
      </c>
      <c r="D41" s="16">
        <v>5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103</v>
      </c>
      <c r="L41" s="16">
        <v>34</v>
      </c>
      <c r="M41" s="16">
        <v>588</v>
      </c>
      <c r="N41" s="16">
        <v>0</v>
      </c>
      <c r="O41" s="16">
        <v>240</v>
      </c>
      <c r="P41" s="16">
        <v>0</v>
      </c>
      <c r="Q41" s="16">
        <v>0</v>
      </c>
      <c r="R41" s="16">
        <v>319</v>
      </c>
      <c r="S41" s="16">
        <v>219</v>
      </c>
      <c r="T41" s="16">
        <v>470</v>
      </c>
      <c r="U41" s="16">
        <v>2993</v>
      </c>
      <c r="V41" s="16">
        <v>493</v>
      </c>
      <c r="W41" s="16">
        <v>0</v>
      </c>
      <c r="X41" s="16">
        <v>7203</v>
      </c>
      <c r="Y41" s="16">
        <v>5778</v>
      </c>
      <c r="Z41" s="16">
        <v>0</v>
      </c>
      <c r="AA41" s="16">
        <v>0</v>
      </c>
      <c r="AB41" s="16">
        <v>0</v>
      </c>
      <c r="AC41" s="16">
        <v>0</v>
      </c>
      <c r="AD41" s="16">
        <v>0</v>
      </c>
      <c r="AE41" s="16">
        <v>1274</v>
      </c>
      <c r="AF41" s="16">
        <v>11562</v>
      </c>
      <c r="AG41" s="16">
        <v>1209</v>
      </c>
    </row>
    <row r="42" spans="2:33" ht="16" customHeight="1" x14ac:dyDescent="0.35">
      <c r="B42" s="25" t="s">
        <v>54</v>
      </c>
      <c r="C42" s="16">
        <v>0</v>
      </c>
      <c r="D42" s="16">
        <v>0</v>
      </c>
      <c r="E42" s="16">
        <v>8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4465</v>
      </c>
      <c r="S42" s="16">
        <v>0</v>
      </c>
      <c r="T42" s="16">
        <v>0</v>
      </c>
      <c r="U42" s="16">
        <v>17717</v>
      </c>
      <c r="V42" s="16">
        <v>0</v>
      </c>
      <c r="W42" s="16">
        <v>0</v>
      </c>
      <c r="X42" s="16">
        <v>12964</v>
      </c>
      <c r="Y42" s="16">
        <v>17792</v>
      </c>
      <c r="Z42" s="16">
        <v>24469</v>
      </c>
      <c r="AA42" s="16">
        <v>725</v>
      </c>
      <c r="AB42" s="16">
        <v>0</v>
      </c>
      <c r="AC42" s="16">
        <v>19629</v>
      </c>
      <c r="AD42" s="16">
        <v>8387</v>
      </c>
      <c r="AE42" s="16">
        <v>48203</v>
      </c>
      <c r="AF42" s="16">
        <v>38695</v>
      </c>
      <c r="AG42" s="16">
        <v>96267</v>
      </c>
    </row>
    <row r="43" spans="2:33" ht="16" customHeight="1" x14ac:dyDescent="0.35">
      <c r="B43" s="25" t="s">
        <v>55</v>
      </c>
      <c r="C43" s="16">
        <v>34504</v>
      </c>
      <c r="D43" s="16">
        <v>54433</v>
      </c>
      <c r="E43" s="16">
        <v>42446</v>
      </c>
      <c r="F43" s="16">
        <v>32437</v>
      </c>
      <c r="G43" s="16">
        <v>18343</v>
      </c>
      <c r="H43" s="16">
        <v>16734</v>
      </c>
      <c r="I43" s="16">
        <v>12306</v>
      </c>
      <c r="J43" s="16">
        <v>25352</v>
      </c>
      <c r="K43" s="16">
        <v>14239</v>
      </c>
      <c r="L43" s="16">
        <v>24743</v>
      </c>
      <c r="M43" s="16">
        <v>50776</v>
      </c>
      <c r="N43" s="16">
        <v>32901</v>
      </c>
      <c r="O43" s="16">
        <v>47525</v>
      </c>
      <c r="P43" s="16">
        <v>31084</v>
      </c>
      <c r="Q43" s="16">
        <v>34679</v>
      </c>
      <c r="R43" s="16">
        <v>37078</v>
      </c>
      <c r="S43" s="16">
        <v>35882</v>
      </c>
      <c r="T43" s="16">
        <v>38622</v>
      </c>
      <c r="U43" s="16">
        <v>36553</v>
      </c>
      <c r="V43" s="16">
        <v>37159</v>
      </c>
      <c r="W43" s="16">
        <v>42075</v>
      </c>
      <c r="X43" s="16">
        <v>44109</v>
      </c>
      <c r="Y43" s="16">
        <v>52520</v>
      </c>
      <c r="Z43" s="16">
        <v>51653</v>
      </c>
      <c r="AA43" s="16">
        <v>73870</v>
      </c>
      <c r="AB43" s="16">
        <v>98536</v>
      </c>
      <c r="AC43" s="16">
        <v>129216</v>
      </c>
      <c r="AD43" s="16">
        <v>117228</v>
      </c>
      <c r="AE43" s="16">
        <v>213090</v>
      </c>
      <c r="AF43" s="16">
        <v>136614</v>
      </c>
      <c r="AG43" s="16">
        <v>225138</v>
      </c>
    </row>
    <row r="44" spans="2:33" ht="16" customHeight="1" x14ac:dyDescent="0.35">
      <c r="B44" s="25" t="s">
        <v>56</v>
      </c>
      <c r="C44" s="16">
        <v>721</v>
      </c>
      <c r="D44" s="16">
        <v>898</v>
      </c>
      <c r="E44" s="16">
        <v>676</v>
      </c>
      <c r="F44" s="16">
        <v>1365</v>
      </c>
      <c r="G44" s="16">
        <v>811</v>
      </c>
      <c r="H44" s="16">
        <v>485</v>
      </c>
      <c r="I44" s="16">
        <v>548</v>
      </c>
      <c r="J44" s="16">
        <v>514</v>
      </c>
      <c r="K44" s="16">
        <v>816</v>
      </c>
      <c r="L44" s="16">
        <v>870</v>
      </c>
      <c r="M44" s="16">
        <v>601</v>
      </c>
      <c r="N44" s="16">
        <v>696</v>
      </c>
      <c r="O44" s="16">
        <v>508</v>
      </c>
      <c r="P44" s="16">
        <v>1887</v>
      </c>
      <c r="Q44" s="16">
        <v>1468</v>
      </c>
      <c r="R44" s="16">
        <v>1167</v>
      </c>
      <c r="S44" s="16">
        <v>827</v>
      </c>
      <c r="T44" s="16">
        <v>567</v>
      </c>
      <c r="U44" s="16">
        <v>450</v>
      </c>
      <c r="V44" s="16">
        <v>374</v>
      </c>
      <c r="W44" s="16">
        <v>344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16">
        <v>0</v>
      </c>
      <c r="AE44" s="16">
        <v>0</v>
      </c>
      <c r="AF44" s="16">
        <v>0</v>
      </c>
      <c r="AG44" s="16">
        <v>0</v>
      </c>
    </row>
    <row r="45" spans="2:33" ht="16" customHeight="1" x14ac:dyDescent="0.35">
      <c r="B45" s="25" t="s">
        <v>57</v>
      </c>
      <c r="C45" s="16">
        <v>98667</v>
      </c>
      <c r="D45" s="16">
        <v>123241</v>
      </c>
      <c r="E45" s="16">
        <v>141577</v>
      </c>
      <c r="F45" s="16">
        <v>129248</v>
      </c>
      <c r="G45" s="16">
        <v>108945</v>
      </c>
      <c r="H45" s="16">
        <v>100012</v>
      </c>
      <c r="I45" s="16">
        <v>92173</v>
      </c>
      <c r="J45" s="16">
        <v>97656</v>
      </c>
      <c r="K45" s="16">
        <v>87960</v>
      </c>
      <c r="L45" s="16">
        <v>156110</v>
      </c>
      <c r="M45" s="16">
        <v>114457</v>
      </c>
      <c r="N45" s="16">
        <v>121214</v>
      </c>
      <c r="O45" s="16">
        <v>153593</v>
      </c>
      <c r="P45" s="16">
        <v>217961</v>
      </c>
      <c r="Q45" s="16">
        <v>249485</v>
      </c>
      <c r="R45" s="16">
        <v>234479</v>
      </c>
      <c r="S45" s="16">
        <v>241175</v>
      </c>
      <c r="T45" s="16">
        <v>396119</v>
      </c>
      <c r="U45" s="16">
        <v>1441849</v>
      </c>
      <c r="V45" s="16">
        <v>2141135</v>
      </c>
      <c r="W45" s="16">
        <v>2712247</v>
      </c>
      <c r="X45" s="16">
        <v>2837428</v>
      </c>
      <c r="Y45" s="16">
        <v>2445517</v>
      </c>
      <c r="Z45" s="16">
        <v>2659875</v>
      </c>
      <c r="AA45" s="16">
        <v>2665995</v>
      </c>
      <c r="AB45" s="16">
        <v>3098438</v>
      </c>
      <c r="AC45" s="16">
        <v>3849700</v>
      </c>
      <c r="AD45" s="16">
        <v>4949431</v>
      </c>
      <c r="AE45" s="16">
        <v>4206231</v>
      </c>
      <c r="AF45" s="16">
        <v>7370259</v>
      </c>
      <c r="AG45" s="16">
        <v>11229395</v>
      </c>
    </row>
    <row r="46" spans="2:33" ht="16" customHeight="1" x14ac:dyDescent="0.35">
      <c r="B46" s="25" t="s">
        <v>195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30337</v>
      </c>
      <c r="I46" s="16">
        <v>31190</v>
      </c>
      <c r="J46" s="16">
        <v>32068</v>
      </c>
      <c r="K46" s="16">
        <v>32960</v>
      </c>
      <c r="L46" s="16">
        <v>54224</v>
      </c>
      <c r="M46" s="16">
        <v>55694</v>
      </c>
      <c r="N46" s="16">
        <v>57204</v>
      </c>
      <c r="O46" s="16">
        <v>58721</v>
      </c>
      <c r="P46" s="16">
        <v>60296</v>
      </c>
      <c r="Q46" s="16">
        <v>61931</v>
      </c>
      <c r="R46" s="16">
        <v>78843</v>
      </c>
      <c r="S46" s="16">
        <v>81051</v>
      </c>
      <c r="T46" s="16">
        <v>139860</v>
      </c>
      <c r="U46" s="16">
        <v>302403</v>
      </c>
      <c r="V46" s="16">
        <v>313943</v>
      </c>
      <c r="W46" s="16">
        <v>325777</v>
      </c>
      <c r="X46" s="16">
        <v>338050</v>
      </c>
      <c r="Y46" s="16">
        <v>351013</v>
      </c>
      <c r="Z46" s="16">
        <v>363939</v>
      </c>
      <c r="AA46" s="16">
        <v>476893</v>
      </c>
      <c r="AB46" s="16">
        <v>493462</v>
      </c>
      <c r="AC46" s="16">
        <v>504243</v>
      </c>
      <c r="AD46" s="16">
        <v>522283</v>
      </c>
      <c r="AE46" s="16">
        <v>534438</v>
      </c>
      <c r="AF46" s="16">
        <v>496508</v>
      </c>
      <c r="AG46" s="16">
        <v>509061</v>
      </c>
    </row>
    <row r="47" spans="2:33" ht="16" customHeight="1" x14ac:dyDescent="0.35">
      <c r="B47" s="25" t="s">
        <v>193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0</v>
      </c>
      <c r="AE47" s="16">
        <v>5383</v>
      </c>
      <c r="AF47" s="16">
        <v>12011</v>
      </c>
      <c r="AG47" s="16">
        <v>0</v>
      </c>
    </row>
    <row r="48" spans="2:33" ht="16" customHeight="1" x14ac:dyDescent="0.35">
      <c r="B48" s="25" t="s">
        <v>194</v>
      </c>
      <c r="C48" s="16">
        <v>1417</v>
      </c>
      <c r="D48" s="16">
        <v>2006</v>
      </c>
      <c r="E48" s="16">
        <v>1938</v>
      </c>
      <c r="F48" s="16">
        <v>2805</v>
      </c>
      <c r="G48" s="16">
        <v>2760</v>
      </c>
      <c r="H48" s="16">
        <v>2627</v>
      </c>
      <c r="I48" s="16">
        <v>2704</v>
      </c>
      <c r="J48" s="16">
        <v>2553</v>
      </c>
      <c r="K48" s="16">
        <v>2591</v>
      </c>
      <c r="L48" s="16">
        <v>2534</v>
      </c>
      <c r="M48" s="16">
        <v>2483</v>
      </c>
      <c r="N48" s="16">
        <v>2627</v>
      </c>
      <c r="O48" s="16">
        <v>2590</v>
      </c>
      <c r="P48" s="16">
        <v>3455</v>
      </c>
      <c r="Q48" s="16">
        <v>3408</v>
      </c>
      <c r="R48" s="16">
        <v>3322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16">
        <v>0</v>
      </c>
      <c r="AE48" s="16">
        <v>0</v>
      </c>
      <c r="AF48" s="16">
        <v>0</v>
      </c>
      <c r="AG48" s="16">
        <v>0</v>
      </c>
    </row>
    <row r="49" spans="2:33" ht="16" customHeight="1" x14ac:dyDescent="0.35">
      <c r="B49" s="25" t="s">
        <v>58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80170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</row>
    <row r="50" spans="2:33" ht="16" customHeight="1" x14ac:dyDescent="0.35">
      <c r="B50" s="130" t="s">
        <v>200</v>
      </c>
      <c r="C50" s="131">
        <v>721</v>
      </c>
      <c r="D50" s="131">
        <v>487</v>
      </c>
      <c r="E50" s="131">
        <v>215</v>
      </c>
      <c r="F50" s="131">
        <v>5270</v>
      </c>
      <c r="G50" s="131">
        <v>222</v>
      </c>
      <c r="H50" s="131">
        <v>118098</v>
      </c>
      <c r="I50" s="131">
        <v>0</v>
      </c>
      <c r="J50" s="131">
        <v>0</v>
      </c>
      <c r="K50" s="131">
        <v>0</v>
      </c>
      <c r="L50" s="131">
        <v>0</v>
      </c>
      <c r="M50" s="131">
        <v>0</v>
      </c>
      <c r="N50" s="131">
        <v>0</v>
      </c>
      <c r="O50" s="131">
        <v>0</v>
      </c>
      <c r="P50" s="131">
        <v>0</v>
      </c>
      <c r="Q50" s="131">
        <v>0</v>
      </c>
      <c r="R50" s="131">
        <v>0</v>
      </c>
      <c r="S50" s="131">
        <v>0</v>
      </c>
      <c r="T50" s="131">
        <v>0</v>
      </c>
      <c r="U50" s="131">
        <v>0</v>
      </c>
      <c r="V50" s="131">
        <v>0</v>
      </c>
      <c r="W50" s="131">
        <v>0</v>
      </c>
      <c r="X50" s="131">
        <v>0</v>
      </c>
      <c r="Y50" s="131">
        <v>0</v>
      </c>
      <c r="Z50" s="131">
        <v>0</v>
      </c>
      <c r="AA50" s="131">
        <v>0</v>
      </c>
      <c r="AB50" s="131">
        <v>0</v>
      </c>
      <c r="AC50" s="131">
        <v>0</v>
      </c>
      <c r="AD50" s="131">
        <v>0</v>
      </c>
      <c r="AE50" s="131">
        <v>0</v>
      </c>
      <c r="AF50" s="131">
        <v>0</v>
      </c>
      <c r="AG50" s="131">
        <v>0</v>
      </c>
    </row>
    <row r="51" spans="2:33" ht="15.65" customHeight="1" x14ac:dyDescent="0.35">
      <c r="B51" s="130" t="s">
        <v>196</v>
      </c>
      <c r="C51" s="131">
        <v>23976</v>
      </c>
      <c r="D51" s="131">
        <v>29760</v>
      </c>
      <c r="E51" s="131">
        <v>33706</v>
      </c>
      <c r="F51" s="131">
        <v>40177</v>
      </c>
      <c r="G51" s="131">
        <v>10732</v>
      </c>
      <c r="H51" s="131">
        <v>18524</v>
      </c>
      <c r="I51" s="131">
        <v>23942</v>
      </c>
      <c r="J51" s="131">
        <v>35252</v>
      </c>
      <c r="K51" s="131">
        <v>37520</v>
      </c>
      <c r="L51" s="131">
        <v>59630</v>
      </c>
      <c r="M51" s="131">
        <v>0</v>
      </c>
      <c r="N51" s="131">
        <v>98377</v>
      </c>
      <c r="O51" s="131">
        <v>102292</v>
      </c>
      <c r="P51" s="131">
        <v>106182</v>
      </c>
      <c r="Q51" s="131">
        <v>115308</v>
      </c>
      <c r="R51" s="131">
        <v>120535</v>
      </c>
      <c r="S51" s="131">
        <v>128655</v>
      </c>
      <c r="T51" s="131">
        <v>135004</v>
      </c>
      <c r="U51" s="131">
        <v>144792</v>
      </c>
      <c r="V51" s="131">
        <v>162772</v>
      </c>
      <c r="W51" s="131">
        <v>167387</v>
      </c>
      <c r="X51" s="131">
        <v>181491</v>
      </c>
      <c r="Y51" s="131">
        <v>204300</v>
      </c>
      <c r="Z51" s="131">
        <v>231173</v>
      </c>
      <c r="AA51" s="131">
        <v>224616</v>
      </c>
      <c r="AB51" s="131">
        <v>220456</v>
      </c>
      <c r="AC51" s="131">
        <v>224334</v>
      </c>
      <c r="AD51" s="131">
        <v>301923</v>
      </c>
      <c r="AE51" s="131">
        <v>336292</v>
      </c>
      <c r="AF51" s="131">
        <v>362245</v>
      </c>
      <c r="AG51" s="131">
        <v>388593</v>
      </c>
    </row>
    <row r="52" spans="2:33" ht="16" customHeight="1" x14ac:dyDescent="0.35">
      <c r="B52" s="132" t="s">
        <v>132</v>
      </c>
      <c r="C52" s="133">
        <f>SUM(C29:C51)</f>
        <v>1269362</v>
      </c>
      <c r="D52" s="133">
        <f t="shared" ref="D52:AG52" si="1">SUM(D29:D51)</f>
        <v>1437078</v>
      </c>
      <c r="E52" s="133">
        <f t="shared" si="1"/>
        <v>1600072</v>
      </c>
      <c r="F52" s="133">
        <f t="shared" si="1"/>
        <v>1795667</v>
      </c>
      <c r="G52" s="133">
        <f t="shared" si="1"/>
        <v>1813666</v>
      </c>
      <c r="H52" s="133">
        <f t="shared" si="1"/>
        <v>1998726</v>
      </c>
      <c r="I52" s="133">
        <f t="shared" si="1"/>
        <v>1923712</v>
      </c>
      <c r="J52" s="133">
        <f t="shared" si="1"/>
        <v>2082659</v>
      </c>
      <c r="K52" s="133">
        <f t="shared" si="1"/>
        <v>2065616</v>
      </c>
      <c r="L52" s="133">
        <f t="shared" si="1"/>
        <v>2213424</v>
      </c>
      <c r="M52" s="133">
        <f t="shared" si="1"/>
        <v>2257797</v>
      </c>
      <c r="N52" s="133">
        <f t="shared" si="1"/>
        <v>3062281</v>
      </c>
      <c r="O52" s="133">
        <f t="shared" si="1"/>
        <v>3218957</v>
      </c>
      <c r="P52" s="133">
        <f t="shared" si="1"/>
        <v>4123876</v>
      </c>
      <c r="Q52" s="133">
        <f t="shared" si="1"/>
        <v>7091894</v>
      </c>
      <c r="R52" s="133">
        <f t="shared" si="1"/>
        <v>7402963</v>
      </c>
      <c r="S52" s="133">
        <f t="shared" si="1"/>
        <v>7621715</v>
      </c>
      <c r="T52" s="133">
        <f t="shared" si="1"/>
        <v>9458513</v>
      </c>
      <c r="U52" s="133">
        <f t="shared" si="1"/>
        <v>10661437</v>
      </c>
      <c r="V52" s="133">
        <f t="shared" si="1"/>
        <v>11441326</v>
      </c>
      <c r="W52" s="133">
        <f t="shared" si="1"/>
        <v>12709701</v>
      </c>
      <c r="X52" s="133">
        <f t="shared" si="1"/>
        <v>14384961</v>
      </c>
      <c r="Y52" s="133">
        <f t="shared" si="1"/>
        <v>15708055</v>
      </c>
      <c r="Z52" s="133">
        <f t="shared" si="1"/>
        <v>17699768</v>
      </c>
      <c r="AA52" s="133">
        <f t="shared" si="1"/>
        <v>19789462</v>
      </c>
      <c r="AB52" s="133">
        <f t="shared" si="1"/>
        <v>21766229</v>
      </c>
      <c r="AC52" s="133">
        <f t="shared" si="1"/>
        <v>23398127</v>
      </c>
      <c r="AD52" s="133">
        <f t="shared" si="1"/>
        <v>26515834</v>
      </c>
      <c r="AE52" s="133">
        <f t="shared" si="1"/>
        <v>29890582</v>
      </c>
      <c r="AF52" s="133">
        <f t="shared" si="1"/>
        <v>35131359</v>
      </c>
      <c r="AG52" s="133">
        <f t="shared" si="1"/>
        <v>41369659</v>
      </c>
    </row>
    <row r="53" spans="2:33" ht="16" customHeight="1" x14ac:dyDescent="0.35">
      <c r="B53" s="132" t="s">
        <v>59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  <c r="H53" s="131">
        <v>0</v>
      </c>
      <c r="I53" s="131">
        <v>0</v>
      </c>
      <c r="J53" s="131">
        <v>0</v>
      </c>
      <c r="K53" s="131">
        <v>50000</v>
      </c>
      <c r="L53" s="131">
        <v>0</v>
      </c>
      <c r="M53" s="131">
        <v>0</v>
      </c>
      <c r="N53" s="131">
        <v>0</v>
      </c>
      <c r="O53" s="131">
        <v>0</v>
      </c>
      <c r="P53" s="131">
        <v>0</v>
      </c>
      <c r="Q53" s="131">
        <v>0</v>
      </c>
      <c r="R53" s="131">
        <v>0</v>
      </c>
      <c r="S53" s="131">
        <v>0</v>
      </c>
      <c r="T53" s="131">
        <v>0</v>
      </c>
      <c r="U53" s="131">
        <v>0</v>
      </c>
      <c r="V53" s="131">
        <v>0</v>
      </c>
      <c r="W53" s="131">
        <v>0</v>
      </c>
      <c r="X53" s="131">
        <v>0</v>
      </c>
      <c r="Y53" s="131">
        <v>0</v>
      </c>
      <c r="Z53" s="131">
        <v>0</v>
      </c>
      <c r="AA53" s="131">
        <v>0</v>
      </c>
      <c r="AB53" s="131">
        <v>0</v>
      </c>
      <c r="AC53" s="131">
        <v>0</v>
      </c>
      <c r="AD53" s="131">
        <v>0</v>
      </c>
      <c r="AE53" s="131">
        <v>0</v>
      </c>
      <c r="AF53" s="131">
        <v>0</v>
      </c>
      <c r="AG53" s="131">
        <v>0</v>
      </c>
    </row>
    <row r="54" spans="2:33" ht="16" customHeight="1" x14ac:dyDescent="0.35">
      <c r="B54" s="132" t="s">
        <v>60</v>
      </c>
      <c r="C54" s="133">
        <f t="shared" ref="C54:AG54" si="2">SUM(C55:C62)</f>
        <v>389425</v>
      </c>
      <c r="D54" s="133">
        <f t="shared" si="2"/>
        <v>431747</v>
      </c>
      <c r="E54" s="133">
        <f t="shared" si="2"/>
        <v>463681</v>
      </c>
      <c r="F54" s="133">
        <f t="shared" si="2"/>
        <v>463007</v>
      </c>
      <c r="G54" s="133">
        <f t="shared" si="2"/>
        <v>471594</v>
      </c>
      <c r="H54" s="133">
        <f t="shared" si="2"/>
        <v>481677</v>
      </c>
      <c r="I54" s="133">
        <f t="shared" si="2"/>
        <v>493743</v>
      </c>
      <c r="J54" s="133">
        <f t="shared" si="2"/>
        <v>525490</v>
      </c>
      <c r="K54" s="133">
        <f t="shared" si="2"/>
        <v>532719</v>
      </c>
      <c r="L54" s="133">
        <f t="shared" si="2"/>
        <v>550479</v>
      </c>
      <c r="M54" s="133">
        <f t="shared" si="2"/>
        <v>591552</v>
      </c>
      <c r="N54" s="133">
        <f t="shared" si="2"/>
        <v>810307</v>
      </c>
      <c r="O54" s="133">
        <f t="shared" si="2"/>
        <v>825731</v>
      </c>
      <c r="P54" s="133">
        <f t="shared" si="2"/>
        <v>830638</v>
      </c>
      <c r="Q54" s="133">
        <f t="shared" si="2"/>
        <v>796391</v>
      </c>
      <c r="R54" s="133">
        <f t="shared" si="2"/>
        <v>1064108</v>
      </c>
      <c r="S54" s="133">
        <f t="shared" si="2"/>
        <v>1106339</v>
      </c>
      <c r="T54" s="133">
        <f t="shared" si="2"/>
        <v>1131952</v>
      </c>
      <c r="U54" s="133">
        <f t="shared" si="2"/>
        <v>1114141</v>
      </c>
      <c r="V54" s="133">
        <f t="shared" si="2"/>
        <v>1139592</v>
      </c>
      <c r="W54" s="133">
        <f t="shared" si="2"/>
        <v>1180271</v>
      </c>
      <c r="X54" s="133">
        <f t="shared" si="2"/>
        <v>1220839</v>
      </c>
      <c r="Y54" s="133">
        <f t="shared" si="2"/>
        <v>1324799</v>
      </c>
      <c r="Z54" s="133">
        <f t="shared" si="2"/>
        <v>1488454</v>
      </c>
      <c r="AA54" s="133">
        <f t="shared" si="2"/>
        <v>1699982</v>
      </c>
      <c r="AB54" s="133">
        <f t="shared" si="2"/>
        <v>1932254</v>
      </c>
      <c r="AC54" s="133">
        <f t="shared" si="2"/>
        <v>2095766</v>
      </c>
      <c r="AD54" s="133">
        <f t="shared" si="2"/>
        <v>2722968</v>
      </c>
      <c r="AE54" s="133">
        <f t="shared" si="2"/>
        <v>2678092</v>
      </c>
      <c r="AF54" s="133">
        <f t="shared" si="2"/>
        <v>2904046</v>
      </c>
      <c r="AG54" s="133">
        <f t="shared" si="2"/>
        <v>3065852</v>
      </c>
    </row>
    <row r="55" spans="2:33" ht="16" customHeight="1" x14ac:dyDescent="0.35">
      <c r="B55" s="130" t="s">
        <v>61</v>
      </c>
      <c r="C55" s="131">
        <v>389265</v>
      </c>
      <c r="D55" s="131">
        <v>431523</v>
      </c>
      <c r="E55" s="131">
        <v>463405</v>
      </c>
      <c r="F55" s="131">
        <v>462722</v>
      </c>
      <c r="G55" s="131">
        <v>0</v>
      </c>
      <c r="H55" s="131">
        <v>0</v>
      </c>
      <c r="I55" s="131">
        <v>0</v>
      </c>
      <c r="J55" s="131">
        <v>0</v>
      </c>
      <c r="K55" s="131">
        <v>0</v>
      </c>
      <c r="L55" s="131">
        <v>0</v>
      </c>
      <c r="M55" s="131">
        <v>0</v>
      </c>
      <c r="N55" s="131">
        <v>0</v>
      </c>
      <c r="O55" s="131">
        <v>0</v>
      </c>
      <c r="P55" s="131">
        <v>0</v>
      </c>
      <c r="Q55" s="131">
        <v>0</v>
      </c>
      <c r="R55" s="131">
        <v>0</v>
      </c>
      <c r="S55" s="131">
        <v>0</v>
      </c>
      <c r="T55" s="131">
        <v>0</v>
      </c>
      <c r="U55" s="131">
        <v>0</v>
      </c>
      <c r="V55" s="131">
        <v>0</v>
      </c>
      <c r="W55" s="131">
        <v>0</v>
      </c>
      <c r="X55" s="131">
        <v>0</v>
      </c>
      <c r="Y55" s="131">
        <v>0</v>
      </c>
      <c r="Z55" s="131">
        <v>0</v>
      </c>
      <c r="AA55" s="131">
        <v>0</v>
      </c>
      <c r="AB55" s="131">
        <v>0</v>
      </c>
      <c r="AC55" s="131">
        <v>0</v>
      </c>
      <c r="AD55" s="131">
        <v>0</v>
      </c>
      <c r="AE55" s="131">
        <v>0</v>
      </c>
      <c r="AF55" s="131">
        <v>0</v>
      </c>
      <c r="AG55" s="131">
        <v>0</v>
      </c>
    </row>
    <row r="56" spans="2:33" ht="16" customHeight="1" x14ac:dyDescent="0.35">
      <c r="B56" s="130" t="s">
        <v>62</v>
      </c>
      <c r="C56" s="131">
        <v>160</v>
      </c>
      <c r="D56" s="131">
        <v>224</v>
      </c>
      <c r="E56" s="131">
        <v>276</v>
      </c>
      <c r="F56" s="131">
        <v>285</v>
      </c>
      <c r="G56" s="131">
        <v>185</v>
      </c>
      <c r="H56" s="131">
        <v>112</v>
      </c>
      <c r="I56" s="131">
        <v>149</v>
      </c>
      <c r="J56" s="131">
        <v>170</v>
      </c>
      <c r="K56" s="131">
        <v>219</v>
      </c>
      <c r="L56" s="131">
        <v>270</v>
      </c>
      <c r="M56" s="131">
        <v>372</v>
      </c>
      <c r="N56" s="131">
        <v>415</v>
      </c>
      <c r="O56" s="131">
        <v>495</v>
      </c>
      <c r="P56" s="131">
        <v>132</v>
      </c>
      <c r="Q56" s="131">
        <v>232</v>
      </c>
      <c r="R56" s="131">
        <v>329</v>
      </c>
      <c r="S56" s="131">
        <v>452</v>
      </c>
      <c r="T56" s="131">
        <v>591</v>
      </c>
      <c r="U56" s="131">
        <v>735</v>
      </c>
      <c r="V56" s="131">
        <v>903</v>
      </c>
      <c r="W56" s="131">
        <v>1090</v>
      </c>
      <c r="X56" s="131">
        <v>1289</v>
      </c>
      <c r="Y56" s="131">
        <v>382</v>
      </c>
      <c r="Z56" s="131">
        <v>736</v>
      </c>
      <c r="AA56" s="131">
        <v>1188</v>
      </c>
      <c r="AB56" s="131">
        <v>1558</v>
      </c>
      <c r="AC56" s="131">
        <v>2132</v>
      </c>
      <c r="AD56" s="131">
        <v>3208</v>
      </c>
      <c r="AE56" s="131">
        <v>4969</v>
      </c>
      <c r="AF56" s="131">
        <v>6158</v>
      </c>
      <c r="AG56" s="131">
        <v>7260</v>
      </c>
    </row>
    <row r="57" spans="2:33" ht="16" customHeight="1" x14ac:dyDescent="0.35">
      <c r="B57" s="130" t="s">
        <v>63</v>
      </c>
      <c r="C57" s="131">
        <v>0</v>
      </c>
      <c r="D57" s="131">
        <v>0</v>
      </c>
      <c r="E57" s="131">
        <v>0</v>
      </c>
      <c r="F57" s="131">
        <v>0</v>
      </c>
      <c r="G57" s="131">
        <v>322484</v>
      </c>
      <c r="H57" s="131">
        <v>326927</v>
      </c>
      <c r="I57" s="131">
        <v>326927</v>
      </c>
      <c r="J57" s="131">
        <v>326927</v>
      </c>
      <c r="K57" s="131">
        <v>321500</v>
      </c>
      <c r="L57" s="131">
        <v>320388</v>
      </c>
      <c r="M57" s="131">
        <v>331080</v>
      </c>
      <c r="N57" s="131">
        <v>531080</v>
      </c>
      <c r="O57" s="131">
        <v>531080</v>
      </c>
      <c r="P57" s="131">
        <v>777778</v>
      </c>
      <c r="Q57" s="131">
        <v>777778</v>
      </c>
      <c r="R57" s="131">
        <v>1061450</v>
      </c>
      <c r="S57" s="131">
        <v>1061450</v>
      </c>
      <c r="T57" s="131">
        <v>1061450</v>
      </c>
      <c r="U57" s="131">
        <v>1061450</v>
      </c>
      <c r="V57" s="131">
        <v>1061450</v>
      </c>
      <c r="W57" s="131">
        <v>1061450</v>
      </c>
      <c r="X57" s="131">
        <v>1061450</v>
      </c>
      <c r="Y57" s="131">
        <v>1061450</v>
      </c>
      <c r="Z57" s="131">
        <v>1082045</v>
      </c>
      <c r="AA57" s="131">
        <v>1090503</v>
      </c>
      <c r="AB57" s="131">
        <v>1185728</v>
      </c>
      <c r="AC57" s="131">
        <v>1837434</v>
      </c>
      <c r="AD57" s="131">
        <v>2228105</v>
      </c>
      <c r="AE57" s="131">
        <v>2228105</v>
      </c>
      <c r="AF57" s="131">
        <v>2228105</v>
      </c>
      <c r="AG57" s="131">
        <v>2228105</v>
      </c>
    </row>
    <row r="58" spans="2:33" ht="16" customHeight="1" x14ac:dyDescent="0.35">
      <c r="B58" s="130" t="s">
        <v>64</v>
      </c>
      <c r="C58" s="131">
        <v>0</v>
      </c>
      <c r="D58" s="131">
        <v>0</v>
      </c>
      <c r="E58" s="131">
        <v>0</v>
      </c>
      <c r="F58" s="131">
        <v>0</v>
      </c>
      <c r="G58" s="131">
        <v>11436</v>
      </c>
      <c r="H58" s="131">
        <v>11436</v>
      </c>
      <c r="I58" s="131">
        <v>11436</v>
      </c>
      <c r="J58" s="131">
        <v>11436</v>
      </c>
      <c r="K58" s="131">
        <v>11436</v>
      </c>
      <c r="L58" s="131">
        <v>11436</v>
      </c>
      <c r="M58" s="131">
        <v>14241</v>
      </c>
      <c r="N58" s="131">
        <v>9896</v>
      </c>
      <c r="O58" s="131">
        <v>9896</v>
      </c>
      <c r="P58" s="131">
        <v>9896</v>
      </c>
      <c r="Q58" s="131">
        <v>9896</v>
      </c>
      <c r="R58" s="131">
        <v>2805</v>
      </c>
      <c r="S58" s="131">
        <v>2805</v>
      </c>
      <c r="T58" s="131">
        <v>2805</v>
      </c>
      <c r="U58" s="131">
        <v>2805</v>
      </c>
      <c r="V58" s="131">
        <v>2805</v>
      </c>
      <c r="W58" s="131">
        <v>2805</v>
      </c>
      <c r="X58" s="131">
        <v>2805</v>
      </c>
      <c r="Y58" s="131">
        <v>2805</v>
      </c>
      <c r="Z58" s="131">
        <v>2805</v>
      </c>
      <c r="AA58" s="131">
        <v>2805</v>
      </c>
      <c r="AB58" s="131">
        <v>2805</v>
      </c>
      <c r="AC58" s="131">
        <v>2805</v>
      </c>
      <c r="AD58" s="131">
        <v>2805</v>
      </c>
      <c r="AE58" s="131">
        <v>2805</v>
      </c>
      <c r="AF58" s="131">
        <v>2805</v>
      </c>
      <c r="AG58" s="131">
        <v>2805</v>
      </c>
    </row>
    <row r="59" spans="2:33" ht="16" customHeight="1" x14ac:dyDescent="0.35">
      <c r="B59" s="130" t="s">
        <v>65</v>
      </c>
      <c r="C59" s="131">
        <v>0</v>
      </c>
      <c r="D59" s="131">
        <v>0</v>
      </c>
      <c r="E59" s="131">
        <v>0</v>
      </c>
      <c r="F59" s="131">
        <v>0</v>
      </c>
      <c r="G59" s="131">
        <v>129297</v>
      </c>
      <c r="H59" s="131">
        <v>143190</v>
      </c>
      <c r="I59" s="131">
        <v>143190</v>
      </c>
      <c r="J59" s="131">
        <v>193458</v>
      </c>
      <c r="K59" s="131">
        <v>186590</v>
      </c>
      <c r="L59" s="131">
        <v>219140</v>
      </c>
      <c r="M59" s="131">
        <v>214480</v>
      </c>
      <c r="N59" s="131">
        <v>270988</v>
      </c>
      <c r="O59" s="131">
        <v>262774</v>
      </c>
      <c r="P59" s="131">
        <v>43588</v>
      </c>
      <c r="Q59" s="131">
        <v>43588</v>
      </c>
      <c r="R59" s="131">
        <v>391</v>
      </c>
      <c r="S59" s="131">
        <v>391</v>
      </c>
      <c r="T59" s="131">
        <v>39250</v>
      </c>
      <c r="U59" s="131">
        <v>39250</v>
      </c>
      <c r="V59" s="131">
        <v>70439</v>
      </c>
      <c r="W59" s="131">
        <v>70439</v>
      </c>
      <c r="X59" s="131">
        <v>216999</v>
      </c>
      <c r="Y59" s="131">
        <v>161025</v>
      </c>
      <c r="Z59" s="131">
        <v>425322</v>
      </c>
      <c r="AA59" s="131">
        <v>400464</v>
      </c>
      <c r="AB59" s="131">
        <v>728122</v>
      </c>
      <c r="AC59" s="131">
        <v>34192</v>
      </c>
      <c r="AD59" s="131">
        <v>436275</v>
      </c>
      <c r="AE59" s="131">
        <v>389586</v>
      </c>
      <c r="AF59" s="131">
        <v>670568</v>
      </c>
      <c r="AG59" s="131">
        <v>828613</v>
      </c>
    </row>
    <row r="60" spans="2:33" ht="16" customHeight="1" x14ac:dyDescent="0.35">
      <c r="B60" s="130" t="s">
        <v>66</v>
      </c>
      <c r="C60" s="131">
        <v>0</v>
      </c>
      <c r="D60" s="131">
        <v>0</v>
      </c>
      <c r="E60" s="131">
        <v>0</v>
      </c>
      <c r="F60" s="131">
        <v>0</v>
      </c>
      <c r="G60" s="131">
        <v>8</v>
      </c>
      <c r="H60" s="131">
        <v>12</v>
      </c>
      <c r="I60" s="131">
        <v>18</v>
      </c>
      <c r="J60" s="131">
        <v>38</v>
      </c>
      <c r="K60" s="131">
        <v>-67</v>
      </c>
      <c r="L60" s="131">
        <v>-755</v>
      </c>
      <c r="M60" s="131">
        <v>-1330</v>
      </c>
      <c r="N60" s="131">
        <v>-2809</v>
      </c>
      <c r="O60" s="131">
        <v>-1010</v>
      </c>
      <c r="P60" s="131">
        <v>-756</v>
      </c>
      <c r="Q60" s="131">
        <v>7248</v>
      </c>
      <c r="R60" s="131">
        <v>3575</v>
      </c>
      <c r="S60" s="131">
        <v>18375</v>
      </c>
      <c r="T60" s="131">
        <v>27856</v>
      </c>
      <c r="U60" s="131">
        <v>-17743</v>
      </c>
      <c r="V60" s="131">
        <v>3995</v>
      </c>
      <c r="W60" s="131">
        <v>-13865</v>
      </c>
      <c r="X60" s="131">
        <v>-61704</v>
      </c>
      <c r="Y60" s="131">
        <v>-38235</v>
      </c>
      <c r="Z60" s="131">
        <v>-22454</v>
      </c>
      <c r="AA60" s="131">
        <v>-10005</v>
      </c>
      <c r="AB60" s="131">
        <v>14041</v>
      </c>
      <c r="AC60" s="131">
        <v>13883</v>
      </c>
      <c r="AD60" s="131">
        <v>52575</v>
      </c>
      <c r="AE60" s="131">
        <v>14505</v>
      </c>
      <c r="AF60" s="131">
        <v>-3590</v>
      </c>
      <c r="AG60" s="131">
        <v>-931</v>
      </c>
    </row>
    <row r="61" spans="2:33" ht="16" customHeight="1" x14ac:dyDescent="0.35">
      <c r="B61" s="130" t="s">
        <v>67</v>
      </c>
      <c r="C61" s="131">
        <v>0</v>
      </c>
      <c r="D61" s="131">
        <v>0</v>
      </c>
      <c r="E61" s="131">
        <v>0</v>
      </c>
      <c r="F61" s="131">
        <v>0</v>
      </c>
      <c r="G61" s="131">
        <v>0</v>
      </c>
      <c r="H61" s="131">
        <v>0</v>
      </c>
      <c r="I61" s="131">
        <v>-6539</v>
      </c>
      <c r="J61" s="131">
        <v>-6539</v>
      </c>
      <c r="K61" s="131">
        <v>-1112</v>
      </c>
      <c r="L61" s="131">
        <v>0</v>
      </c>
      <c r="M61" s="131">
        <v>0</v>
      </c>
      <c r="N61" s="131">
        <v>0</v>
      </c>
      <c r="O61" s="131">
        <v>0</v>
      </c>
      <c r="P61" s="131">
        <v>0</v>
      </c>
      <c r="Q61" s="131">
        <v>0</v>
      </c>
      <c r="R61" s="131">
        <v>0</v>
      </c>
      <c r="S61" s="131">
        <v>0</v>
      </c>
      <c r="T61" s="131">
        <v>0</v>
      </c>
      <c r="U61" s="131">
        <v>0</v>
      </c>
      <c r="V61" s="131">
        <v>0</v>
      </c>
      <c r="W61" s="131">
        <v>0</v>
      </c>
      <c r="X61" s="131">
        <v>0</v>
      </c>
      <c r="Y61" s="131">
        <v>0</v>
      </c>
      <c r="Z61" s="131">
        <v>0</v>
      </c>
      <c r="AA61" s="131">
        <v>0</v>
      </c>
      <c r="AB61" s="131">
        <v>0</v>
      </c>
      <c r="AC61" s="131">
        <v>0</v>
      </c>
      <c r="AD61" s="131">
        <v>0</v>
      </c>
      <c r="AE61" s="131">
        <v>0</v>
      </c>
      <c r="AF61" s="131">
        <v>0</v>
      </c>
      <c r="AG61" s="131">
        <v>0</v>
      </c>
    </row>
    <row r="62" spans="2:33" ht="16" customHeight="1" x14ac:dyDescent="0.35">
      <c r="B62" s="130" t="s">
        <v>68</v>
      </c>
      <c r="C62" s="131">
        <v>0</v>
      </c>
      <c r="D62" s="131">
        <v>0</v>
      </c>
      <c r="E62" s="131">
        <v>0</v>
      </c>
      <c r="F62" s="131">
        <v>0</v>
      </c>
      <c r="G62" s="131">
        <v>8184</v>
      </c>
      <c r="H62" s="131">
        <v>0</v>
      </c>
      <c r="I62" s="131">
        <v>18562</v>
      </c>
      <c r="J62" s="131">
        <v>0</v>
      </c>
      <c r="K62" s="131">
        <v>14153</v>
      </c>
      <c r="L62" s="131">
        <v>0</v>
      </c>
      <c r="M62" s="131">
        <v>32709</v>
      </c>
      <c r="N62" s="131">
        <v>737</v>
      </c>
      <c r="O62" s="131">
        <v>22496</v>
      </c>
      <c r="P62" s="131">
        <v>0</v>
      </c>
      <c r="Q62" s="131">
        <v>-42351</v>
      </c>
      <c r="R62" s="131">
        <v>-4442</v>
      </c>
      <c r="S62" s="131">
        <v>22866</v>
      </c>
      <c r="T62" s="131">
        <v>0</v>
      </c>
      <c r="U62" s="131">
        <v>27644</v>
      </c>
      <c r="V62" s="131">
        <v>0</v>
      </c>
      <c r="W62" s="131">
        <v>58352</v>
      </c>
      <c r="X62" s="131">
        <v>0</v>
      </c>
      <c r="Y62" s="131">
        <v>137372</v>
      </c>
      <c r="Z62" s="131">
        <v>0</v>
      </c>
      <c r="AA62" s="131">
        <v>215027</v>
      </c>
      <c r="AB62" s="131">
        <v>0</v>
      </c>
      <c r="AC62" s="131">
        <v>205320</v>
      </c>
      <c r="AD62" s="131">
        <v>0</v>
      </c>
      <c r="AE62" s="131">
        <v>38122</v>
      </c>
      <c r="AF62" s="131">
        <v>0</v>
      </c>
      <c r="AG62" s="131">
        <v>0</v>
      </c>
    </row>
    <row r="63" spans="2:33" ht="16" customHeight="1" x14ac:dyDescent="0.35">
      <c r="B63" s="132" t="s">
        <v>229</v>
      </c>
      <c r="C63" s="133">
        <f>C54-C56</f>
        <v>389265</v>
      </c>
      <c r="D63" s="133">
        <f t="shared" ref="D63:AG63" si="3">D54-D56</f>
        <v>431523</v>
      </c>
      <c r="E63" s="133">
        <f t="shared" si="3"/>
        <v>463405</v>
      </c>
      <c r="F63" s="133">
        <f t="shared" si="3"/>
        <v>462722</v>
      </c>
      <c r="G63" s="133">
        <f t="shared" si="3"/>
        <v>471409</v>
      </c>
      <c r="H63" s="133">
        <f t="shared" si="3"/>
        <v>481565</v>
      </c>
      <c r="I63" s="133">
        <f t="shared" si="3"/>
        <v>493594</v>
      </c>
      <c r="J63" s="133">
        <f t="shared" si="3"/>
        <v>525320</v>
      </c>
      <c r="K63" s="133">
        <f t="shared" si="3"/>
        <v>532500</v>
      </c>
      <c r="L63" s="133">
        <f t="shared" si="3"/>
        <v>550209</v>
      </c>
      <c r="M63" s="133">
        <f t="shared" si="3"/>
        <v>591180</v>
      </c>
      <c r="N63" s="133">
        <f t="shared" si="3"/>
        <v>809892</v>
      </c>
      <c r="O63" s="133">
        <f t="shared" si="3"/>
        <v>825236</v>
      </c>
      <c r="P63" s="133">
        <f t="shared" si="3"/>
        <v>830506</v>
      </c>
      <c r="Q63" s="133">
        <f t="shared" si="3"/>
        <v>796159</v>
      </c>
      <c r="R63" s="133">
        <f t="shared" si="3"/>
        <v>1063779</v>
      </c>
      <c r="S63" s="133">
        <f t="shared" si="3"/>
        <v>1105887</v>
      </c>
      <c r="T63" s="133">
        <f t="shared" si="3"/>
        <v>1131361</v>
      </c>
      <c r="U63" s="133">
        <f t="shared" si="3"/>
        <v>1113406</v>
      </c>
      <c r="V63" s="133">
        <f t="shared" si="3"/>
        <v>1138689</v>
      </c>
      <c r="W63" s="133">
        <f t="shared" si="3"/>
        <v>1179181</v>
      </c>
      <c r="X63" s="133">
        <f t="shared" si="3"/>
        <v>1219550</v>
      </c>
      <c r="Y63" s="133">
        <f t="shared" si="3"/>
        <v>1324417</v>
      </c>
      <c r="Z63" s="133">
        <f t="shared" si="3"/>
        <v>1487718</v>
      </c>
      <c r="AA63" s="133">
        <f t="shared" si="3"/>
        <v>1698794</v>
      </c>
      <c r="AB63" s="133">
        <f t="shared" si="3"/>
        <v>1930696</v>
      </c>
      <c r="AC63" s="133">
        <f t="shared" si="3"/>
        <v>2093634</v>
      </c>
      <c r="AD63" s="133">
        <f t="shared" si="3"/>
        <v>2719760</v>
      </c>
      <c r="AE63" s="133">
        <f t="shared" si="3"/>
        <v>2673123</v>
      </c>
      <c r="AF63" s="133">
        <f t="shared" si="3"/>
        <v>2897888</v>
      </c>
      <c r="AG63" s="133">
        <f t="shared" si="3"/>
        <v>3058592</v>
      </c>
    </row>
    <row r="64" spans="2:33" ht="16" customHeight="1" x14ac:dyDescent="0.35">
      <c r="B64" s="20" t="s">
        <v>197</v>
      </c>
      <c r="C64" s="18">
        <f t="shared" ref="C64:AE64" si="4">SUM(C52,C54)</f>
        <v>1658787</v>
      </c>
      <c r="D64" s="18">
        <f t="shared" si="4"/>
        <v>1868825</v>
      </c>
      <c r="E64" s="18">
        <f t="shared" si="4"/>
        <v>2063753</v>
      </c>
      <c r="F64" s="18">
        <f t="shared" si="4"/>
        <v>2258674</v>
      </c>
      <c r="G64" s="18">
        <f t="shared" si="4"/>
        <v>2285260</v>
      </c>
      <c r="H64" s="18">
        <f t="shared" si="4"/>
        <v>2480403</v>
      </c>
      <c r="I64" s="18">
        <f t="shared" si="4"/>
        <v>2417455</v>
      </c>
      <c r="J64" s="18">
        <f t="shared" si="4"/>
        <v>2608149</v>
      </c>
      <c r="K64" s="18">
        <f t="shared" si="4"/>
        <v>2598335</v>
      </c>
      <c r="L64" s="18">
        <f t="shared" si="4"/>
        <v>2763903</v>
      </c>
      <c r="M64" s="18">
        <f t="shared" si="4"/>
        <v>2849349</v>
      </c>
      <c r="N64" s="18">
        <f t="shared" si="4"/>
        <v>3872588</v>
      </c>
      <c r="O64" s="18">
        <f t="shared" si="4"/>
        <v>4044688</v>
      </c>
      <c r="P64" s="18">
        <f t="shared" si="4"/>
        <v>4954514</v>
      </c>
      <c r="Q64" s="18">
        <f t="shared" si="4"/>
        <v>7888285</v>
      </c>
      <c r="R64" s="18">
        <f t="shared" si="4"/>
        <v>8467071</v>
      </c>
      <c r="S64" s="18">
        <f t="shared" si="4"/>
        <v>8728054</v>
      </c>
      <c r="T64" s="18">
        <f t="shared" si="4"/>
        <v>10590465</v>
      </c>
      <c r="U64" s="18">
        <f t="shared" si="4"/>
        <v>11775578</v>
      </c>
      <c r="V64" s="18">
        <f t="shared" si="4"/>
        <v>12580918</v>
      </c>
      <c r="W64" s="18">
        <f t="shared" si="4"/>
        <v>13889972</v>
      </c>
      <c r="X64" s="18">
        <f t="shared" si="4"/>
        <v>15605800</v>
      </c>
      <c r="Y64" s="18">
        <f t="shared" si="4"/>
        <v>17032854</v>
      </c>
      <c r="Z64" s="18">
        <f t="shared" si="4"/>
        <v>19188222</v>
      </c>
      <c r="AA64" s="18">
        <f t="shared" si="4"/>
        <v>21489444</v>
      </c>
      <c r="AB64" s="18">
        <f t="shared" si="4"/>
        <v>23698483</v>
      </c>
      <c r="AC64" s="18">
        <f t="shared" si="4"/>
        <v>25493893</v>
      </c>
      <c r="AD64" s="18">
        <f t="shared" si="4"/>
        <v>29238802</v>
      </c>
      <c r="AE64" s="18">
        <f t="shared" si="4"/>
        <v>32568674</v>
      </c>
      <c r="AF64" s="18">
        <f>SUM(AF52,AF54)</f>
        <v>38035405</v>
      </c>
      <c r="AG64" s="18">
        <f>SUM(AG52,AG54)</f>
        <v>44435511</v>
      </c>
    </row>
    <row r="65" spans="2:33" ht="16" customHeight="1" x14ac:dyDescent="0.35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</row>
    <row r="66" spans="2:33" ht="16" customHeight="1" x14ac:dyDescent="0.35">
      <c r="B66" s="83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</row>
    <row r="67" spans="2:33" ht="16" customHeight="1" x14ac:dyDescent="0.35">
      <c r="AF67" s="19"/>
    </row>
    <row r="68" spans="2:33" ht="16" customHeight="1" x14ac:dyDescent="0.35"/>
    <row r="69" spans="2:33" ht="16" customHeight="1" x14ac:dyDescent="0.35"/>
    <row r="70" spans="2:33" ht="16" customHeight="1" x14ac:dyDescent="0.35"/>
    <row r="71" spans="2:33" ht="16" customHeight="1" x14ac:dyDescent="0.35"/>
    <row r="72" spans="2:33" ht="16" customHeight="1" x14ac:dyDescent="0.35"/>
    <row r="73" spans="2:33" ht="16" customHeight="1" x14ac:dyDescent="0.35"/>
    <row r="74" spans="2:33" ht="16" customHeight="1" x14ac:dyDescent="0.35"/>
    <row r="75" spans="2:33" ht="16" customHeight="1" x14ac:dyDescent="0.35"/>
    <row r="76" spans="2:33" ht="16" customHeight="1" x14ac:dyDescent="0.35"/>
    <row r="77" spans="2:33" ht="16" customHeight="1" x14ac:dyDescent="0.35"/>
    <row r="78" spans="2:33" s="39" customFormat="1" ht="16" customHeight="1" x14ac:dyDescent="0.35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</row>
    <row r="79" spans="2:33" s="39" customFormat="1" ht="16" customHeight="1" x14ac:dyDescent="0.35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</row>
    <row r="80" spans="2:33" s="39" customFormat="1" ht="16" customHeight="1" x14ac:dyDescent="0.35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</row>
    <row r="81" spans="3:31" s="39" customFormat="1" ht="16" customHeight="1" x14ac:dyDescent="0.35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</row>
    <row r="82" spans="3:31" s="39" customFormat="1" ht="16" customHeight="1" x14ac:dyDescent="0.35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</row>
    <row r="83" spans="3:31" s="39" customFormat="1" ht="16" customHeight="1" x14ac:dyDescent="0.35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</row>
    <row r="84" spans="3:31" s="39" customFormat="1" ht="16" customHeight="1" x14ac:dyDescent="0.35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</row>
    <row r="85" spans="3:31" s="39" customFormat="1" ht="16" customHeight="1" x14ac:dyDescent="0.35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</row>
    <row r="86" spans="3:31" s="39" customFormat="1" ht="16" customHeight="1" x14ac:dyDescent="0.35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</row>
    <row r="87" spans="3:31" s="39" customFormat="1" ht="16" customHeight="1" x14ac:dyDescent="0.35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</row>
    <row r="88" spans="3:31" s="39" customFormat="1" ht="16" customHeight="1" x14ac:dyDescent="0.35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</row>
    <row r="89" spans="3:31" s="39" customFormat="1" ht="16" customHeight="1" x14ac:dyDescent="0.35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</row>
    <row r="90" spans="3:31" s="39" customFormat="1" ht="16" customHeight="1" x14ac:dyDescent="0.35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</row>
    <row r="91" spans="3:31" s="39" customFormat="1" ht="16" customHeight="1" x14ac:dyDescent="0.35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</row>
    <row r="92" spans="3:31" s="39" customFormat="1" ht="16" customHeight="1" x14ac:dyDescent="0.35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</row>
    <row r="93" spans="3:31" s="39" customFormat="1" ht="16" customHeight="1" x14ac:dyDescent="0.35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</row>
    <row r="94" spans="3:31" s="39" customFormat="1" ht="16" customHeight="1" x14ac:dyDescent="0.35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</row>
    <row r="95" spans="3:31" s="39" customFormat="1" ht="16" customHeight="1" x14ac:dyDescent="0.35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</row>
    <row r="96" spans="3:31" s="39" customFormat="1" ht="16" customHeight="1" x14ac:dyDescent="0.35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</row>
    <row r="97" spans="3:31" s="39" customFormat="1" ht="16" customHeight="1" x14ac:dyDescent="0.35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</row>
    <row r="98" spans="3:31" s="39" customFormat="1" ht="16" customHeight="1" x14ac:dyDescent="0.35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</row>
    <row r="99" spans="3:31" s="39" customFormat="1" ht="16" customHeight="1" x14ac:dyDescent="0.35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</row>
    <row r="100" spans="3:31" s="39" customFormat="1" ht="16" customHeight="1" x14ac:dyDescent="0.35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</row>
    <row r="101" spans="3:31" s="39" customFormat="1" ht="16" customHeight="1" x14ac:dyDescent="0.35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</row>
    <row r="102" spans="3:31" s="39" customFormat="1" ht="16" customHeight="1" x14ac:dyDescent="0.35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</row>
    <row r="103" spans="3:31" s="39" customFormat="1" ht="16" customHeight="1" x14ac:dyDescent="0.35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</row>
  </sheetData>
  <mergeCells count="1">
    <mergeCell ref="B1:B2"/>
  </mergeCells>
  <conditionalFormatting sqref="A1:XFD28 A29:A52 C29:AF56 AG29:XFD62 A53:B56 A57:AF62 A63:XFD1048576">
    <cfRule type="cellIs" dxfId="23" priority="15" operator="equal">
      <formula>"-"</formula>
    </cfRule>
  </conditionalFormatting>
  <conditionalFormatting sqref="B3">
    <cfRule type="cellIs" dxfId="22" priority="16" operator="equal">
      <formula>"-"</formula>
    </cfRule>
  </conditionalFormatting>
  <conditionalFormatting sqref="B5">
    <cfRule type="cellIs" dxfId="21" priority="18" operator="equal">
      <formula>"-"</formula>
    </cfRule>
  </conditionalFormatting>
  <conditionalFormatting sqref="B28:B52">
    <cfRule type="cellIs" dxfId="20" priority="9" operator="equal">
      <formula>"-"</formula>
    </cfRule>
  </conditionalFormatting>
  <hyperlinks>
    <hyperlink ref="B1:B2" location="Menu!A1" display="MENU" xr:uid="{6A0C5241-29DC-46B6-B994-57C27C981BC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66EA-A68C-4167-9D0A-0B9B84185074}">
  <sheetPr>
    <tabColor rgb="FF0026FF"/>
  </sheetPr>
  <dimension ref="B1:BG78"/>
  <sheetViews>
    <sheetView showGridLines="0" zoomScaleNormal="100" workbookViewId="0">
      <pane xSplit="2" ySplit="3" topLeftCell="AA4" activePane="bottomRight" state="frozen"/>
      <selection activeCell="Z18" sqref="Z18"/>
      <selection pane="topRight" activeCell="Z18" sqref="Z18"/>
      <selection pane="bottomLeft" activeCell="Z18" sqref="Z18"/>
      <selection pane="bottomRight" activeCell="AM23" sqref="AM23"/>
    </sheetView>
  </sheetViews>
  <sheetFormatPr defaultColWidth="9.1796875" defaultRowHeight="15.5" x14ac:dyDescent="0.35"/>
  <cols>
    <col min="1" max="1" width="2.6328125" style="8" customWidth="1"/>
    <col min="2" max="2" width="65.1796875" style="34" customWidth="1"/>
    <col min="3" max="17" width="15.1796875" style="3" customWidth="1"/>
    <col min="18" max="33" width="15.1796875" style="8" customWidth="1"/>
    <col min="34" max="34" width="2.6328125" style="8" customWidth="1"/>
    <col min="35" max="42" width="15.1796875" style="8" customWidth="1"/>
    <col min="43" max="43" width="2.6328125" style="8" customWidth="1"/>
    <col min="44" max="51" width="15.1796875" style="8" customWidth="1"/>
    <col min="52" max="52" width="2.6328125" style="8" customWidth="1"/>
    <col min="53" max="59" width="15.1796875" style="8" customWidth="1"/>
    <col min="60" max="16384" width="9.1796875" style="8"/>
  </cols>
  <sheetData>
    <row r="1" spans="2:59" ht="16" customHeight="1" x14ac:dyDescent="0.35">
      <c r="B1" s="141" t="s">
        <v>2</v>
      </c>
    </row>
    <row r="2" spans="2:59" ht="16" customHeight="1" x14ac:dyDescent="0.35">
      <c r="B2" s="141"/>
      <c r="C2" s="4"/>
      <c r="D2" s="4"/>
      <c r="E2" s="4"/>
      <c r="F2" s="4"/>
      <c r="G2" s="5"/>
      <c r="H2" s="5"/>
      <c r="I2" s="5"/>
      <c r="J2" s="5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15" t="s">
        <v>212</v>
      </c>
      <c r="AF2" s="15"/>
      <c r="AG2" s="15"/>
      <c r="AI2" s="9"/>
      <c r="AJ2" s="9"/>
      <c r="AK2" s="9"/>
      <c r="AL2" s="9"/>
      <c r="AM2" s="9"/>
      <c r="AN2" s="9"/>
      <c r="AO2" s="9"/>
      <c r="AP2" s="9"/>
      <c r="AR2" s="9"/>
      <c r="AS2" s="9"/>
      <c r="AT2" s="9"/>
      <c r="AU2" s="9"/>
      <c r="AV2" s="9"/>
      <c r="AW2" s="9"/>
      <c r="AX2" s="9"/>
      <c r="AY2" s="9"/>
      <c r="BA2" s="9"/>
      <c r="BB2" s="9"/>
      <c r="BC2" s="9"/>
      <c r="BD2" s="9"/>
      <c r="BE2" s="9"/>
      <c r="BF2" s="9"/>
      <c r="BG2" s="9"/>
    </row>
    <row r="3" spans="2:59" s="10" customFormat="1" ht="16" customHeight="1" x14ac:dyDescent="0.35">
      <c r="B3" s="28" t="s">
        <v>139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28" t="s">
        <v>21</v>
      </c>
      <c r="V3" s="28" t="s">
        <v>22</v>
      </c>
      <c r="W3" s="28" t="s">
        <v>23</v>
      </c>
      <c r="X3" s="28" t="s">
        <v>0</v>
      </c>
      <c r="Y3" s="28" t="s">
        <v>168</v>
      </c>
      <c r="Z3" s="28" t="s">
        <v>171</v>
      </c>
      <c r="AA3" s="28" t="s">
        <v>180</v>
      </c>
      <c r="AB3" s="28" t="s">
        <v>183</v>
      </c>
      <c r="AC3" s="28" t="s">
        <v>185</v>
      </c>
      <c r="AD3" s="28" t="s">
        <v>187</v>
      </c>
      <c r="AE3" s="28" t="s">
        <v>192</v>
      </c>
      <c r="AF3" s="28" t="s">
        <v>217</v>
      </c>
      <c r="AG3" s="28" t="s">
        <v>224</v>
      </c>
      <c r="AI3" s="28" t="s">
        <v>141</v>
      </c>
      <c r="AJ3" s="28" t="s">
        <v>142</v>
      </c>
      <c r="AK3" s="28" t="s">
        <v>143</v>
      </c>
      <c r="AL3" s="28" t="s">
        <v>144</v>
      </c>
      <c r="AM3" s="28" t="s">
        <v>145</v>
      </c>
      <c r="AN3" s="28" t="s">
        <v>146</v>
      </c>
      <c r="AO3" s="28" t="s">
        <v>182</v>
      </c>
      <c r="AP3" s="28" t="s">
        <v>219</v>
      </c>
      <c r="AR3" s="28" t="s">
        <v>147</v>
      </c>
      <c r="AS3" s="28" t="s">
        <v>151</v>
      </c>
      <c r="AT3" s="28" t="s">
        <v>150</v>
      </c>
      <c r="AU3" s="28" t="s">
        <v>149</v>
      </c>
      <c r="AV3" s="28" t="s">
        <v>148</v>
      </c>
      <c r="AW3" s="28" t="s">
        <v>169</v>
      </c>
      <c r="AX3" s="28" t="s">
        <v>186</v>
      </c>
      <c r="AY3" s="28" t="s">
        <v>225</v>
      </c>
      <c r="BA3" s="28">
        <v>2018</v>
      </c>
      <c r="BB3" s="28">
        <v>2019</v>
      </c>
      <c r="BC3" s="28">
        <v>2020</v>
      </c>
      <c r="BD3" s="28">
        <v>2021</v>
      </c>
      <c r="BE3" s="28">
        <v>2022</v>
      </c>
      <c r="BF3" s="28">
        <v>2023</v>
      </c>
      <c r="BG3" s="28">
        <v>2024</v>
      </c>
    </row>
    <row r="4" spans="2:59" ht="16" customHeight="1" thickBot="1" x14ac:dyDescent="0.4">
      <c r="B4" s="35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25" t="s">
        <v>218</v>
      </c>
      <c r="AG4" s="125"/>
      <c r="AH4" s="10"/>
      <c r="AI4" s="11"/>
      <c r="AJ4" s="11"/>
      <c r="AK4" s="11"/>
      <c r="AL4" s="11"/>
      <c r="AM4" s="11"/>
      <c r="AN4" s="11"/>
      <c r="AO4" s="11"/>
      <c r="AP4" s="11"/>
      <c r="AQ4" s="10"/>
      <c r="AR4" s="11"/>
      <c r="AS4" s="11"/>
      <c r="AT4" s="11"/>
      <c r="AU4" s="11"/>
      <c r="AV4" s="11"/>
      <c r="AW4" s="11"/>
      <c r="AX4" s="11"/>
      <c r="AY4" s="11"/>
      <c r="BA4" s="11"/>
      <c r="BB4" s="11"/>
      <c r="BC4" s="11"/>
      <c r="BD4" s="11"/>
      <c r="BE4" s="11"/>
      <c r="BF4" s="11"/>
      <c r="BG4" s="11"/>
    </row>
    <row r="5" spans="2:59" ht="16" customHeight="1" thickBot="1" x14ac:dyDescent="0.4">
      <c r="B5" s="36" t="s">
        <v>69</v>
      </c>
      <c r="C5" s="26">
        <f t="shared" ref="C5:AG5" si="0">SUM(C6:C11)</f>
        <v>365913</v>
      </c>
      <c r="D5" s="26">
        <f t="shared" si="0"/>
        <v>412632</v>
      </c>
      <c r="E5" s="26">
        <f t="shared" si="0"/>
        <v>431990</v>
      </c>
      <c r="F5" s="26">
        <f t="shared" si="0"/>
        <v>314938</v>
      </c>
      <c r="G5" s="26">
        <f t="shared" si="0"/>
        <v>397595</v>
      </c>
      <c r="H5" s="26">
        <f t="shared" si="0"/>
        <v>383410</v>
      </c>
      <c r="I5" s="26">
        <f t="shared" si="0"/>
        <v>381212</v>
      </c>
      <c r="J5" s="26">
        <f t="shared" si="0"/>
        <v>406902</v>
      </c>
      <c r="K5" s="26">
        <f t="shared" si="0"/>
        <v>338265</v>
      </c>
      <c r="L5" s="26">
        <f t="shared" si="0"/>
        <v>346782</v>
      </c>
      <c r="M5" s="26">
        <f t="shared" si="0"/>
        <v>319095</v>
      </c>
      <c r="N5" s="26">
        <f t="shared" si="0"/>
        <v>348733</v>
      </c>
      <c r="O5" s="26">
        <f t="shared" si="0"/>
        <v>373015</v>
      </c>
      <c r="P5" s="26">
        <f t="shared" si="0"/>
        <v>423156</v>
      </c>
      <c r="Q5" s="26">
        <f t="shared" si="0"/>
        <v>502145</v>
      </c>
      <c r="R5" s="26">
        <f t="shared" si="0"/>
        <v>632787</v>
      </c>
      <c r="S5" s="26">
        <f t="shared" si="0"/>
        <v>708337</v>
      </c>
      <c r="T5" s="26">
        <f t="shared" si="0"/>
        <v>801984</v>
      </c>
      <c r="U5" s="26">
        <f t="shared" si="0"/>
        <v>835328</v>
      </c>
      <c r="V5" s="26">
        <f t="shared" si="0"/>
        <v>910653</v>
      </c>
      <c r="W5" s="26">
        <f t="shared" si="0"/>
        <v>1043311</v>
      </c>
      <c r="X5" s="26">
        <f t="shared" si="0"/>
        <v>1181957</v>
      </c>
      <c r="Y5" s="26">
        <f t="shared" si="0"/>
        <v>1277675</v>
      </c>
      <c r="Z5" s="26">
        <f t="shared" si="0"/>
        <v>1414079</v>
      </c>
      <c r="AA5" s="26">
        <f t="shared" si="0"/>
        <v>1566067</v>
      </c>
      <c r="AB5" s="26">
        <f t="shared" si="0"/>
        <v>1647840</v>
      </c>
      <c r="AC5" s="26">
        <f t="shared" si="0"/>
        <v>1745798</v>
      </c>
      <c r="AD5" s="26">
        <f t="shared" si="0"/>
        <v>1996291</v>
      </c>
      <c r="AE5" s="26">
        <f t="shared" si="0"/>
        <v>2153328</v>
      </c>
      <c r="AF5" s="26">
        <f t="shared" si="0"/>
        <v>2385021</v>
      </c>
      <c r="AG5" s="26">
        <f t="shared" si="0"/>
        <v>2664054</v>
      </c>
      <c r="AH5" s="10"/>
      <c r="AI5" s="26">
        <f t="shared" ref="AI5:AI33" si="1">SUM(C5:D5)</f>
        <v>778545</v>
      </c>
      <c r="AJ5" s="26">
        <f t="shared" ref="AJ5:AJ33" si="2">SUM(G5:H5)</f>
        <v>781005</v>
      </c>
      <c r="AK5" s="26">
        <f t="shared" ref="AK5:AK33" si="3">SUM(K5:L5)</f>
        <v>685047</v>
      </c>
      <c r="AL5" s="26">
        <f t="shared" ref="AL5:AL33" si="4">SUM(O5:P5)</f>
        <v>796171</v>
      </c>
      <c r="AM5" s="26">
        <f t="shared" ref="AM5:AM33" si="5">SUM(S5:T5)</f>
        <v>1510321</v>
      </c>
      <c r="AN5" s="26">
        <f t="shared" ref="AN5:AN33" si="6">SUM(W5:X5)</f>
        <v>2225268</v>
      </c>
      <c r="AO5" s="26">
        <f t="shared" ref="AO5:AO33" si="7">SUM(AA5:AB5)</f>
        <v>3213907</v>
      </c>
      <c r="AP5" s="26">
        <f t="shared" ref="AP5:AP33" si="8">SUM(AE5:AF5)</f>
        <v>4538349</v>
      </c>
      <c r="AQ5" s="10"/>
      <c r="AR5" s="26">
        <f t="shared" ref="AR5:AR33" si="9">SUM(C5:E5)</f>
        <v>1210535</v>
      </c>
      <c r="AS5" s="26">
        <f t="shared" ref="AS5:AS33" si="10">SUM(G5:I5)</f>
        <v>1162217</v>
      </c>
      <c r="AT5" s="26">
        <f t="shared" ref="AT5:AT33" si="11">SUM(K5:M5)</f>
        <v>1004142</v>
      </c>
      <c r="AU5" s="26">
        <f t="shared" ref="AU5:AU33" si="12">SUM(O5:Q5)</f>
        <v>1298316</v>
      </c>
      <c r="AV5" s="26">
        <f t="shared" ref="AV5:AV33" si="13">SUM(S5:U5)</f>
        <v>2345649</v>
      </c>
      <c r="AW5" s="26">
        <f t="shared" ref="AW5:AW33" si="14">SUM(W5:Y5)</f>
        <v>3502943</v>
      </c>
      <c r="AX5" s="26">
        <f t="shared" ref="AX5:AX33" si="15">SUM(AA5:AC5)</f>
        <v>4959705</v>
      </c>
      <c r="AY5" s="26">
        <f>SUM(AE5:AG5)</f>
        <v>7202403</v>
      </c>
      <c r="BA5" s="26">
        <f t="shared" ref="BA5:BA33" si="16">SUM(C5:F5)</f>
        <v>1525473</v>
      </c>
      <c r="BB5" s="26">
        <f t="shared" ref="BB5:BB33" si="17">SUM(G5:J5)</f>
        <v>1569119</v>
      </c>
      <c r="BC5" s="26">
        <f t="shared" ref="BC5:BC33" si="18">SUM(K5:N5)</f>
        <v>1352875</v>
      </c>
      <c r="BD5" s="26">
        <f t="shared" ref="BD5:BD33" si="19">SUM(O5:R5)</f>
        <v>1931103</v>
      </c>
      <c r="BE5" s="26">
        <f t="shared" ref="BE5:BE33" si="20">SUM(S5:V5)</f>
        <v>3256302</v>
      </c>
      <c r="BF5" s="26">
        <f t="shared" ref="BF5:BF33" si="21">SUM(W5:Z5)</f>
        <v>4917022</v>
      </c>
      <c r="BG5" s="26">
        <f t="shared" ref="BG5:BG33" si="22">SUM(AA5:AD5)</f>
        <v>6955996</v>
      </c>
    </row>
    <row r="6" spans="2:59" s="135" customFormat="1" ht="16" customHeight="1" thickBot="1" x14ac:dyDescent="0.4">
      <c r="B6" s="37" t="s">
        <v>70</v>
      </c>
      <c r="C6" s="27">
        <v>359104</v>
      </c>
      <c r="D6" s="27">
        <v>405772</v>
      </c>
      <c r="E6" s="27">
        <v>424228</v>
      </c>
      <c r="F6" s="27">
        <v>418726</v>
      </c>
      <c r="G6" s="27">
        <v>385811</v>
      </c>
      <c r="H6" s="27">
        <v>369762</v>
      </c>
      <c r="I6" s="27">
        <v>365920</v>
      </c>
      <c r="J6" s="27">
        <v>354851</v>
      </c>
      <c r="K6" s="27">
        <v>327690</v>
      </c>
      <c r="L6" s="27">
        <v>314764</v>
      </c>
      <c r="M6" s="27">
        <v>314059</v>
      </c>
      <c r="N6" s="27">
        <v>340938</v>
      </c>
      <c r="O6" s="27">
        <v>364586</v>
      </c>
      <c r="P6" s="27">
        <v>414762</v>
      </c>
      <c r="Q6" s="27">
        <v>485021</v>
      </c>
      <c r="R6" s="27">
        <v>581867</v>
      </c>
      <c r="S6" s="27">
        <v>654310</v>
      </c>
      <c r="T6" s="27">
        <v>728457</v>
      </c>
      <c r="U6" s="27">
        <v>784476</v>
      </c>
      <c r="V6" s="27">
        <v>840024</v>
      </c>
      <c r="W6" s="27">
        <v>936544</v>
      </c>
      <c r="X6" s="27">
        <v>1065126</v>
      </c>
      <c r="Y6" s="27">
        <v>1177161</v>
      </c>
      <c r="Z6" s="27">
        <v>1317162</v>
      </c>
      <c r="AA6" s="27">
        <v>1431590</v>
      </c>
      <c r="AB6" s="27">
        <v>1528545</v>
      </c>
      <c r="AC6" s="27">
        <v>1625610</v>
      </c>
      <c r="AD6" s="27">
        <v>1788373</v>
      </c>
      <c r="AE6" s="27">
        <v>1930674</v>
      </c>
      <c r="AF6" s="27">
        <v>2133584</v>
      </c>
      <c r="AG6" s="27">
        <v>2286387</v>
      </c>
      <c r="AH6" s="134"/>
      <c r="AI6" s="27">
        <f t="shared" si="1"/>
        <v>764876</v>
      </c>
      <c r="AJ6" s="27">
        <f t="shared" si="2"/>
        <v>755573</v>
      </c>
      <c r="AK6" s="27">
        <f t="shared" si="3"/>
        <v>642454</v>
      </c>
      <c r="AL6" s="27">
        <f t="shared" si="4"/>
        <v>779348</v>
      </c>
      <c r="AM6" s="27">
        <f t="shared" si="5"/>
        <v>1382767</v>
      </c>
      <c r="AN6" s="27">
        <f t="shared" si="6"/>
        <v>2001670</v>
      </c>
      <c r="AO6" s="27">
        <f t="shared" si="7"/>
        <v>2960135</v>
      </c>
      <c r="AP6" s="27">
        <f t="shared" si="8"/>
        <v>4064258</v>
      </c>
      <c r="AQ6" s="134"/>
      <c r="AR6" s="27">
        <f t="shared" si="9"/>
        <v>1189104</v>
      </c>
      <c r="AS6" s="27">
        <f t="shared" si="10"/>
        <v>1121493</v>
      </c>
      <c r="AT6" s="27">
        <f t="shared" si="11"/>
        <v>956513</v>
      </c>
      <c r="AU6" s="27">
        <f t="shared" si="12"/>
        <v>1264369</v>
      </c>
      <c r="AV6" s="27">
        <f t="shared" si="13"/>
        <v>2167243</v>
      </c>
      <c r="AW6" s="27">
        <f t="shared" si="14"/>
        <v>3178831</v>
      </c>
      <c r="AX6" s="27">
        <f t="shared" si="15"/>
        <v>4585745</v>
      </c>
      <c r="AY6" s="27">
        <f t="shared" ref="AY6:AY33" si="23">SUM(AE6:AG6)</f>
        <v>6350645</v>
      </c>
      <c r="BA6" s="27">
        <f t="shared" si="16"/>
        <v>1607830</v>
      </c>
      <c r="BB6" s="27">
        <f t="shared" si="17"/>
        <v>1476344</v>
      </c>
      <c r="BC6" s="27">
        <f t="shared" si="18"/>
        <v>1297451</v>
      </c>
      <c r="BD6" s="27">
        <f t="shared" si="19"/>
        <v>1846236</v>
      </c>
      <c r="BE6" s="27">
        <f t="shared" si="20"/>
        <v>3007267</v>
      </c>
      <c r="BF6" s="27">
        <f t="shared" si="21"/>
        <v>4495993</v>
      </c>
      <c r="BG6" s="27">
        <f t="shared" si="22"/>
        <v>6374118</v>
      </c>
    </row>
    <row r="7" spans="2:59" s="135" customFormat="1" ht="16" customHeight="1" thickBot="1" x14ac:dyDescent="0.4">
      <c r="B7" s="37" t="s">
        <v>71</v>
      </c>
      <c r="C7" s="27">
        <v>4449</v>
      </c>
      <c r="D7" s="27">
        <v>4430</v>
      </c>
      <c r="E7" s="27">
        <v>5403</v>
      </c>
      <c r="F7" s="27">
        <v>6374</v>
      </c>
      <c r="G7" s="27">
        <v>8627</v>
      </c>
      <c r="H7" s="27">
        <v>10105</v>
      </c>
      <c r="I7" s="27">
        <v>11269</v>
      </c>
      <c r="J7" s="27">
        <v>8479</v>
      </c>
      <c r="K7" s="27">
        <v>7080</v>
      </c>
      <c r="L7" s="27">
        <v>5695</v>
      </c>
      <c r="M7" s="27">
        <v>2871</v>
      </c>
      <c r="N7" s="27">
        <v>1931</v>
      </c>
      <c r="O7" s="27">
        <v>1876</v>
      </c>
      <c r="P7" s="27">
        <v>1973</v>
      </c>
      <c r="Q7" s="27">
        <v>6658</v>
      </c>
      <c r="R7" s="27">
        <v>6139</v>
      </c>
      <c r="S7" s="27">
        <v>6973</v>
      </c>
      <c r="T7" s="27">
        <v>14539</v>
      </c>
      <c r="U7" s="27">
        <v>10766</v>
      </c>
      <c r="V7" s="27">
        <v>12303</v>
      </c>
      <c r="W7" s="27">
        <v>11104</v>
      </c>
      <c r="X7" s="27">
        <v>20930</v>
      </c>
      <c r="Y7" s="27">
        <v>16679</v>
      </c>
      <c r="Z7" s="27">
        <v>12011</v>
      </c>
      <c r="AA7" s="27">
        <v>14371</v>
      </c>
      <c r="AB7" s="27">
        <v>14994</v>
      </c>
      <c r="AC7" s="27">
        <v>10749</v>
      </c>
      <c r="AD7" s="27">
        <v>23447</v>
      </c>
      <c r="AE7" s="27">
        <v>21696</v>
      </c>
      <c r="AF7" s="27">
        <v>7405</v>
      </c>
      <c r="AG7" s="27">
        <v>90953</v>
      </c>
      <c r="AH7" s="134"/>
      <c r="AI7" s="27">
        <f t="shared" si="1"/>
        <v>8879</v>
      </c>
      <c r="AJ7" s="27">
        <f t="shared" si="2"/>
        <v>18732</v>
      </c>
      <c r="AK7" s="27">
        <f t="shared" si="3"/>
        <v>12775</v>
      </c>
      <c r="AL7" s="27">
        <f t="shared" si="4"/>
        <v>3849</v>
      </c>
      <c r="AM7" s="27">
        <f t="shared" si="5"/>
        <v>21512</v>
      </c>
      <c r="AN7" s="27">
        <f t="shared" si="6"/>
        <v>32034</v>
      </c>
      <c r="AO7" s="27">
        <f t="shared" si="7"/>
        <v>29365</v>
      </c>
      <c r="AP7" s="27">
        <f t="shared" si="8"/>
        <v>29101</v>
      </c>
      <c r="AQ7" s="134"/>
      <c r="AR7" s="27">
        <f t="shared" si="9"/>
        <v>14282</v>
      </c>
      <c r="AS7" s="27">
        <f t="shared" si="10"/>
        <v>30001</v>
      </c>
      <c r="AT7" s="27">
        <f t="shared" si="11"/>
        <v>15646</v>
      </c>
      <c r="AU7" s="27">
        <f t="shared" si="12"/>
        <v>10507</v>
      </c>
      <c r="AV7" s="27">
        <f t="shared" si="13"/>
        <v>32278</v>
      </c>
      <c r="AW7" s="27">
        <f t="shared" si="14"/>
        <v>48713</v>
      </c>
      <c r="AX7" s="27">
        <f t="shared" si="15"/>
        <v>40114</v>
      </c>
      <c r="AY7" s="27">
        <f t="shared" si="23"/>
        <v>120054</v>
      </c>
      <c r="BA7" s="27">
        <f t="shared" si="16"/>
        <v>20656</v>
      </c>
      <c r="BB7" s="27">
        <f t="shared" si="17"/>
        <v>38480</v>
      </c>
      <c r="BC7" s="27">
        <f t="shared" si="18"/>
        <v>17577</v>
      </c>
      <c r="BD7" s="27">
        <f t="shared" si="19"/>
        <v>16646</v>
      </c>
      <c r="BE7" s="27">
        <f t="shared" si="20"/>
        <v>44581</v>
      </c>
      <c r="BF7" s="27">
        <f t="shared" si="21"/>
        <v>60724</v>
      </c>
      <c r="BG7" s="27">
        <f t="shared" si="22"/>
        <v>63561</v>
      </c>
    </row>
    <row r="8" spans="2:59" s="135" customFormat="1" ht="16" customHeight="1" thickBot="1" x14ac:dyDescent="0.4">
      <c r="B8" s="37" t="s">
        <v>72</v>
      </c>
      <c r="C8" s="27">
        <v>2357</v>
      </c>
      <c r="D8" s="27">
        <v>2286</v>
      </c>
      <c r="E8" s="27">
        <v>2369</v>
      </c>
      <c r="F8" s="27">
        <v>2917</v>
      </c>
      <c r="G8" s="27">
        <v>3079</v>
      </c>
      <c r="H8" s="27">
        <v>3618</v>
      </c>
      <c r="I8" s="27">
        <v>3971</v>
      </c>
      <c r="J8" s="27">
        <v>3806</v>
      </c>
      <c r="K8" s="27">
        <v>3636</v>
      </c>
      <c r="L8" s="27">
        <v>2231</v>
      </c>
      <c r="M8" s="27">
        <v>1287</v>
      </c>
      <c r="N8" s="27">
        <v>4198</v>
      </c>
      <c r="O8" s="27">
        <v>2185</v>
      </c>
      <c r="P8" s="27">
        <v>6414</v>
      </c>
      <c r="Q8" s="27">
        <v>4645</v>
      </c>
      <c r="R8" s="27">
        <v>24966</v>
      </c>
      <c r="S8" s="27">
        <v>29944</v>
      </c>
      <c r="T8" s="27">
        <v>30375</v>
      </c>
      <c r="U8" s="27">
        <v>58947</v>
      </c>
      <c r="V8" s="27">
        <v>58750</v>
      </c>
      <c r="W8" s="27">
        <v>84094</v>
      </c>
      <c r="X8" s="27">
        <v>98307</v>
      </c>
      <c r="Y8" s="27">
        <v>95980</v>
      </c>
      <c r="Z8" s="27">
        <v>111016</v>
      </c>
      <c r="AA8" s="27">
        <v>109884</v>
      </c>
      <c r="AB8" s="27">
        <v>116378</v>
      </c>
      <c r="AC8" s="27">
        <v>134735</v>
      </c>
      <c r="AD8" s="27">
        <v>151615</v>
      </c>
      <c r="AE8" s="27">
        <v>303235</v>
      </c>
      <c r="AF8" s="27">
        <v>403819</v>
      </c>
      <c r="AG8" s="27">
        <v>309451</v>
      </c>
      <c r="AH8" s="134"/>
      <c r="AI8" s="27">
        <f t="shared" si="1"/>
        <v>4643</v>
      </c>
      <c r="AJ8" s="27">
        <f t="shared" si="2"/>
        <v>6697</v>
      </c>
      <c r="AK8" s="27">
        <f t="shared" si="3"/>
        <v>5867</v>
      </c>
      <c r="AL8" s="27">
        <f t="shared" si="4"/>
        <v>8599</v>
      </c>
      <c r="AM8" s="27">
        <f t="shared" si="5"/>
        <v>60319</v>
      </c>
      <c r="AN8" s="27">
        <f t="shared" si="6"/>
        <v>182401</v>
      </c>
      <c r="AO8" s="27">
        <f t="shared" si="7"/>
        <v>226262</v>
      </c>
      <c r="AP8" s="27">
        <f t="shared" si="8"/>
        <v>707054</v>
      </c>
      <c r="AQ8" s="134"/>
      <c r="AR8" s="27">
        <f t="shared" si="9"/>
        <v>7012</v>
      </c>
      <c r="AS8" s="27">
        <f t="shared" si="10"/>
        <v>10668</v>
      </c>
      <c r="AT8" s="27">
        <f t="shared" si="11"/>
        <v>7154</v>
      </c>
      <c r="AU8" s="27">
        <f t="shared" si="12"/>
        <v>13244</v>
      </c>
      <c r="AV8" s="27">
        <f t="shared" si="13"/>
        <v>119266</v>
      </c>
      <c r="AW8" s="27">
        <f t="shared" si="14"/>
        <v>278381</v>
      </c>
      <c r="AX8" s="27">
        <f t="shared" si="15"/>
        <v>360997</v>
      </c>
      <c r="AY8" s="27">
        <f t="shared" si="23"/>
        <v>1016505</v>
      </c>
      <c r="BA8" s="27">
        <f t="shared" si="16"/>
        <v>9929</v>
      </c>
      <c r="BB8" s="27">
        <f t="shared" si="17"/>
        <v>14474</v>
      </c>
      <c r="BC8" s="27">
        <f t="shared" si="18"/>
        <v>11352</v>
      </c>
      <c r="BD8" s="27">
        <f t="shared" si="19"/>
        <v>38210</v>
      </c>
      <c r="BE8" s="27">
        <f t="shared" si="20"/>
        <v>178016</v>
      </c>
      <c r="BF8" s="27">
        <f t="shared" si="21"/>
        <v>389397</v>
      </c>
      <c r="BG8" s="27">
        <f t="shared" si="22"/>
        <v>512612</v>
      </c>
    </row>
    <row r="9" spans="2:59" s="135" customFormat="1" ht="16" customHeight="1" thickBot="1" x14ac:dyDescent="0.4">
      <c r="B9" s="37" t="s">
        <v>73</v>
      </c>
      <c r="C9" s="27">
        <v>0</v>
      </c>
      <c r="D9" s="27">
        <v>-33</v>
      </c>
      <c r="E9" s="27">
        <v>-11</v>
      </c>
      <c r="F9" s="27">
        <v>19</v>
      </c>
      <c r="G9" s="27">
        <v>-2</v>
      </c>
      <c r="H9" s="27">
        <v>-14</v>
      </c>
      <c r="I9" s="27">
        <v>-2</v>
      </c>
      <c r="J9" s="27">
        <v>13</v>
      </c>
      <c r="K9" s="27">
        <v>-504</v>
      </c>
      <c r="L9" s="27">
        <v>79</v>
      </c>
      <c r="M9" s="27">
        <v>859</v>
      </c>
      <c r="N9" s="27">
        <v>-1666</v>
      </c>
      <c r="O9" s="27">
        <v>4368</v>
      </c>
      <c r="P9" s="27">
        <v>7</v>
      </c>
      <c r="Q9" s="27">
        <v>5821</v>
      </c>
      <c r="R9" s="27">
        <v>14342</v>
      </c>
      <c r="S9" s="27">
        <v>17110</v>
      </c>
      <c r="T9" s="27">
        <v>28613</v>
      </c>
      <c r="U9" s="27">
        <v>-18861</v>
      </c>
      <c r="V9" s="27">
        <v>-424</v>
      </c>
      <c r="W9" s="27">
        <v>11569</v>
      </c>
      <c r="X9" s="27">
        <v>-2406</v>
      </c>
      <c r="Y9" s="27">
        <v>-12145</v>
      </c>
      <c r="Z9" s="27">
        <v>-26110</v>
      </c>
      <c r="AA9" s="27">
        <v>10222</v>
      </c>
      <c r="AB9" s="27">
        <v>-12077</v>
      </c>
      <c r="AC9" s="27">
        <v>-25296</v>
      </c>
      <c r="AD9" s="27">
        <v>32856</v>
      </c>
      <c r="AE9" s="27">
        <v>-102277</v>
      </c>
      <c r="AF9" s="27">
        <v>-159787</v>
      </c>
      <c r="AG9" s="27">
        <v>-22737</v>
      </c>
      <c r="AH9" s="134"/>
      <c r="AI9" s="27">
        <f t="shared" si="1"/>
        <v>-33</v>
      </c>
      <c r="AJ9" s="27">
        <f t="shared" si="2"/>
        <v>-16</v>
      </c>
      <c r="AK9" s="27">
        <f t="shared" si="3"/>
        <v>-425</v>
      </c>
      <c r="AL9" s="27">
        <f t="shared" si="4"/>
        <v>4375</v>
      </c>
      <c r="AM9" s="27">
        <f t="shared" si="5"/>
        <v>45723</v>
      </c>
      <c r="AN9" s="27">
        <f t="shared" si="6"/>
        <v>9163</v>
      </c>
      <c r="AO9" s="27">
        <f t="shared" si="7"/>
        <v>-1855</v>
      </c>
      <c r="AP9" s="27">
        <f t="shared" si="8"/>
        <v>-262064</v>
      </c>
      <c r="AQ9" s="134"/>
      <c r="AR9" s="27">
        <f t="shared" si="9"/>
        <v>-44</v>
      </c>
      <c r="AS9" s="27">
        <f t="shared" si="10"/>
        <v>-18</v>
      </c>
      <c r="AT9" s="27">
        <f t="shared" si="11"/>
        <v>434</v>
      </c>
      <c r="AU9" s="27">
        <f t="shared" si="12"/>
        <v>10196</v>
      </c>
      <c r="AV9" s="27">
        <f t="shared" si="13"/>
        <v>26862</v>
      </c>
      <c r="AW9" s="27">
        <f t="shared" si="14"/>
        <v>-2982</v>
      </c>
      <c r="AX9" s="27">
        <f t="shared" si="15"/>
        <v>-27151</v>
      </c>
      <c r="AY9" s="27">
        <f t="shared" si="23"/>
        <v>-284801</v>
      </c>
      <c r="BA9" s="27">
        <f t="shared" si="16"/>
        <v>-25</v>
      </c>
      <c r="BB9" s="27">
        <f t="shared" si="17"/>
        <v>-5</v>
      </c>
      <c r="BC9" s="27">
        <f t="shared" si="18"/>
        <v>-1232</v>
      </c>
      <c r="BD9" s="27">
        <f t="shared" si="19"/>
        <v>24538</v>
      </c>
      <c r="BE9" s="27">
        <f t="shared" si="20"/>
        <v>26438</v>
      </c>
      <c r="BF9" s="27">
        <f t="shared" si="21"/>
        <v>-29092</v>
      </c>
      <c r="BG9" s="27">
        <f t="shared" si="22"/>
        <v>5705</v>
      </c>
    </row>
    <row r="10" spans="2:59" s="135" customFormat="1" ht="16" customHeight="1" thickBot="1" x14ac:dyDescent="0.4">
      <c r="B10" s="37" t="s">
        <v>74</v>
      </c>
      <c r="C10" s="27">
        <v>3</v>
      </c>
      <c r="D10" s="27">
        <v>177</v>
      </c>
      <c r="E10" s="27">
        <v>1</v>
      </c>
      <c r="F10" s="27">
        <v>-60</v>
      </c>
      <c r="G10" s="27">
        <v>80</v>
      </c>
      <c r="H10" s="27">
        <v>-61</v>
      </c>
      <c r="I10" s="27">
        <v>54</v>
      </c>
      <c r="J10" s="27">
        <v>-19</v>
      </c>
      <c r="K10" s="27">
        <v>363</v>
      </c>
      <c r="L10" s="27">
        <v>143</v>
      </c>
      <c r="M10" s="27">
        <v>19</v>
      </c>
      <c r="N10" s="27">
        <v>17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0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0</v>
      </c>
      <c r="AF10" s="27">
        <v>0</v>
      </c>
      <c r="AG10" s="27">
        <v>0</v>
      </c>
      <c r="AH10" s="134"/>
      <c r="AI10" s="27">
        <f t="shared" si="1"/>
        <v>180</v>
      </c>
      <c r="AJ10" s="27">
        <f t="shared" si="2"/>
        <v>19</v>
      </c>
      <c r="AK10" s="27">
        <f t="shared" si="3"/>
        <v>506</v>
      </c>
      <c r="AL10" s="27">
        <f t="shared" si="4"/>
        <v>0</v>
      </c>
      <c r="AM10" s="27">
        <f t="shared" si="5"/>
        <v>0</v>
      </c>
      <c r="AN10" s="27">
        <f t="shared" si="6"/>
        <v>0</v>
      </c>
      <c r="AO10" s="27">
        <f t="shared" si="7"/>
        <v>0</v>
      </c>
      <c r="AP10" s="27">
        <f t="shared" si="8"/>
        <v>0</v>
      </c>
      <c r="AQ10" s="134"/>
      <c r="AR10" s="27">
        <f t="shared" si="9"/>
        <v>181</v>
      </c>
      <c r="AS10" s="27">
        <f t="shared" si="10"/>
        <v>73</v>
      </c>
      <c r="AT10" s="27">
        <f t="shared" si="11"/>
        <v>525</v>
      </c>
      <c r="AU10" s="27">
        <f t="shared" si="12"/>
        <v>0</v>
      </c>
      <c r="AV10" s="27">
        <f t="shared" si="13"/>
        <v>0</v>
      </c>
      <c r="AW10" s="27">
        <f t="shared" si="14"/>
        <v>0</v>
      </c>
      <c r="AX10" s="27">
        <f t="shared" si="15"/>
        <v>0</v>
      </c>
      <c r="AY10" s="27">
        <f t="shared" si="23"/>
        <v>0</v>
      </c>
      <c r="BA10" s="27">
        <f t="shared" si="16"/>
        <v>121</v>
      </c>
      <c r="BB10" s="27">
        <f t="shared" si="17"/>
        <v>54</v>
      </c>
      <c r="BC10" s="27">
        <f t="shared" si="18"/>
        <v>542</v>
      </c>
      <c r="BD10" s="27">
        <f t="shared" si="19"/>
        <v>0</v>
      </c>
      <c r="BE10" s="27">
        <f t="shared" si="20"/>
        <v>0</v>
      </c>
      <c r="BF10" s="27">
        <f t="shared" si="21"/>
        <v>0</v>
      </c>
      <c r="BG10" s="27">
        <f t="shared" si="22"/>
        <v>0</v>
      </c>
    </row>
    <row r="11" spans="2:59" s="135" customFormat="1" ht="16" customHeight="1" thickBot="1" x14ac:dyDescent="0.4">
      <c r="B11" s="37" t="s">
        <v>75</v>
      </c>
      <c r="C11" s="27">
        <v>0</v>
      </c>
      <c r="D11" s="27">
        <v>0</v>
      </c>
      <c r="E11" s="27">
        <v>0</v>
      </c>
      <c r="F11" s="27">
        <v>-113038</v>
      </c>
      <c r="G11" s="27">
        <v>0</v>
      </c>
      <c r="H11" s="27">
        <v>0</v>
      </c>
      <c r="I11" s="27">
        <v>0</v>
      </c>
      <c r="J11" s="27">
        <v>39772</v>
      </c>
      <c r="K11" s="27">
        <v>0</v>
      </c>
      <c r="L11" s="27">
        <v>23870</v>
      </c>
      <c r="M11" s="27">
        <v>0</v>
      </c>
      <c r="N11" s="27">
        <v>3315</v>
      </c>
      <c r="O11" s="27">
        <v>0</v>
      </c>
      <c r="P11" s="27">
        <v>0</v>
      </c>
      <c r="Q11" s="27">
        <v>0</v>
      </c>
      <c r="R11" s="27">
        <v>5473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134"/>
      <c r="AI11" s="27">
        <f t="shared" si="1"/>
        <v>0</v>
      </c>
      <c r="AJ11" s="27">
        <f t="shared" si="2"/>
        <v>0</v>
      </c>
      <c r="AK11" s="27">
        <f t="shared" si="3"/>
        <v>23870</v>
      </c>
      <c r="AL11" s="27">
        <f t="shared" si="4"/>
        <v>0</v>
      </c>
      <c r="AM11" s="27">
        <f t="shared" si="5"/>
        <v>0</v>
      </c>
      <c r="AN11" s="27">
        <f t="shared" si="6"/>
        <v>0</v>
      </c>
      <c r="AO11" s="27">
        <f t="shared" si="7"/>
        <v>0</v>
      </c>
      <c r="AP11" s="27">
        <f t="shared" si="8"/>
        <v>0</v>
      </c>
      <c r="AQ11" s="134"/>
      <c r="AR11" s="27">
        <f t="shared" si="9"/>
        <v>0</v>
      </c>
      <c r="AS11" s="27">
        <f t="shared" si="10"/>
        <v>0</v>
      </c>
      <c r="AT11" s="27">
        <f t="shared" si="11"/>
        <v>23870</v>
      </c>
      <c r="AU11" s="27">
        <f t="shared" si="12"/>
        <v>0</v>
      </c>
      <c r="AV11" s="27">
        <f t="shared" si="13"/>
        <v>0</v>
      </c>
      <c r="AW11" s="27">
        <f t="shared" si="14"/>
        <v>0</v>
      </c>
      <c r="AX11" s="27">
        <f t="shared" si="15"/>
        <v>0</v>
      </c>
      <c r="AY11" s="27">
        <f t="shared" si="23"/>
        <v>0</v>
      </c>
      <c r="BA11" s="27">
        <f t="shared" si="16"/>
        <v>-113038</v>
      </c>
      <c r="BB11" s="27">
        <f t="shared" si="17"/>
        <v>39772</v>
      </c>
      <c r="BC11" s="27">
        <f t="shared" si="18"/>
        <v>27185</v>
      </c>
      <c r="BD11" s="27">
        <f t="shared" si="19"/>
        <v>5473</v>
      </c>
      <c r="BE11" s="27">
        <f t="shared" si="20"/>
        <v>0</v>
      </c>
      <c r="BF11" s="27">
        <f t="shared" si="21"/>
        <v>0</v>
      </c>
      <c r="BG11" s="27">
        <f t="shared" si="22"/>
        <v>0</v>
      </c>
    </row>
    <row r="12" spans="2:59" ht="16" customHeight="1" thickBot="1" x14ac:dyDescent="0.4">
      <c r="B12" s="36" t="s">
        <v>76</v>
      </c>
      <c r="C12" s="26">
        <f t="shared" ref="C12:AA12" si="24">SUM(C13:C16)</f>
        <v>-18599</v>
      </c>
      <c r="D12" s="26">
        <f t="shared" si="24"/>
        <v>-21212</v>
      </c>
      <c r="E12" s="26">
        <f t="shared" si="24"/>
        <v>-24424</v>
      </c>
      <c r="F12" s="26">
        <f t="shared" si="24"/>
        <v>-25753</v>
      </c>
      <c r="G12" s="26">
        <f t="shared" si="24"/>
        <v>-29239</v>
      </c>
      <c r="H12" s="26">
        <f t="shared" si="24"/>
        <v>-32135</v>
      </c>
      <c r="I12" s="26">
        <f t="shared" si="24"/>
        <v>-33862</v>
      </c>
      <c r="J12" s="26">
        <f t="shared" si="24"/>
        <v>-27406</v>
      </c>
      <c r="K12" s="26">
        <f t="shared" si="24"/>
        <v>-25130</v>
      </c>
      <c r="L12" s="26">
        <f t="shared" si="24"/>
        <v>-156683</v>
      </c>
      <c r="M12" s="26">
        <f t="shared" si="24"/>
        <v>-20791</v>
      </c>
      <c r="N12" s="26">
        <f t="shared" si="24"/>
        <v>-73745</v>
      </c>
      <c r="O12" s="26">
        <f t="shared" si="24"/>
        <v>-34766</v>
      </c>
      <c r="P12" s="26">
        <f t="shared" si="24"/>
        <v>-44082</v>
      </c>
      <c r="Q12" s="26">
        <f t="shared" si="24"/>
        <v>-114158</v>
      </c>
      <c r="R12" s="26">
        <f t="shared" si="24"/>
        <v>-304332</v>
      </c>
      <c r="S12" s="26">
        <f t="shared" si="24"/>
        <v>-204021</v>
      </c>
      <c r="T12" s="26">
        <f t="shared" si="24"/>
        <v>-282247</v>
      </c>
      <c r="U12" s="26">
        <f t="shared" si="24"/>
        <v>-271480</v>
      </c>
      <c r="V12" s="26">
        <f t="shared" si="24"/>
        <v>-325992</v>
      </c>
      <c r="W12" s="26">
        <f t="shared" si="24"/>
        <v>-415727</v>
      </c>
      <c r="X12" s="26">
        <f t="shared" si="24"/>
        <v>-452742</v>
      </c>
      <c r="Y12" s="26">
        <f t="shared" si="24"/>
        <v>-487241</v>
      </c>
      <c r="Z12" s="26">
        <f t="shared" si="24"/>
        <v>-531923</v>
      </c>
      <c r="AA12" s="26">
        <f t="shared" si="24"/>
        <v>-603444</v>
      </c>
      <c r="AB12" s="26">
        <f t="shared" ref="AB12:AG12" si="25">SUM(AB13:AB16)</f>
        <v>-633931</v>
      </c>
      <c r="AC12" s="26">
        <f t="shared" si="25"/>
        <v>-686488</v>
      </c>
      <c r="AD12" s="26">
        <f t="shared" si="25"/>
        <v>-862501</v>
      </c>
      <c r="AE12" s="26">
        <f t="shared" si="25"/>
        <v>-951794</v>
      </c>
      <c r="AF12" s="26">
        <f t="shared" si="25"/>
        <v>-1108906</v>
      </c>
      <c r="AG12" s="26">
        <f t="shared" si="25"/>
        <v>-1387816</v>
      </c>
      <c r="AH12" s="10"/>
      <c r="AI12" s="26">
        <f t="shared" si="1"/>
        <v>-39811</v>
      </c>
      <c r="AJ12" s="26">
        <f t="shared" si="2"/>
        <v>-61374</v>
      </c>
      <c r="AK12" s="26">
        <f t="shared" si="3"/>
        <v>-181813</v>
      </c>
      <c r="AL12" s="26">
        <f t="shared" si="4"/>
        <v>-78848</v>
      </c>
      <c r="AM12" s="26">
        <f t="shared" si="5"/>
        <v>-486268</v>
      </c>
      <c r="AN12" s="26">
        <f t="shared" si="6"/>
        <v>-868469</v>
      </c>
      <c r="AO12" s="26">
        <f t="shared" si="7"/>
        <v>-1237375</v>
      </c>
      <c r="AP12" s="26">
        <f t="shared" si="8"/>
        <v>-2060700</v>
      </c>
      <c r="AQ12" s="10"/>
      <c r="AR12" s="26">
        <f t="shared" si="9"/>
        <v>-64235</v>
      </c>
      <c r="AS12" s="26">
        <f t="shared" si="10"/>
        <v>-95236</v>
      </c>
      <c r="AT12" s="26">
        <f t="shared" si="11"/>
        <v>-202604</v>
      </c>
      <c r="AU12" s="26">
        <f t="shared" si="12"/>
        <v>-193006</v>
      </c>
      <c r="AV12" s="26">
        <f t="shared" si="13"/>
        <v>-757748</v>
      </c>
      <c r="AW12" s="26">
        <f t="shared" si="14"/>
        <v>-1355710</v>
      </c>
      <c r="AX12" s="26">
        <f t="shared" si="15"/>
        <v>-1923863</v>
      </c>
      <c r="AY12" s="26">
        <f t="shared" si="23"/>
        <v>-3448516</v>
      </c>
      <c r="BA12" s="26">
        <f t="shared" si="16"/>
        <v>-89988</v>
      </c>
      <c r="BB12" s="26">
        <f t="shared" si="17"/>
        <v>-122642</v>
      </c>
      <c r="BC12" s="26">
        <f t="shared" si="18"/>
        <v>-276349</v>
      </c>
      <c r="BD12" s="26">
        <f t="shared" si="19"/>
        <v>-497338</v>
      </c>
      <c r="BE12" s="26">
        <f t="shared" si="20"/>
        <v>-1083740</v>
      </c>
      <c r="BF12" s="26">
        <f t="shared" si="21"/>
        <v>-1887633</v>
      </c>
      <c r="BG12" s="26">
        <f t="shared" si="22"/>
        <v>-2786364</v>
      </c>
    </row>
    <row r="13" spans="2:59" ht="16" customHeight="1" thickBot="1" x14ac:dyDescent="0.4">
      <c r="B13" s="37" t="s">
        <v>77</v>
      </c>
      <c r="C13" s="27">
        <v>-18492</v>
      </c>
      <c r="D13" s="27">
        <v>-21130</v>
      </c>
      <c r="E13" s="27">
        <v>-24256</v>
      </c>
      <c r="F13" s="27">
        <v>-25574</v>
      </c>
      <c r="G13" s="27">
        <v>-29065</v>
      </c>
      <c r="H13" s="27">
        <v>-32193</v>
      </c>
      <c r="I13" s="27">
        <v>-33862</v>
      </c>
      <c r="J13" s="27">
        <v>-27406</v>
      </c>
      <c r="K13" s="27">
        <v>-25130</v>
      </c>
      <c r="L13" s="27">
        <v>-22254</v>
      </c>
      <c r="M13" s="27">
        <v>-20791</v>
      </c>
      <c r="N13" s="27">
        <v>-26079</v>
      </c>
      <c r="O13" s="27">
        <v>-34688</v>
      </c>
      <c r="P13" s="27">
        <v>-43985</v>
      </c>
      <c r="Q13" s="27">
        <v>-114049</v>
      </c>
      <c r="R13" s="27">
        <v>-201682</v>
      </c>
      <c r="S13" s="27">
        <v>-203907</v>
      </c>
      <c r="T13" s="27">
        <v>-276454</v>
      </c>
      <c r="U13" s="27">
        <v>-228276</v>
      </c>
      <c r="V13" s="27">
        <v>-261181</v>
      </c>
      <c r="W13" s="27">
        <v>-305163</v>
      </c>
      <c r="X13" s="27">
        <v>-323119</v>
      </c>
      <c r="Y13" s="27">
        <v>-359278</v>
      </c>
      <c r="Z13" s="27">
        <v>-408615</v>
      </c>
      <c r="AA13" s="27">
        <v>-475428</v>
      </c>
      <c r="AB13" s="27">
        <v>-508988</v>
      </c>
      <c r="AC13" s="27">
        <v>-523716</v>
      </c>
      <c r="AD13" s="27">
        <v>-606850</v>
      </c>
      <c r="AE13" s="27">
        <v>-733972</v>
      </c>
      <c r="AF13" s="27">
        <v>-885932</v>
      </c>
      <c r="AG13" s="27">
        <v>-959881</v>
      </c>
      <c r="AH13" s="10"/>
      <c r="AI13" s="27">
        <f t="shared" si="1"/>
        <v>-39622</v>
      </c>
      <c r="AJ13" s="27">
        <f t="shared" si="2"/>
        <v>-61258</v>
      </c>
      <c r="AK13" s="27">
        <f t="shared" si="3"/>
        <v>-47384</v>
      </c>
      <c r="AL13" s="27">
        <f t="shared" si="4"/>
        <v>-78673</v>
      </c>
      <c r="AM13" s="27">
        <f t="shared" si="5"/>
        <v>-480361</v>
      </c>
      <c r="AN13" s="27">
        <f t="shared" si="6"/>
        <v>-628282</v>
      </c>
      <c r="AO13" s="27">
        <f t="shared" si="7"/>
        <v>-984416</v>
      </c>
      <c r="AP13" s="27">
        <f t="shared" si="8"/>
        <v>-1619904</v>
      </c>
      <c r="AQ13" s="10"/>
      <c r="AR13" s="27">
        <f t="shared" si="9"/>
        <v>-63878</v>
      </c>
      <c r="AS13" s="27">
        <f t="shared" si="10"/>
        <v>-95120</v>
      </c>
      <c r="AT13" s="27">
        <f t="shared" si="11"/>
        <v>-68175</v>
      </c>
      <c r="AU13" s="27">
        <f t="shared" si="12"/>
        <v>-192722</v>
      </c>
      <c r="AV13" s="27">
        <f t="shared" si="13"/>
        <v>-708637</v>
      </c>
      <c r="AW13" s="27">
        <f t="shared" si="14"/>
        <v>-987560</v>
      </c>
      <c r="AX13" s="27">
        <f t="shared" si="15"/>
        <v>-1508132</v>
      </c>
      <c r="AY13" s="27">
        <f t="shared" si="23"/>
        <v>-2579785</v>
      </c>
      <c r="BA13" s="27">
        <f t="shared" si="16"/>
        <v>-89452</v>
      </c>
      <c r="BB13" s="27">
        <f t="shared" si="17"/>
        <v>-122526</v>
      </c>
      <c r="BC13" s="27">
        <f t="shared" si="18"/>
        <v>-94254</v>
      </c>
      <c r="BD13" s="27">
        <f t="shared" si="19"/>
        <v>-394404</v>
      </c>
      <c r="BE13" s="27">
        <f t="shared" si="20"/>
        <v>-969818</v>
      </c>
      <c r="BF13" s="27">
        <f t="shared" si="21"/>
        <v>-1396175</v>
      </c>
      <c r="BG13" s="27">
        <f t="shared" si="22"/>
        <v>-2114982</v>
      </c>
    </row>
    <row r="14" spans="2:59" ht="16" customHeight="1" thickBot="1" x14ac:dyDescent="0.4">
      <c r="B14" s="37" t="s">
        <v>78</v>
      </c>
      <c r="C14" s="27">
        <v>-107</v>
      </c>
      <c r="D14" s="27">
        <v>-82</v>
      </c>
      <c r="E14" s="27">
        <v>-168</v>
      </c>
      <c r="F14" s="27">
        <v>-179</v>
      </c>
      <c r="G14" s="27">
        <v>-116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-57</v>
      </c>
      <c r="O14" s="27">
        <v>-78</v>
      </c>
      <c r="P14" s="27">
        <v>-97</v>
      </c>
      <c r="Q14" s="27">
        <v>-109</v>
      </c>
      <c r="R14" s="27">
        <v>-111</v>
      </c>
      <c r="S14" s="27">
        <v>-114</v>
      </c>
      <c r="T14" s="27">
        <v>-84</v>
      </c>
      <c r="U14" s="27">
        <v>-53</v>
      </c>
      <c r="V14" s="27">
        <v>-11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-44385</v>
      </c>
      <c r="AE14" s="27">
        <v>-13004</v>
      </c>
      <c r="AF14" s="27">
        <v>-5700</v>
      </c>
      <c r="AG14" s="27">
        <v>-32707</v>
      </c>
      <c r="AH14" s="10"/>
      <c r="AI14" s="27">
        <f t="shared" si="1"/>
        <v>-189</v>
      </c>
      <c r="AJ14" s="27">
        <f t="shared" si="2"/>
        <v>-116</v>
      </c>
      <c r="AK14" s="27">
        <f t="shared" si="3"/>
        <v>0</v>
      </c>
      <c r="AL14" s="27">
        <f t="shared" si="4"/>
        <v>-175</v>
      </c>
      <c r="AM14" s="27">
        <f t="shared" si="5"/>
        <v>-198</v>
      </c>
      <c r="AN14" s="27">
        <f t="shared" si="6"/>
        <v>0</v>
      </c>
      <c r="AO14" s="27">
        <f t="shared" si="7"/>
        <v>0</v>
      </c>
      <c r="AP14" s="27">
        <f t="shared" si="8"/>
        <v>-18704</v>
      </c>
      <c r="AQ14" s="10"/>
      <c r="AR14" s="27">
        <f t="shared" si="9"/>
        <v>-357</v>
      </c>
      <c r="AS14" s="27">
        <f t="shared" si="10"/>
        <v>-116</v>
      </c>
      <c r="AT14" s="27">
        <f t="shared" si="11"/>
        <v>0</v>
      </c>
      <c r="AU14" s="27">
        <f t="shared" si="12"/>
        <v>-284</v>
      </c>
      <c r="AV14" s="27">
        <f t="shared" si="13"/>
        <v>-251</v>
      </c>
      <c r="AW14" s="27">
        <f t="shared" si="14"/>
        <v>0</v>
      </c>
      <c r="AX14" s="27">
        <f t="shared" si="15"/>
        <v>0</v>
      </c>
      <c r="AY14" s="27">
        <f t="shared" si="23"/>
        <v>-51411</v>
      </c>
      <c r="BA14" s="27">
        <f t="shared" si="16"/>
        <v>-536</v>
      </c>
      <c r="BB14" s="27">
        <f t="shared" si="17"/>
        <v>-116</v>
      </c>
      <c r="BC14" s="27">
        <f t="shared" si="18"/>
        <v>-57</v>
      </c>
      <c r="BD14" s="27">
        <f t="shared" si="19"/>
        <v>-395</v>
      </c>
      <c r="BE14" s="27">
        <f t="shared" si="20"/>
        <v>-262</v>
      </c>
      <c r="BF14" s="27">
        <f t="shared" si="21"/>
        <v>0</v>
      </c>
      <c r="BG14" s="27">
        <f t="shared" si="22"/>
        <v>-44385</v>
      </c>
    </row>
    <row r="15" spans="2:59" ht="16" customHeight="1" thickBot="1" x14ac:dyDescent="0.4">
      <c r="B15" s="37" t="s">
        <v>79</v>
      </c>
      <c r="C15" s="27">
        <v>0</v>
      </c>
      <c r="D15" s="27">
        <v>0</v>
      </c>
      <c r="E15" s="27">
        <v>0</v>
      </c>
      <c r="F15" s="27">
        <v>0</v>
      </c>
      <c r="G15" s="27">
        <v>-58</v>
      </c>
      <c r="H15" s="27">
        <v>58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10"/>
      <c r="AI15" s="27">
        <f t="shared" si="1"/>
        <v>0</v>
      </c>
      <c r="AJ15" s="27">
        <f t="shared" si="2"/>
        <v>0</v>
      </c>
      <c r="AK15" s="27">
        <f t="shared" si="3"/>
        <v>0</v>
      </c>
      <c r="AL15" s="27">
        <f t="shared" si="4"/>
        <v>0</v>
      </c>
      <c r="AM15" s="27">
        <f t="shared" si="5"/>
        <v>0</v>
      </c>
      <c r="AN15" s="27">
        <f t="shared" si="6"/>
        <v>0</v>
      </c>
      <c r="AO15" s="27">
        <f t="shared" si="7"/>
        <v>0</v>
      </c>
      <c r="AP15" s="27">
        <f t="shared" si="8"/>
        <v>0</v>
      </c>
      <c r="AQ15" s="10"/>
      <c r="AR15" s="27">
        <f t="shared" si="9"/>
        <v>0</v>
      </c>
      <c r="AS15" s="27">
        <f t="shared" si="10"/>
        <v>0</v>
      </c>
      <c r="AT15" s="27">
        <f t="shared" si="11"/>
        <v>0</v>
      </c>
      <c r="AU15" s="27">
        <f t="shared" si="12"/>
        <v>0</v>
      </c>
      <c r="AV15" s="27">
        <f t="shared" si="13"/>
        <v>0</v>
      </c>
      <c r="AW15" s="27">
        <f t="shared" si="14"/>
        <v>0</v>
      </c>
      <c r="AX15" s="27">
        <f t="shared" si="15"/>
        <v>0</v>
      </c>
      <c r="AY15" s="27">
        <f t="shared" si="23"/>
        <v>0</v>
      </c>
      <c r="BA15" s="27">
        <f t="shared" si="16"/>
        <v>0</v>
      </c>
      <c r="BB15" s="27">
        <f t="shared" si="17"/>
        <v>0</v>
      </c>
      <c r="BC15" s="27">
        <f t="shared" si="18"/>
        <v>0</v>
      </c>
      <c r="BD15" s="27">
        <f t="shared" si="19"/>
        <v>0</v>
      </c>
      <c r="BE15" s="27">
        <f t="shared" si="20"/>
        <v>0</v>
      </c>
      <c r="BF15" s="27">
        <f t="shared" si="21"/>
        <v>0</v>
      </c>
      <c r="BG15" s="27">
        <f t="shared" si="22"/>
        <v>0</v>
      </c>
    </row>
    <row r="16" spans="2:59" ht="16" customHeight="1" thickBot="1" x14ac:dyDescent="0.4">
      <c r="B16" s="37" t="s">
        <v>80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-134429</v>
      </c>
      <c r="M16" s="27">
        <v>0</v>
      </c>
      <c r="N16" s="27">
        <v>-47609</v>
      </c>
      <c r="O16" s="27">
        <v>0</v>
      </c>
      <c r="P16" s="27">
        <v>0</v>
      </c>
      <c r="Q16" s="27">
        <v>0</v>
      </c>
      <c r="R16" s="27">
        <v>-102539</v>
      </c>
      <c r="S16" s="27">
        <v>0</v>
      </c>
      <c r="T16" s="27">
        <v>-5709</v>
      </c>
      <c r="U16" s="27">
        <v>-43151</v>
      </c>
      <c r="V16" s="27">
        <v>-64800</v>
      </c>
      <c r="W16" s="27">
        <v>-110564</v>
      </c>
      <c r="X16" s="27">
        <v>-129623</v>
      </c>
      <c r="Y16" s="27">
        <v>-127963</v>
      </c>
      <c r="Z16" s="27">
        <v>-123308</v>
      </c>
      <c r="AA16" s="27">
        <v>-128016</v>
      </c>
      <c r="AB16" s="27">
        <v>-124943</v>
      </c>
      <c r="AC16" s="27">
        <v>-162772</v>
      </c>
      <c r="AD16" s="27">
        <v>-211266</v>
      </c>
      <c r="AE16" s="27">
        <v>-204818</v>
      </c>
      <c r="AF16" s="27">
        <v>-217274</v>
      </c>
      <c r="AG16" s="27">
        <v>-395228</v>
      </c>
      <c r="AH16" s="10"/>
      <c r="AI16" s="27">
        <f t="shared" si="1"/>
        <v>0</v>
      </c>
      <c r="AJ16" s="27">
        <f t="shared" si="2"/>
        <v>0</v>
      </c>
      <c r="AK16" s="27">
        <f t="shared" si="3"/>
        <v>-134429</v>
      </c>
      <c r="AL16" s="27">
        <f t="shared" si="4"/>
        <v>0</v>
      </c>
      <c r="AM16" s="27">
        <f t="shared" si="5"/>
        <v>-5709</v>
      </c>
      <c r="AN16" s="27">
        <f t="shared" si="6"/>
        <v>-240187</v>
      </c>
      <c r="AO16" s="27">
        <f t="shared" si="7"/>
        <v>-252959</v>
      </c>
      <c r="AP16" s="27">
        <f t="shared" si="8"/>
        <v>-422092</v>
      </c>
      <c r="AQ16" s="10"/>
      <c r="AR16" s="27">
        <f t="shared" si="9"/>
        <v>0</v>
      </c>
      <c r="AS16" s="27">
        <f t="shared" si="10"/>
        <v>0</v>
      </c>
      <c r="AT16" s="27">
        <f t="shared" si="11"/>
        <v>-134429</v>
      </c>
      <c r="AU16" s="27">
        <f t="shared" si="12"/>
        <v>0</v>
      </c>
      <c r="AV16" s="27">
        <f t="shared" si="13"/>
        <v>-48860</v>
      </c>
      <c r="AW16" s="27">
        <f t="shared" si="14"/>
        <v>-368150</v>
      </c>
      <c r="AX16" s="27">
        <f t="shared" si="15"/>
        <v>-415731</v>
      </c>
      <c r="AY16" s="27">
        <f t="shared" si="23"/>
        <v>-817320</v>
      </c>
      <c r="BA16" s="27">
        <f t="shared" si="16"/>
        <v>0</v>
      </c>
      <c r="BB16" s="27">
        <f t="shared" si="17"/>
        <v>0</v>
      </c>
      <c r="BC16" s="27">
        <f t="shared" si="18"/>
        <v>-182038</v>
      </c>
      <c r="BD16" s="27">
        <f t="shared" si="19"/>
        <v>-102539</v>
      </c>
      <c r="BE16" s="27">
        <f t="shared" si="20"/>
        <v>-113660</v>
      </c>
      <c r="BF16" s="27">
        <f t="shared" si="21"/>
        <v>-491458</v>
      </c>
      <c r="BG16" s="27">
        <f t="shared" si="22"/>
        <v>-626997</v>
      </c>
    </row>
    <row r="17" spans="2:59" ht="16" customHeight="1" thickBot="1" x14ac:dyDescent="0.4">
      <c r="B17" s="36" t="s">
        <v>81</v>
      </c>
      <c r="C17" s="26">
        <f t="shared" ref="C17:AG17" si="26">SUM(C12,C5)</f>
        <v>347314</v>
      </c>
      <c r="D17" s="26">
        <f t="shared" si="26"/>
        <v>391420</v>
      </c>
      <c r="E17" s="26">
        <f t="shared" si="26"/>
        <v>407566</v>
      </c>
      <c r="F17" s="26">
        <f t="shared" si="26"/>
        <v>289185</v>
      </c>
      <c r="G17" s="26">
        <f t="shared" si="26"/>
        <v>368356</v>
      </c>
      <c r="H17" s="26">
        <f t="shared" si="26"/>
        <v>351275</v>
      </c>
      <c r="I17" s="26">
        <f t="shared" si="26"/>
        <v>347350</v>
      </c>
      <c r="J17" s="26">
        <f t="shared" si="26"/>
        <v>379496</v>
      </c>
      <c r="K17" s="26">
        <f t="shared" si="26"/>
        <v>313135</v>
      </c>
      <c r="L17" s="26">
        <f t="shared" si="26"/>
        <v>190099</v>
      </c>
      <c r="M17" s="26">
        <f t="shared" si="26"/>
        <v>298304</v>
      </c>
      <c r="N17" s="26">
        <f t="shared" si="26"/>
        <v>274988</v>
      </c>
      <c r="O17" s="26">
        <f t="shared" si="26"/>
        <v>338249</v>
      </c>
      <c r="P17" s="26">
        <f t="shared" si="26"/>
        <v>379074</v>
      </c>
      <c r="Q17" s="26">
        <f t="shared" si="26"/>
        <v>387987</v>
      </c>
      <c r="R17" s="26">
        <f t="shared" si="26"/>
        <v>328455</v>
      </c>
      <c r="S17" s="26">
        <f t="shared" si="26"/>
        <v>504316</v>
      </c>
      <c r="T17" s="26">
        <f t="shared" si="26"/>
        <v>519737</v>
      </c>
      <c r="U17" s="26">
        <f t="shared" si="26"/>
        <v>563848</v>
      </c>
      <c r="V17" s="26">
        <f t="shared" si="26"/>
        <v>584661</v>
      </c>
      <c r="W17" s="26">
        <f t="shared" si="26"/>
        <v>627584</v>
      </c>
      <c r="X17" s="26">
        <f t="shared" si="26"/>
        <v>729215</v>
      </c>
      <c r="Y17" s="26">
        <f t="shared" si="26"/>
        <v>790434</v>
      </c>
      <c r="Z17" s="26">
        <f t="shared" si="26"/>
        <v>882156</v>
      </c>
      <c r="AA17" s="26">
        <f t="shared" si="26"/>
        <v>962623</v>
      </c>
      <c r="AB17" s="26">
        <f t="shared" si="26"/>
        <v>1013909</v>
      </c>
      <c r="AC17" s="26">
        <f t="shared" si="26"/>
        <v>1059310</v>
      </c>
      <c r="AD17" s="26">
        <f t="shared" si="26"/>
        <v>1133790</v>
      </c>
      <c r="AE17" s="26">
        <f t="shared" si="26"/>
        <v>1201534</v>
      </c>
      <c r="AF17" s="26">
        <f t="shared" si="26"/>
        <v>1276115</v>
      </c>
      <c r="AG17" s="26">
        <f t="shared" si="26"/>
        <v>1276238</v>
      </c>
      <c r="AH17" s="10"/>
      <c r="AI17" s="26">
        <f t="shared" si="1"/>
        <v>738734</v>
      </c>
      <c r="AJ17" s="26">
        <f t="shared" si="2"/>
        <v>719631</v>
      </c>
      <c r="AK17" s="26">
        <f t="shared" si="3"/>
        <v>503234</v>
      </c>
      <c r="AL17" s="26">
        <f t="shared" si="4"/>
        <v>717323</v>
      </c>
      <c r="AM17" s="26">
        <f t="shared" si="5"/>
        <v>1024053</v>
      </c>
      <c r="AN17" s="26">
        <f t="shared" si="6"/>
        <v>1356799</v>
      </c>
      <c r="AO17" s="26">
        <f t="shared" si="7"/>
        <v>1976532</v>
      </c>
      <c r="AP17" s="26">
        <f t="shared" si="8"/>
        <v>2477649</v>
      </c>
      <c r="AQ17" s="10"/>
      <c r="AR17" s="26">
        <f t="shared" si="9"/>
        <v>1146300</v>
      </c>
      <c r="AS17" s="26">
        <f t="shared" si="10"/>
        <v>1066981</v>
      </c>
      <c r="AT17" s="26">
        <f t="shared" si="11"/>
        <v>801538</v>
      </c>
      <c r="AU17" s="26">
        <f t="shared" si="12"/>
        <v>1105310</v>
      </c>
      <c r="AV17" s="26">
        <f t="shared" si="13"/>
        <v>1587901</v>
      </c>
      <c r="AW17" s="26">
        <f t="shared" si="14"/>
        <v>2147233</v>
      </c>
      <c r="AX17" s="26">
        <f t="shared" si="15"/>
        <v>3035842</v>
      </c>
      <c r="AY17" s="26">
        <f t="shared" si="23"/>
        <v>3753887</v>
      </c>
      <c r="BA17" s="26">
        <f t="shared" si="16"/>
        <v>1435485</v>
      </c>
      <c r="BB17" s="26">
        <f t="shared" si="17"/>
        <v>1446477</v>
      </c>
      <c r="BC17" s="26">
        <f t="shared" si="18"/>
        <v>1076526</v>
      </c>
      <c r="BD17" s="26">
        <f t="shared" si="19"/>
        <v>1433765</v>
      </c>
      <c r="BE17" s="26">
        <f t="shared" si="20"/>
        <v>2172562</v>
      </c>
      <c r="BF17" s="26">
        <f t="shared" si="21"/>
        <v>3029389</v>
      </c>
      <c r="BG17" s="26">
        <f t="shared" si="22"/>
        <v>4169632</v>
      </c>
    </row>
    <row r="18" spans="2:59" ht="16" customHeight="1" thickBot="1" x14ac:dyDescent="0.4">
      <c r="B18" s="37" t="s">
        <v>223</v>
      </c>
      <c r="C18" s="27">
        <v>-106335</v>
      </c>
      <c r="D18" s="27">
        <v>-132183</v>
      </c>
      <c r="E18" s="27">
        <v>-166213</v>
      </c>
      <c r="F18" s="27">
        <v>-82853</v>
      </c>
      <c r="G18" s="27">
        <v>-206956</v>
      </c>
      <c r="H18" s="27">
        <v>-183438</v>
      </c>
      <c r="I18" s="27">
        <v>-145074</v>
      </c>
      <c r="J18" s="27">
        <v>-126546</v>
      </c>
      <c r="K18" s="27">
        <v>-119427</v>
      </c>
      <c r="L18" s="27">
        <v>49075</v>
      </c>
      <c r="M18" s="27">
        <v>-64884</v>
      </c>
      <c r="N18" s="27">
        <v>-8177</v>
      </c>
      <c r="O18" s="27">
        <v>-61372</v>
      </c>
      <c r="P18" s="27">
        <v>-74437</v>
      </c>
      <c r="Q18" s="27">
        <v>-106508</v>
      </c>
      <c r="R18" s="27">
        <v>1584</v>
      </c>
      <c r="S18" s="27">
        <v>-133943</v>
      </c>
      <c r="T18" s="27">
        <v>-148501</v>
      </c>
      <c r="U18" s="27">
        <v>-164956</v>
      </c>
      <c r="V18" s="27">
        <v>-194621</v>
      </c>
      <c r="W18" s="27">
        <v>-181904</v>
      </c>
      <c r="X18" s="27">
        <v>-183189</v>
      </c>
      <c r="Y18" s="27">
        <v>-206821</v>
      </c>
      <c r="Z18" s="27">
        <v>-248257</v>
      </c>
      <c r="AA18" s="27">
        <v>-239160</v>
      </c>
      <c r="AB18" s="27">
        <v>-263025</v>
      </c>
      <c r="AC18" s="27">
        <v>-266268</v>
      </c>
      <c r="AD18" s="27">
        <v>-283025</v>
      </c>
      <c r="AE18" s="27">
        <v>-415552</v>
      </c>
      <c r="AF18" s="27">
        <v>-397400</v>
      </c>
      <c r="AG18" s="27">
        <v>-489889</v>
      </c>
      <c r="AH18" s="134"/>
      <c r="AI18" s="27">
        <f t="shared" si="1"/>
        <v>-238518</v>
      </c>
      <c r="AJ18" s="27">
        <f t="shared" si="2"/>
        <v>-390394</v>
      </c>
      <c r="AK18" s="27">
        <f t="shared" si="3"/>
        <v>-70352</v>
      </c>
      <c r="AL18" s="27">
        <f t="shared" si="4"/>
        <v>-135809</v>
      </c>
      <c r="AM18" s="27">
        <f t="shared" si="5"/>
        <v>-282444</v>
      </c>
      <c r="AN18" s="27">
        <f t="shared" si="6"/>
        <v>-365093</v>
      </c>
      <c r="AO18" s="27">
        <f t="shared" si="7"/>
        <v>-502185</v>
      </c>
      <c r="AP18" s="27">
        <f t="shared" si="8"/>
        <v>-812952</v>
      </c>
      <c r="AQ18" s="134"/>
      <c r="AR18" s="27">
        <f t="shared" si="9"/>
        <v>-404731</v>
      </c>
      <c r="AS18" s="27">
        <f t="shared" si="10"/>
        <v>-535468</v>
      </c>
      <c r="AT18" s="27">
        <f t="shared" si="11"/>
        <v>-135236</v>
      </c>
      <c r="AU18" s="27">
        <f t="shared" si="12"/>
        <v>-242317</v>
      </c>
      <c r="AV18" s="27">
        <f t="shared" si="13"/>
        <v>-447400</v>
      </c>
      <c r="AW18" s="27">
        <f t="shared" si="14"/>
        <v>-571914</v>
      </c>
      <c r="AX18" s="27">
        <f t="shared" si="15"/>
        <v>-768453</v>
      </c>
      <c r="AY18" s="27">
        <f t="shared" si="23"/>
        <v>-1302841</v>
      </c>
      <c r="AZ18" s="135"/>
      <c r="BA18" s="27">
        <f t="shared" si="16"/>
        <v>-487584</v>
      </c>
      <c r="BB18" s="27">
        <f t="shared" si="17"/>
        <v>-662014</v>
      </c>
      <c r="BC18" s="27">
        <f t="shared" si="18"/>
        <v>-143413</v>
      </c>
      <c r="BD18" s="27">
        <f t="shared" si="19"/>
        <v>-240733</v>
      </c>
      <c r="BE18" s="27">
        <f t="shared" si="20"/>
        <v>-642021</v>
      </c>
      <c r="BF18" s="27">
        <f t="shared" si="21"/>
        <v>-820171</v>
      </c>
      <c r="BG18" s="27">
        <f t="shared" si="22"/>
        <v>-1051478</v>
      </c>
    </row>
    <row r="19" spans="2:59" ht="16" customHeight="1" thickBot="1" x14ac:dyDescent="0.4">
      <c r="B19" s="36" t="s">
        <v>153</v>
      </c>
      <c r="C19" s="26">
        <f t="shared" ref="C19:AE19" si="27">SUM(C17:C18)</f>
        <v>240979</v>
      </c>
      <c r="D19" s="26">
        <f t="shared" si="27"/>
        <v>259237</v>
      </c>
      <c r="E19" s="26">
        <f t="shared" si="27"/>
        <v>241353</v>
      </c>
      <c r="F19" s="26">
        <f t="shared" si="27"/>
        <v>206332</v>
      </c>
      <c r="G19" s="26">
        <f t="shared" si="27"/>
        <v>161400</v>
      </c>
      <c r="H19" s="26">
        <f t="shared" si="27"/>
        <v>167837</v>
      </c>
      <c r="I19" s="26">
        <f t="shared" si="27"/>
        <v>202276</v>
      </c>
      <c r="J19" s="26">
        <f t="shared" si="27"/>
        <v>252950</v>
      </c>
      <c r="K19" s="26">
        <f t="shared" si="27"/>
        <v>193708</v>
      </c>
      <c r="L19" s="26">
        <f t="shared" si="27"/>
        <v>239174</v>
      </c>
      <c r="M19" s="26">
        <f t="shared" si="27"/>
        <v>233420</v>
      </c>
      <c r="N19" s="26">
        <f t="shared" si="27"/>
        <v>266811</v>
      </c>
      <c r="O19" s="26">
        <f t="shared" si="27"/>
        <v>276877</v>
      </c>
      <c r="P19" s="26">
        <f t="shared" si="27"/>
        <v>304637</v>
      </c>
      <c r="Q19" s="26">
        <f t="shared" si="27"/>
        <v>281479</v>
      </c>
      <c r="R19" s="26">
        <f t="shared" si="27"/>
        <v>330039</v>
      </c>
      <c r="S19" s="26">
        <f t="shared" si="27"/>
        <v>370373</v>
      </c>
      <c r="T19" s="26">
        <f t="shared" si="27"/>
        <v>371236</v>
      </c>
      <c r="U19" s="26">
        <f t="shared" si="27"/>
        <v>398892</v>
      </c>
      <c r="V19" s="26">
        <f t="shared" si="27"/>
        <v>390040</v>
      </c>
      <c r="W19" s="26">
        <f t="shared" si="27"/>
        <v>445680</v>
      </c>
      <c r="X19" s="26">
        <f t="shared" si="27"/>
        <v>546026</v>
      </c>
      <c r="Y19" s="26">
        <f t="shared" si="27"/>
        <v>583613</v>
      </c>
      <c r="Z19" s="26">
        <f t="shared" si="27"/>
        <v>633899</v>
      </c>
      <c r="AA19" s="26">
        <f t="shared" si="27"/>
        <v>723463</v>
      </c>
      <c r="AB19" s="26">
        <f t="shared" si="27"/>
        <v>750884</v>
      </c>
      <c r="AC19" s="26">
        <f t="shared" si="27"/>
        <v>793042</v>
      </c>
      <c r="AD19" s="26">
        <f t="shared" si="27"/>
        <v>850765</v>
      </c>
      <c r="AE19" s="26">
        <f t="shared" si="27"/>
        <v>785982</v>
      </c>
      <c r="AF19" s="26">
        <f t="shared" ref="AF19:AG19" si="28">SUM(AF17:AF18)</f>
        <v>878715</v>
      </c>
      <c r="AG19" s="26">
        <f t="shared" si="28"/>
        <v>786349</v>
      </c>
      <c r="AH19" s="134"/>
      <c r="AI19" s="26">
        <f t="shared" si="1"/>
        <v>500216</v>
      </c>
      <c r="AJ19" s="26">
        <f t="shared" si="2"/>
        <v>329237</v>
      </c>
      <c r="AK19" s="26">
        <f t="shared" si="3"/>
        <v>432882</v>
      </c>
      <c r="AL19" s="26">
        <f t="shared" si="4"/>
        <v>581514</v>
      </c>
      <c r="AM19" s="26">
        <f t="shared" si="5"/>
        <v>741609</v>
      </c>
      <c r="AN19" s="26">
        <f t="shared" si="6"/>
        <v>991706</v>
      </c>
      <c r="AO19" s="26">
        <f t="shared" si="7"/>
        <v>1474347</v>
      </c>
      <c r="AP19" s="26">
        <f t="shared" si="8"/>
        <v>1664697</v>
      </c>
      <c r="AQ19" s="134"/>
      <c r="AR19" s="26">
        <f t="shared" si="9"/>
        <v>741569</v>
      </c>
      <c r="AS19" s="26">
        <f t="shared" si="10"/>
        <v>531513</v>
      </c>
      <c r="AT19" s="26">
        <f t="shared" si="11"/>
        <v>666302</v>
      </c>
      <c r="AU19" s="26">
        <f t="shared" si="12"/>
        <v>862993</v>
      </c>
      <c r="AV19" s="26">
        <f t="shared" si="13"/>
        <v>1140501</v>
      </c>
      <c r="AW19" s="26">
        <f t="shared" si="14"/>
        <v>1575319</v>
      </c>
      <c r="AX19" s="26">
        <f t="shared" si="15"/>
        <v>2267389</v>
      </c>
      <c r="AY19" s="26">
        <f t="shared" si="23"/>
        <v>2451046</v>
      </c>
      <c r="AZ19" s="135"/>
      <c r="BA19" s="26">
        <f t="shared" si="16"/>
        <v>947901</v>
      </c>
      <c r="BB19" s="26">
        <f t="shared" si="17"/>
        <v>784463</v>
      </c>
      <c r="BC19" s="26">
        <f t="shared" si="18"/>
        <v>933113</v>
      </c>
      <c r="BD19" s="26">
        <f t="shared" si="19"/>
        <v>1193032</v>
      </c>
      <c r="BE19" s="26">
        <f t="shared" si="20"/>
        <v>1530541</v>
      </c>
      <c r="BF19" s="26">
        <f t="shared" si="21"/>
        <v>2209218</v>
      </c>
      <c r="BG19" s="26">
        <f t="shared" si="22"/>
        <v>3118154</v>
      </c>
    </row>
    <row r="20" spans="2:59" ht="16" customHeight="1" thickBot="1" x14ac:dyDescent="0.4">
      <c r="B20" s="36" t="s">
        <v>82</v>
      </c>
      <c r="C20" s="26">
        <f t="shared" ref="C20:AE20" si="29">SUM(C21:C26)</f>
        <v>-140680</v>
      </c>
      <c r="D20" s="26">
        <f t="shared" si="29"/>
        <v>-175696</v>
      </c>
      <c r="E20" s="26">
        <f t="shared" si="29"/>
        <v>-187769</v>
      </c>
      <c r="F20" s="26">
        <f t="shared" si="29"/>
        <v>-200027</v>
      </c>
      <c r="G20" s="26">
        <f t="shared" si="29"/>
        <v>-159350</v>
      </c>
      <c r="H20" s="26">
        <f t="shared" si="29"/>
        <v>-158978</v>
      </c>
      <c r="I20" s="26">
        <f t="shared" si="29"/>
        <v>-171578</v>
      </c>
      <c r="J20" s="26">
        <f t="shared" si="29"/>
        <v>-190323</v>
      </c>
      <c r="K20" s="26">
        <f t="shared" si="29"/>
        <v>-175472</v>
      </c>
      <c r="L20" s="26">
        <f t="shared" si="29"/>
        <v>-199777</v>
      </c>
      <c r="M20" s="26">
        <f t="shared" si="29"/>
        <v>-185370</v>
      </c>
      <c r="N20" s="26">
        <f t="shared" si="29"/>
        <v>-227592</v>
      </c>
      <c r="O20" s="26">
        <f t="shared" si="29"/>
        <v>-237501</v>
      </c>
      <c r="P20" s="26">
        <f t="shared" si="29"/>
        <v>-307143</v>
      </c>
      <c r="Q20" s="26">
        <f t="shared" si="29"/>
        <v>-352938</v>
      </c>
      <c r="R20" s="26">
        <f t="shared" si="29"/>
        <v>-368487</v>
      </c>
      <c r="S20" s="26">
        <f t="shared" si="29"/>
        <v>-333274</v>
      </c>
      <c r="T20" s="26">
        <f t="shared" si="29"/>
        <v>-362317</v>
      </c>
      <c r="U20" s="26">
        <f t="shared" si="29"/>
        <v>-349662</v>
      </c>
      <c r="V20" s="26">
        <f t="shared" si="29"/>
        <v>-357107</v>
      </c>
      <c r="W20" s="26">
        <f t="shared" si="29"/>
        <v>-358694</v>
      </c>
      <c r="X20" s="26">
        <f t="shared" si="29"/>
        <v>-389459</v>
      </c>
      <c r="Y20" s="26">
        <f t="shared" si="29"/>
        <v>-414392</v>
      </c>
      <c r="Z20" s="26">
        <f t="shared" si="29"/>
        <v>-440635</v>
      </c>
      <c r="AA20" s="26">
        <f t="shared" si="29"/>
        <v>-411155</v>
      </c>
      <c r="AB20" s="26">
        <f t="shared" si="29"/>
        <v>-465082</v>
      </c>
      <c r="AC20" s="26">
        <f t="shared" si="29"/>
        <v>-495766</v>
      </c>
      <c r="AD20" s="26">
        <f t="shared" si="29"/>
        <v>-546000</v>
      </c>
      <c r="AE20" s="26">
        <f t="shared" si="29"/>
        <v>-273746</v>
      </c>
      <c r="AF20" s="26">
        <f t="shared" ref="AF20:AG20" si="30">SUM(AF21:AF26)</f>
        <v>-442896</v>
      </c>
      <c r="AG20" s="26">
        <f t="shared" si="30"/>
        <v>-532605</v>
      </c>
      <c r="AH20" s="134"/>
      <c r="AI20" s="26">
        <f t="shared" si="1"/>
        <v>-316376</v>
      </c>
      <c r="AJ20" s="26">
        <f t="shared" si="2"/>
        <v>-318328</v>
      </c>
      <c r="AK20" s="26">
        <f t="shared" si="3"/>
        <v>-375249</v>
      </c>
      <c r="AL20" s="26">
        <f t="shared" si="4"/>
        <v>-544644</v>
      </c>
      <c r="AM20" s="26">
        <f t="shared" si="5"/>
        <v>-695591</v>
      </c>
      <c r="AN20" s="26">
        <f t="shared" si="6"/>
        <v>-748153</v>
      </c>
      <c r="AO20" s="26">
        <f t="shared" si="7"/>
        <v>-876237</v>
      </c>
      <c r="AP20" s="26">
        <f t="shared" si="8"/>
        <v>-716642</v>
      </c>
      <c r="AQ20" s="134"/>
      <c r="AR20" s="26">
        <f t="shared" si="9"/>
        <v>-504145</v>
      </c>
      <c r="AS20" s="26">
        <f t="shared" si="10"/>
        <v>-489906</v>
      </c>
      <c r="AT20" s="26">
        <f t="shared" si="11"/>
        <v>-560619</v>
      </c>
      <c r="AU20" s="26">
        <f t="shared" si="12"/>
        <v>-897582</v>
      </c>
      <c r="AV20" s="26">
        <f t="shared" si="13"/>
        <v>-1045253</v>
      </c>
      <c r="AW20" s="26">
        <f t="shared" si="14"/>
        <v>-1162545</v>
      </c>
      <c r="AX20" s="26">
        <f t="shared" si="15"/>
        <v>-1372003</v>
      </c>
      <c r="AY20" s="26">
        <f t="shared" si="23"/>
        <v>-1249247</v>
      </c>
      <c r="AZ20" s="135"/>
      <c r="BA20" s="26">
        <f t="shared" si="16"/>
        <v>-704172</v>
      </c>
      <c r="BB20" s="26">
        <f t="shared" si="17"/>
        <v>-680229</v>
      </c>
      <c r="BC20" s="26">
        <f t="shared" si="18"/>
        <v>-788211</v>
      </c>
      <c r="BD20" s="26">
        <f t="shared" si="19"/>
        <v>-1266069</v>
      </c>
      <c r="BE20" s="26">
        <f t="shared" si="20"/>
        <v>-1402360</v>
      </c>
      <c r="BF20" s="26">
        <f t="shared" si="21"/>
        <v>-1603180</v>
      </c>
      <c r="BG20" s="26">
        <f t="shared" si="22"/>
        <v>-1918003</v>
      </c>
    </row>
    <row r="21" spans="2:59" s="128" customFormat="1" ht="16" customHeight="1" thickBot="1" x14ac:dyDescent="0.4">
      <c r="B21" s="37" t="s">
        <v>83</v>
      </c>
      <c r="C21" s="27">
        <v>8577</v>
      </c>
      <c r="D21" s="27">
        <v>13142</v>
      </c>
      <c r="E21" s="27">
        <v>11818</v>
      </c>
      <c r="F21" s="27">
        <v>13777</v>
      </c>
      <c r="G21" s="27">
        <v>16194</v>
      </c>
      <c r="H21" s="27">
        <v>2631</v>
      </c>
      <c r="I21" s="27">
        <v>8571</v>
      </c>
      <c r="J21" s="27">
        <v>9336</v>
      </c>
      <c r="K21" s="27">
        <v>10040</v>
      </c>
      <c r="L21" s="27">
        <v>11216</v>
      </c>
      <c r="M21" s="27">
        <v>14772</v>
      </c>
      <c r="N21" s="27">
        <v>16543</v>
      </c>
      <c r="O21" s="27">
        <v>16897</v>
      </c>
      <c r="P21" s="27">
        <v>21898</v>
      </c>
      <c r="Q21" s="27">
        <v>36958</v>
      </c>
      <c r="R21" s="27">
        <v>27214</v>
      </c>
      <c r="S21" s="27">
        <v>25535</v>
      </c>
      <c r="T21" s="27">
        <v>27325</v>
      </c>
      <c r="U21" s="27">
        <v>23451</v>
      </c>
      <c r="V21" s="27">
        <v>24495</v>
      </c>
      <c r="W21" s="27">
        <v>25734</v>
      </c>
      <c r="X21" s="27">
        <v>25943</v>
      </c>
      <c r="Y21" s="27">
        <v>34416</v>
      </c>
      <c r="Z21" s="27">
        <v>45997</v>
      </c>
      <c r="AA21" s="27">
        <v>79957</v>
      </c>
      <c r="AB21" s="27">
        <v>64078</v>
      </c>
      <c r="AC21" s="27">
        <v>108346</v>
      </c>
      <c r="AD21" s="27">
        <v>178160</v>
      </c>
      <c r="AE21" s="27">
        <v>415768</v>
      </c>
      <c r="AF21" s="27">
        <v>269523</v>
      </c>
      <c r="AG21" s="27">
        <v>211070</v>
      </c>
      <c r="AH21" s="134"/>
      <c r="AI21" s="27">
        <f t="shared" si="1"/>
        <v>21719</v>
      </c>
      <c r="AJ21" s="27">
        <f t="shared" si="2"/>
        <v>18825</v>
      </c>
      <c r="AK21" s="27">
        <f t="shared" si="3"/>
        <v>21256</v>
      </c>
      <c r="AL21" s="27">
        <f t="shared" si="4"/>
        <v>38795</v>
      </c>
      <c r="AM21" s="27">
        <f t="shared" si="5"/>
        <v>52860</v>
      </c>
      <c r="AN21" s="27">
        <f t="shared" si="6"/>
        <v>51677</v>
      </c>
      <c r="AO21" s="27">
        <f t="shared" si="7"/>
        <v>144035</v>
      </c>
      <c r="AP21" s="27">
        <f t="shared" si="8"/>
        <v>685291</v>
      </c>
      <c r="AQ21" s="134"/>
      <c r="AR21" s="27">
        <f t="shared" si="9"/>
        <v>33537</v>
      </c>
      <c r="AS21" s="27">
        <f t="shared" si="10"/>
        <v>27396</v>
      </c>
      <c r="AT21" s="27">
        <f t="shared" si="11"/>
        <v>36028</v>
      </c>
      <c r="AU21" s="27">
        <f t="shared" si="12"/>
        <v>75753</v>
      </c>
      <c r="AV21" s="27">
        <f t="shared" si="13"/>
        <v>76311</v>
      </c>
      <c r="AW21" s="27">
        <f t="shared" si="14"/>
        <v>86093</v>
      </c>
      <c r="AX21" s="27">
        <f t="shared" si="15"/>
        <v>252381</v>
      </c>
      <c r="AY21" s="27">
        <f t="shared" si="23"/>
        <v>896361</v>
      </c>
      <c r="AZ21" s="135"/>
      <c r="BA21" s="27">
        <f t="shared" si="16"/>
        <v>47314</v>
      </c>
      <c r="BB21" s="27">
        <f t="shared" si="17"/>
        <v>36732</v>
      </c>
      <c r="BC21" s="27">
        <f t="shared" si="18"/>
        <v>52571</v>
      </c>
      <c r="BD21" s="27">
        <f t="shared" si="19"/>
        <v>102967</v>
      </c>
      <c r="BE21" s="27">
        <f t="shared" si="20"/>
        <v>100806</v>
      </c>
      <c r="BF21" s="27">
        <f t="shared" si="21"/>
        <v>132090</v>
      </c>
      <c r="BG21" s="27">
        <f t="shared" si="22"/>
        <v>430541</v>
      </c>
    </row>
    <row r="22" spans="2:59" ht="16" customHeight="1" thickBot="1" x14ac:dyDescent="0.4">
      <c r="B22" s="37" t="s">
        <v>84</v>
      </c>
      <c r="C22" s="27">
        <v>9773</v>
      </c>
      <c r="D22" s="27">
        <v>9492</v>
      </c>
      <c r="E22" s="27">
        <v>8333</v>
      </c>
      <c r="F22" s="27">
        <v>7886</v>
      </c>
      <c r="G22" s="27">
        <v>7151</v>
      </c>
      <c r="H22" s="27">
        <v>5594</v>
      </c>
      <c r="I22" s="27">
        <v>5146</v>
      </c>
      <c r="J22" s="27">
        <v>6619</v>
      </c>
      <c r="K22" s="27">
        <v>6505</v>
      </c>
      <c r="L22" s="27">
        <v>4399</v>
      </c>
      <c r="M22" s="27">
        <v>5805</v>
      </c>
      <c r="N22" s="27">
        <v>6082</v>
      </c>
      <c r="O22" s="27">
        <v>5835</v>
      </c>
      <c r="P22" s="27">
        <v>7272</v>
      </c>
      <c r="Q22" s="27">
        <v>8156</v>
      </c>
      <c r="R22" s="27">
        <v>13904</v>
      </c>
      <c r="S22" s="27">
        <v>9306</v>
      </c>
      <c r="T22" s="27">
        <v>14662</v>
      </c>
      <c r="U22" s="27">
        <v>15327</v>
      </c>
      <c r="V22" s="27">
        <v>16593</v>
      </c>
      <c r="W22" s="27">
        <v>18797</v>
      </c>
      <c r="X22" s="27">
        <v>19028</v>
      </c>
      <c r="Y22" s="27">
        <v>26071</v>
      </c>
      <c r="Z22" s="27">
        <v>32058</v>
      </c>
      <c r="AA22" s="27">
        <v>32804</v>
      </c>
      <c r="AB22" s="27">
        <v>31640</v>
      </c>
      <c r="AC22" s="27">
        <v>34390</v>
      </c>
      <c r="AD22" s="27">
        <v>30728</v>
      </c>
      <c r="AE22" s="27">
        <v>23358</v>
      </c>
      <c r="AF22" s="27">
        <v>20603</v>
      </c>
      <c r="AG22" s="27">
        <v>26529</v>
      </c>
      <c r="AH22" s="134"/>
      <c r="AI22" s="27">
        <f t="shared" si="1"/>
        <v>19265</v>
      </c>
      <c r="AJ22" s="27">
        <f t="shared" si="2"/>
        <v>12745</v>
      </c>
      <c r="AK22" s="27">
        <f t="shared" si="3"/>
        <v>10904</v>
      </c>
      <c r="AL22" s="27">
        <f t="shared" si="4"/>
        <v>13107</v>
      </c>
      <c r="AM22" s="27">
        <f t="shared" si="5"/>
        <v>23968</v>
      </c>
      <c r="AN22" s="27">
        <f t="shared" si="6"/>
        <v>37825</v>
      </c>
      <c r="AO22" s="27">
        <f t="shared" si="7"/>
        <v>64444</v>
      </c>
      <c r="AP22" s="27">
        <f t="shared" si="8"/>
        <v>43961</v>
      </c>
      <c r="AQ22" s="134"/>
      <c r="AR22" s="27">
        <f t="shared" si="9"/>
        <v>27598</v>
      </c>
      <c r="AS22" s="27">
        <f t="shared" si="10"/>
        <v>17891</v>
      </c>
      <c r="AT22" s="27">
        <f t="shared" si="11"/>
        <v>16709</v>
      </c>
      <c r="AU22" s="27">
        <f t="shared" si="12"/>
        <v>21263</v>
      </c>
      <c r="AV22" s="27">
        <f t="shared" si="13"/>
        <v>39295</v>
      </c>
      <c r="AW22" s="27">
        <f t="shared" si="14"/>
        <v>63896</v>
      </c>
      <c r="AX22" s="27">
        <f t="shared" si="15"/>
        <v>98834</v>
      </c>
      <c r="AY22" s="27">
        <f t="shared" si="23"/>
        <v>70490</v>
      </c>
      <c r="AZ22" s="135"/>
      <c r="BA22" s="27">
        <f t="shared" si="16"/>
        <v>35484</v>
      </c>
      <c r="BB22" s="27">
        <f t="shared" si="17"/>
        <v>24510</v>
      </c>
      <c r="BC22" s="27">
        <f t="shared" si="18"/>
        <v>22791</v>
      </c>
      <c r="BD22" s="27">
        <f t="shared" si="19"/>
        <v>35167</v>
      </c>
      <c r="BE22" s="27">
        <f t="shared" si="20"/>
        <v>55888</v>
      </c>
      <c r="BF22" s="27">
        <f t="shared" si="21"/>
        <v>95954</v>
      </c>
      <c r="BG22" s="27">
        <f t="shared" si="22"/>
        <v>129562</v>
      </c>
    </row>
    <row r="23" spans="2:59" ht="16" customHeight="1" thickBot="1" x14ac:dyDescent="0.4">
      <c r="B23" s="37" t="s">
        <v>85</v>
      </c>
      <c r="C23" s="27">
        <v>-64007</v>
      </c>
      <c r="D23" s="27">
        <v>-70921</v>
      </c>
      <c r="E23" s="27">
        <v>-77612</v>
      </c>
      <c r="F23" s="27">
        <v>-93355</v>
      </c>
      <c r="G23" s="27">
        <v>-62335</v>
      </c>
      <c r="H23" s="27">
        <v>-26116</v>
      </c>
      <c r="I23" s="27">
        <v>-29486</v>
      </c>
      <c r="J23" s="27">
        <v>-36852</v>
      </c>
      <c r="K23" s="27">
        <v>-29654</v>
      </c>
      <c r="L23" s="27">
        <v>-26550</v>
      </c>
      <c r="M23" s="27">
        <v>-27399</v>
      </c>
      <c r="N23" s="27">
        <v>-106513</v>
      </c>
      <c r="O23" s="27">
        <v>-105162</v>
      </c>
      <c r="P23" s="27">
        <v>-113631</v>
      </c>
      <c r="Q23" s="27">
        <v>-131091</v>
      </c>
      <c r="R23" s="27">
        <v>-138374</v>
      </c>
      <c r="S23" s="27">
        <v>-128519</v>
      </c>
      <c r="T23" s="27">
        <v>-129355</v>
      </c>
      <c r="U23" s="27">
        <v>-124238</v>
      </c>
      <c r="V23" s="27">
        <v>-123292</v>
      </c>
      <c r="W23" s="27">
        <v>-123373</v>
      </c>
      <c r="X23" s="27">
        <v>-124180</v>
      </c>
      <c r="Y23" s="27">
        <v>-125585</v>
      </c>
      <c r="Z23" s="27">
        <v>-126291</v>
      </c>
      <c r="AA23" s="27">
        <v>-131968</v>
      </c>
      <c r="AB23" s="27">
        <v>-125197</v>
      </c>
      <c r="AC23" s="27">
        <v>-146536</v>
      </c>
      <c r="AD23" s="27">
        <v>-164156</v>
      </c>
      <c r="AE23" s="27">
        <v>-165958</v>
      </c>
      <c r="AF23" s="27">
        <v>-170941</v>
      </c>
      <c r="AG23" s="27">
        <v>-178165</v>
      </c>
      <c r="AH23" s="134"/>
      <c r="AI23" s="27">
        <f t="shared" si="1"/>
        <v>-134928</v>
      </c>
      <c r="AJ23" s="27">
        <f t="shared" si="2"/>
        <v>-88451</v>
      </c>
      <c r="AK23" s="27">
        <f t="shared" si="3"/>
        <v>-56204</v>
      </c>
      <c r="AL23" s="27">
        <f t="shared" si="4"/>
        <v>-218793</v>
      </c>
      <c r="AM23" s="27">
        <f t="shared" si="5"/>
        <v>-257874</v>
      </c>
      <c r="AN23" s="27">
        <f t="shared" si="6"/>
        <v>-247553</v>
      </c>
      <c r="AO23" s="27">
        <f t="shared" si="7"/>
        <v>-257165</v>
      </c>
      <c r="AP23" s="27">
        <f t="shared" si="8"/>
        <v>-336899</v>
      </c>
      <c r="AQ23" s="134"/>
      <c r="AR23" s="27">
        <f t="shared" si="9"/>
        <v>-212540</v>
      </c>
      <c r="AS23" s="27">
        <f t="shared" si="10"/>
        <v>-117937</v>
      </c>
      <c r="AT23" s="27">
        <f t="shared" si="11"/>
        <v>-83603</v>
      </c>
      <c r="AU23" s="27">
        <f t="shared" si="12"/>
        <v>-349884</v>
      </c>
      <c r="AV23" s="27">
        <f t="shared" si="13"/>
        <v>-382112</v>
      </c>
      <c r="AW23" s="27">
        <f t="shared" si="14"/>
        <v>-373138</v>
      </c>
      <c r="AX23" s="27">
        <f t="shared" si="15"/>
        <v>-403701</v>
      </c>
      <c r="AY23" s="27">
        <f t="shared" si="23"/>
        <v>-515064</v>
      </c>
      <c r="AZ23" s="135"/>
      <c r="BA23" s="27">
        <f t="shared" si="16"/>
        <v>-305895</v>
      </c>
      <c r="BB23" s="27">
        <f t="shared" si="17"/>
        <v>-154789</v>
      </c>
      <c r="BC23" s="27">
        <f t="shared" si="18"/>
        <v>-190116</v>
      </c>
      <c r="BD23" s="27">
        <f t="shared" si="19"/>
        <v>-488258</v>
      </c>
      <c r="BE23" s="27">
        <f t="shared" si="20"/>
        <v>-505404</v>
      </c>
      <c r="BF23" s="27">
        <f t="shared" si="21"/>
        <v>-499429</v>
      </c>
      <c r="BG23" s="27">
        <f t="shared" si="22"/>
        <v>-567857</v>
      </c>
    </row>
    <row r="24" spans="2:59" ht="16" customHeight="1" thickBot="1" x14ac:dyDescent="0.4">
      <c r="B24" s="37" t="s">
        <v>86</v>
      </c>
      <c r="C24" s="27">
        <v>-66229</v>
      </c>
      <c r="D24" s="27">
        <v>-91017</v>
      </c>
      <c r="E24" s="27">
        <v>-94419</v>
      </c>
      <c r="F24" s="27">
        <v>-91428</v>
      </c>
      <c r="G24" s="27">
        <v>-88039</v>
      </c>
      <c r="H24" s="27">
        <v>-120192</v>
      </c>
      <c r="I24" s="27">
        <v>-136898</v>
      </c>
      <c r="J24" s="27">
        <v>-149899</v>
      </c>
      <c r="K24" s="27">
        <v>-144015</v>
      </c>
      <c r="L24" s="27">
        <v>-170576</v>
      </c>
      <c r="M24" s="27">
        <v>-161450</v>
      </c>
      <c r="N24" s="27">
        <v>-115351</v>
      </c>
      <c r="O24" s="27">
        <v>-122917</v>
      </c>
      <c r="P24" s="27">
        <v>-182353</v>
      </c>
      <c r="Q24" s="27">
        <v>-221826</v>
      </c>
      <c r="R24" s="27">
        <v>-230274</v>
      </c>
      <c r="S24" s="27">
        <v>-197528</v>
      </c>
      <c r="T24" s="27">
        <v>-219521</v>
      </c>
      <c r="U24" s="27">
        <v>-217652</v>
      </c>
      <c r="V24" s="27">
        <v>-226165</v>
      </c>
      <c r="W24" s="27">
        <v>-226199</v>
      </c>
      <c r="X24" s="27">
        <v>-247986</v>
      </c>
      <c r="Y24" s="27">
        <v>-284822</v>
      </c>
      <c r="Z24" s="27">
        <v>-324638</v>
      </c>
      <c r="AA24" s="27">
        <v>-299038</v>
      </c>
      <c r="AB24" s="27">
        <v>-347019</v>
      </c>
      <c r="AC24" s="27">
        <v>-377523</v>
      </c>
      <c r="AD24" s="27">
        <v>-461847</v>
      </c>
      <c r="AE24" s="27">
        <v>-405051</v>
      </c>
      <c r="AF24" s="27">
        <v>-430301</v>
      </c>
      <c r="AG24" s="27">
        <v>-447226</v>
      </c>
      <c r="AH24" s="134"/>
      <c r="AI24" s="27">
        <f t="shared" si="1"/>
        <v>-157246</v>
      </c>
      <c r="AJ24" s="27">
        <f t="shared" si="2"/>
        <v>-208231</v>
      </c>
      <c r="AK24" s="27">
        <f t="shared" si="3"/>
        <v>-314591</v>
      </c>
      <c r="AL24" s="27">
        <f t="shared" si="4"/>
        <v>-305270</v>
      </c>
      <c r="AM24" s="27">
        <f t="shared" si="5"/>
        <v>-417049</v>
      </c>
      <c r="AN24" s="27">
        <f t="shared" si="6"/>
        <v>-474185</v>
      </c>
      <c r="AO24" s="27">
        <f t="shared" si="7"/>
        <v>-646057</v>
      </c>
      <c r="AP24" s="27">
        <f t="shared" si="8"/>
        <v>-835352</v>
      </c>
      <c r="AQ24" s="134"/>
      <c r="AR24" s="27">
        <f t="shared" si="9"/>
        <v>-251665</v>
      </c>
      <c r="AS24" s="27">
        <f t="shared" si="10"/>
        <v>-345129</v>
      </c>
      <c r="AT24" s="27">
        <f t="shared" si="11"/>
        <v>-476041</v>
      </c>
      <c r="AU24" s="27">
        <f t="shared" si="12"/>
        <v>-527096</v>
      </c>
      <c r="AV24" s="27">
        <f t="shared" si="13"/>
        <v>-634701</v>
      </c>
      <c r="AW24" s="27">
        <f t="shared" si="14"/>
        <v>-759007</v>
      </c>
      <c r="AX24" s="27">
        <f t="shared" si="15"/>
        <v>-1023580</v>
      </c>
      <c r="AY24" s="27">
        <f t="shared" si="23"/>
        <v>-1282578</v>
      </c>
      <c r="AZ24" s="135"/>
      <c r="BA24" s="27">
        <f t="shared" si="16"/>
        <v>-343093</v>
      </c>
      <c r="BB24" s="27">
        <f t="shared" si="17"/>
        <v>-495028</v>
      </c>
      <c r="BC24" s="27">
        <f t="shared" si="18"/>
        <v>-591392</v>
      </c>
      <c r="BD24" s="27">
        <f t="shared" si="19"/>
        <v>-757370</v>
      </c>
      <c r="BE24" s="27">
        <f t="shared" si="20"/>
        <v>-860866</v>
      </c>
      <c r="BF24" s="27">
        <f t="shared" si="21"/>
        <v>-1083645</v>
      </c>
      <c r="BG24" s="27">
        <f t="shared" si="22"/>
        <v>-1485427</v>
      </c>
    </row>
    <row r="25" spans="2:59" ht="16" customHeight="1" thickBot="1" x14ac:dyDescent="0.4">
      <c r="B25" s="37" t="s">
        <v>87</v>
      </c>
      <c r="C25" s="27">
        <v>-27984</v>
      </c>
      <c r="D25" s="27">
        <v>-31533</v>
      </c>
      <c r="E25" s="27">
        <v>-32725</v>
      </c>
      <c r="F25" s="27">
        <v>-32100</v>
      </c>
      <c r="G25" s="27">
        <v>-26130</v>
      </c>
      <c r="H25" s="27">
        <v>-18983</v>
      </c>
      <c r="I25" s="27">
        <v>-18746</v>
      </c>
      <c r="J25" s="27">
        <v>-18797</v>
      </c>
      <c r="K25" s="27">
        <v>-17873</v>
      </c>
      <c r="L25" s="27">
        <v>-17094</v>
      </c>
      <c r="M25" s="27">
        <v>-17137</v>
      </c>
      <c r="N25" s="27">
        <v>-29274</v>
      </c>
      <c r="O25" s="27">
        <v>-31944</v>
      </c>
      <c r="P25" s="27">
        <v>-39535</v>
      </c>
      <c r="Q25" s="27">
        <v>-41692</v>
      </c>
      <c r="R25" s="27">
        <v>-45828</v>
      </c>
      <c r="S25" s="27">
        <v>-46812</v>
      </c>
      <c r="T25" s="27">
        <v>-59661</v>
      </c>
      <c r="U25" s="27">
        <v>-52187</v>
      </c>
      <c r="V25" s="27">
        <v>-54049</v>
      </c>
      <c r="W25" s="27">
        <v>-58911</v>
      </c>
      <c r="X25" s="27">
        <v>-62151</v>
      </c>
      <c r="Y25" s="27">
        <v>-69158</v>
      </c>
      <c r="Z25" s="27">
        <v>-71650</v>
      </c>
      <c r="AA25" s="27">
        <v>-90348</v>
      </c>
      <c r="AB25" s="27">
        <v>-91426</v>
      </c>
      <c r="AC25" s="27">
        <v>-110613</v>
      </c>
      <c r="AD25" s="27">
        <v>-129811</v>
      </c>
      <c r="AE25" s="27">
        <v>-147778</v>
      </c>
      <c r="AF25" s="27">
        <v>-118260</v>
      </c>
      <c r="AG25" s="27">
        <v>-84885</v>
      </c>
      <c r="AH25" s="134"/>
      <c r="AI25" s="27">
        <f t="shared" si="1"/>
        <v>-59517</v>
      </c>
      <c r="AJ25" s="27">
        <f t="shared" si="2"/>
        <v>-45113</v>
      </c>
      <c r="AK25" s="27">
        <f t="shared" si="3"/>
        <v>-34967</v>
      </c>
      <c r="AL25" s="27">
        <f t="shared" si="4"/>
        <v>-71479</v>
      </c>
      <c r="AM25" s="27">
        <f t="shared" si="5"/>
        <v>-106473</v>
      </c>
      <c r="AN25" s="27">
        <f t="shared" si="6"/>
        <v>-121062</v>
      </c>
      <c r="AO25" s="27">
        <f t="shared" si="7"/>
        <v>-181774</v>
      </c>
      <c r="AP25" s="27">
        <f t="shared" si="8"/>
        <v>-266038</v>
      </c>
      <c r="AQ25" s="134"/>
      <c r="AR25" s="27">
        <f t="shared" si="9"/>
        <v>-92242</v>
      </c>
      <c r="AS25" s="27">
        <f t="shared" si="10"/>
        <v>-63859</v>
      </c>
      <c r="AT25" s="27">
        <f t="shared" si="11"/>
        <v>-52104</v>
      </c>
      <c r="AU25" s="27">
        <f t="shared" si="12"/>
        <v>-113171</v>
      </c>
      <c r="AV25" s="27">
        <f t="shared" si="13"/>
        <v>-158660</v>
      </c>
      <c r="AW25" s="27">
        <f t="shared" si="14"/>
        <v>-190220</v>
      </c>
      <c r="AX25" s="27">
        <f t="shared" si="15"/>
        <v>-292387</v>
      </c>
      <c r="AY25" s="27">
        <f t="shared" si="23"/>
        <v>-350923</v>
      </c>
      <c r="AZ25" s="135"/>
      <c r="BA25" s="27">
        <f t="shared" si="16"/>
        <v>-124342</v>
      </c>
      <c r="BB25" s="27">
        <f t="shared" si="17"/>
        <v>-82656</v>
      </c>
      <c r="BC25" s="27">
        <f t="shared" si="18"/>
        <v>-81378</v>
      </c>
      <c r="BD25" s="27">
        <f t="shared" si="19"/>
        <v>-158999</v>
      </c>
      <c r="BE25" s="27">
        <f t="shared" si="20"/>
        <v>-212709</v>
      </c>
      <c r="BF25" s="27">
        <f t="shared" si="21"/>
        <v>-261870</v>
      </c>
      <c r="BG25" s="27">
        <f t="shared" si="22"/>
        <v>-422198</v>
      </c>
    </row>
    <row r="26" spans="2:59" ht="16" customHeight="1" thickBot="1" x14ac:dyDescent="0.4">
      <c r="B26" s="37" t="s">
        <v>88</v>
      </c>
      <c r="C26" s="27">
        <v>-810</v>
      </c>
      <c r="D26" s="27">
        <v>-4859</v>
      </c>
      <c r="E26" s="27">
        <v>-3164</v>
      </c>
      <c r="F26" s="27">
        <v>-4807</v>
      </c>
      <c r="G26" s="27">
        <v>-6191</v>
      </c>
      <c r="H26" s="27">
        <v>-1912</v>
      </c>
      <c r="I26" s="27">
        <v>-165</v>
      </c>
      <c r="J26" s="27">
        <v>-730</v>
      </c>
      <c r="K26" s="27">
        <v>-475</v>
      </c>
      <c r="L26" s="27">
        <v>-1172</v>
      </c>
      <c r="M26" s="27">
        <v>39</v>
      </c>
      <c r="N26" s="27">
        <v>921</v>
      </c>
      <c r="O26" s="27">
        <v>-210</v>
      </c>
      <c r="P26" s="27">
        <v>-794</v>
      </c>
      <c r="Q26" s="27">
        <v>-3443</v>
      </c>
      <c r="R26" s="27">
        <v>4871</v>
      </c>
      <c r="S26" s="27">
        <v>4744</v>
      </c>
      <c r="T26" s="27">
        <v>4233</v>
      </c>
      <c r="U26" s="27">
        <v>5637</v>
      </c>
      <c r="V26" s="27">
        <v>5311</v>
      </c>
      <c r="W26" s="27">
        <v>5258</v>
      </c>
      <c r="X26" s="27">
        <v>-113</v>
      </c>
      <c r="Y26" s="27">
        <v>4686</v>
      </c>
      <c r="Z26" s="27">
        <v>3889</v>
      </c>
      <c r="AA26" s="27">
        <v>-2562</v>
      </c>
      <c r="AB26" s="27">
        <v>2842</v>
      </c>
      <c r="AC26" s="27">
        <v>-3830</v>
      </c>
      <c r="AD26" s="27">
        <v>926</v>
      </c>
      <c r="AE26" s="27">
        <v>5915</v>
      </c>
      <c r="AF26" s="27">
        <v>-13520</v>
      </c>
      <c r="AG26" s="27">
        <v>-59928</v>
      </c>
      <c r="AH26" s="134"/>
      <c r="AI26" s="27">
        <f t="shared" si="1"/>
        <v>-5669</v>
      </c>
      <c r="AJ26" s="27">
        <f t="shared" si="2"/>
        <v>-8103</v>
      </c>
      <c r="AK26" s="27">
        <f t="shared" si="3"/>
        <v>-1647</v>
      </c>
      <c r="AL26" s="27">
        <f t="shared" si="4"/>
        <v>-1004</v>
      </c>
      <c r="AM26" s="27">
        <f t="shared" si="5"/>
        <v>8977</v>
      </c>
      <c r="AN26" s="27">
        <f t="shared" si="6"/>
        <v>5145</v>
      </c>
      <c r="AO26" s="27">
        <f t="shared" si="7"/>
        <v>280</v>
      </c>
      <c r="AP26" s="27">
        <f t="shared" si="8"/>
        <v>-7605</v>
      </c>
      <c r="AQ26" s="134"/>
      <c r="AR26" s="27">
        <f t="shared" si="9"/>
        <v>-8833</v>
      </c>
      <c r="AS26" s="27">
        <f t="shared" si="10"/>
        <v>-8268</v>
      </c>
      <c r="AT26" s="27">
        <f t="shared" si="11"/>
        <v>-1608</v>
      </c>
      <c r="AU26" s="27">
        <f t="shared" si="12"/>
        <v>-4447</v>
      </c>
      <c r="AV26" s="27">
        <f t="shared" si="13"/>
        <v>14614</v>
      </c>
      <c r="AW26" s="27">
        <f t="shared" si="14"/>
        <v>9831</v>
      </c>
      <c r="AX26" s="27">
        <f t="shared" si="15"/>
        <v>-3550</v>
      </c>
      <c r="AY26" s="27">
        <f t="shared" si="23"/>
        <v>-67533</v>
      </c>
      <c r="AZ26" s="135"/>
      <c r="BA26" s="27">
        <f t="shared" si="16"/>
        <v>-13640</v>
      </c>
      <c r="BB26" s="27">
        <f t="shared" si="17"/>
        <v>-8998</v>
      </c>
      <c r="BC26" s="27">
        <f t="shared" si="18"/>
        <v>-687</v>
      </c>
      <c r="BD26" s="27">
        <f t="shared" si="19"/>
        <v>424</v>
      </c>
      <c r="BE26" s="27">
        <f t="shared" si="20"/>
        <v>19925</v>
      </c>
      <c r="BF26" s="27">
        <f t="shared" si="21"/>
        <v>13720</v>
      </c>
      <c r="BG26" s="27">
        <f t="shared" si="22"/>
        <v>-2624</v>
      </c>
    </row>
    <row r="27" spans="2:59" ht="16" customHeight="1" thickBot="1" x14ac:dyDescent="0.4">
      <c r="B27" s="36" t="s">
        <v>89</v>
      </c>
      <c r="C27" s="26">
        <f>C19+C20</f>
        <v>100299</v>
      </c>
      <c r="D27" s="26">
        <f t="shared" ref="D27:AG27" si="31">D19+D20</f>
        <v>83541</v>
      </c>
      <c r="E27" s="26">
        <f t="shared" si="31"/>
        <v>53584</v>
      </c>
      <c r="F27" s="26">
        <f t="shared" si="31"/>
        <v>6305</v>
      </c>
      <c r="G27" s="26">
        <f t="shared" si="31"/>
        <v>2050</v>
      </c>
      <c r="H27" s="26">
        <f t="shared" si="31"/>
        <v>8859</v>
      </c>
      <c r="I27" s="26">
        <f t="shared" si="31"/>
        <v>30698</v>
      </c>
      <c r="J27" s="26">
        <f t="shared" si="31"/>
        <v>62627</v>
      </c>
      <c r="K27" s="26">
        <f t="shared" si="31"/>
        <v>18236</v>
      </c>
      <c r="L27" s="26">
        <f t="shared" si="31"/>
        <v>39397</v>
      </c>
      <c r="M27" s="26">
        <f t="shared" si="31"/>
        <v>48050</v>
      </c>
      <c r="N27" s="26">
        <f t="shared" si="31"/>
        <v>39219</v>
      </c>
      <c r="O27" s="26">
        <f t="shared" si="31"/>
        <v>39376</v>
      </c>
      <c r="P27" s="26">
        <f t="shared" si="31"/>
        <v>-2506</v>
      </c>
      <c r="Q27" s="26">
        <f t="shared" si="31"/>
        <v>-71459</v>
      </c>
      <c r="R27" s="26">
        <f t="shared" si="31"/>
        <v>-38448</v>
      </c>
      <c r="S27" s="26">
        <f t="shared" si="31"/>
        <v>37099</v>
      </c>
      <c r="T27" s="26">
        <f t="shared" si="31"/>
        <v>8919</v>
      </c>
      <c r="U27" s="26">
        <f t="shared" si="31"/>
        <v>49230</v>
      </c>
      <c r="V27" s="26">
        <f t="shared" si="31"/>
        <v>32933</v>
      </c>
      <c r="W27" s="26">
        <f t="shared" si="31"/>
        <v>86986</v>
      </c>
      <c r="X27" s="26">
        <f t="shared" si="31"/>
        <v>156567</v>
      </c>
      <c r="Y27" s="26">
        <f t="shared" si="31"/>
        <v>169221</v>
      </c>
      <c r="Z27" s="26">
        <f t="shared" si="31"/>
        <v>193264</v>
      </c>
      <c r="AA27" s="26">
        <f t="shared" si="31"/>
        <v>312308</v>
      </c>
      <c r="AB27" s="26">
        <f t="shared" si="31"/>
        <v>285802</v>
      </c>
      <c r="AC27" s="26">
        <f t="shared" si="31"/>
        <v>297276</v>
      </c>
      <c r="AD27" s="26">
        <f t="shared" si="31"/>
        <v>304765</v>
      </c>
      <c r="AE27" s="26">
        <f t="shared" si="31"/>
        <v>512236</v>
      </c>
      <c r="AF27" s="26">
        <f t="shared" si="31"/>
        <v>435819</v>
      </c>
      <c r="AG27" s="26">
        <f t="shared" si="31"/>
        <v>253744</v>
      </c>
      <c r="AH27" s="134"/>
      <c r="AI27" s="26">
        <f t="shared" si="1"/>
        <v>183840</v>
      </c>
      <c r="AJ27" s="26">
        <f t="shared" si="2"/>
        <v>10909</v>
      </c>
      <c r="AK27" s="26">
        <f t="shared" si="3"/>
        <v>57633</v>
      </c>
      <c r="AL27" s="26">
        <f t="shared" si="4"/>
        <v>36870</v>
      </c>
      <c r="AM27" s="26">
        <f t="shared" si="5"/>
        <v>46018</v>
      </c>
      <c r="AN27" s="26">
        <f t="shared" si="6"/>
        <v>243553</v>
      </c>
      <c r="AO27" s="26">
        <f t="shared" si="7"/>
        <v>598110</v>
      </c>
      <c r="AP27" s="26">
        <f t="shared" si="8"/>
        <v>948055</v>
      </c>
      <c r="AQ27" s="134"/>
      <c r="AR27" s="26">
        <f t="shared" si="9"/>
        <v>237424</v>
      </c>
      <c r="AS27" s="26">
        <f t="shared" si="10"/>
        <v>41607</v>
      </c>
      <c r="AT27" s="26">
        <f t="shared" si="11"/>
        <v>105683</v>
      </c>
      <c r="AU27" s="26">
        <f t="shared" si="12"/>
        <v>-34589</v>
      </c>
      <c r="AV27" s="26">
        <f t="shared" si="13"/>
        <v>95248</v>
      </c>
      <c r="AW27" s="26">
        <f t="shared" si="14"/>
        <v>412774</v>
      </c>
      <c r="AX27" s="26">
        <f t="shared" si="15"/>
        <v>895386</v>
      </c>
      <c r="AY27" s="26">
        <f t="shared" si="23"/>
        <v>1201799</v>
      </c>
      <c r="AZ27" s="135"/>
      <c r="BA27" s="26">
        <f t="shared" si="16"/>
        <v>243729</v>
      </c>
      <c r="BB27" s="26">
        <f t="shared" si="17"/>
        <v>104234</v>
      </c>
      <c r="BC27" s="26">
        <f t="shared" si="18"/>
        <v>144902</v>
      </c>
      <c r="BD27" s="26">
        <f t="shared" si="19"/>
        <v>-73037</v>
      </c>
      <c r="BE27" s="26">
        <f t="shared" si="20"/>
        <v>128181</v>
      </c>
      <c r="BF27" s="26">
        <f t="shared" si="21"/>
        <v>606038</v>
      </c>
      <c r="BG27" s="26">
        <f t="shared" si="22"/>
        <v>1200151</v>
      </c>
    </row>
    <row r="28" spans="2:59" ht="16" customHeight="1" thickBot="1" x14ac:dyDescent="0.4">
      <c r="B28" s="37" t="s">
        <v>90</v>
      </c>
      <c r="C28" s="27">
        <v>-38168</v>
      </c>
      <c r="D28" s="27">
        <v>-33857</v>
      </c>
      <c r="E28" s="27">
        <v>-22157</v>
      </c>
      <c r="F28" s="27">
        <v>-1303</v>
      </c>
      <c r="G28" s="27">
        <v>6180</v>
      </c>
      <c r="H28" s="27">
        <v>-3120</v>
      </c>
      <c r="I28" s="27">
        <v>-12099</v>
      </c>
      <c r="J28" s="27">
        <v>-7033</v>
      </c>
      <c r="K28" s="27">
        <v>-4724</v>
      </c>
      <c r="L28" s="27">
        <v>-6259</v>
      </c>
      <c r="M28" s="27">
        <v>-20034</v>
      </c>
      <c r="N28" s="27">
        <v>-8205</v>
      </c>
      <c r="O28" s="27">
        <v>-19708</v>
      </c>
      <c r="P28" s="27">
        <v>-2869</v>
      </c>
      <c r="Q28" s="27">
        <v>-10630</v>
      </c>
      <c r="R28" s="27">
        <v>4987</v>
      </c>
      <c r="S28" s="27">
        <v>-24405</v>
      </c>
      <c r="T28" s="27">
        <v>-25479</v>
      </c>
      <c r="U28" s="27">
        <v>-11447</v>
      </c>
      <c r="V28" s="27">
        <v>-13670</v>
      </c>
      <c r="W28" s="27">
        <v>-36084</v>
      </c>
      <c r="X28" s="27">
        <v>-60728</v>
      </c>
      <c r="Y28" s="27">
        <v>-55541</v>
      </c>
      <c r="Z28" s="27">
        <v>-67952</v>
      </c>
      <c r="AA28" s="27">
        <v>-103265</v>
      </c>
      <c r="AB28" s="27">
        <v>-73220</v>
      </c>
      <c r="AC28" s="27">
        <v>-113555</v>
      </c>
      <c r="AD28" s="27">
        <v>-136824</v>
      </c>
      <c r="AE28" s="27">
        <v>-233689</v>
      </c>
      <c r="AF28" s="27">
        <v>-58297</v>
      </c>
      <c r="AG28" s="27">
        <v>-177890</v>
      </c>
      <c r="AH28" s="134"/>
      <c r="AI28" s="27">
        <f t="shared" si="1"/>
        <v>-72025</v>
      </c>
      <c r="AJ28" s="27">
        <f t="shared" si="2"/>
        <v>3060</v>
      </c>
      <c r="AK28" s="27">
        <f t="shared" si="3"/>
        <v>-10983</v>
      </c>
      <c r="AL28" s="27">
        <f t="shared" si="4"/>
        <v>-22577</v>
      </c>
      <c r="AM28" s="27">
        <f t="shared" si="5"/>
        <v>-49884</v>
      </c>
      <c r="AN28" s="27">
        <f t="shared" si="6"/>
        <v>-96812</v>
      </c>
      <c r="AO28" s="27">
        <f t="shared" si="7"/>
        <v>-176485</v>
      </c>
      <c r="AP28" s="27">
        <f t="shared" si="8"/>
        <v>-291986</v>
      </c>
      <c r="AQ28" s="134"/>
      <c r="AR28" s="27">
        <f t="shared" si="9"/>
        <v>-94182</v>
      </c>
      <c r="AS28" s="27">
        <f t="shared" si="10"/>
        <v>-9039</v>
      </c>
      <c r="AT28" s="27">
        <f t="shared" si="11"/>
        <v>-31017</v>
      </c>
      <c r="AU28" s="27">
        <f t="shared" si="12"/>
        <v>-33207</v>
      </c>
      <c r="AV28" s="27">
        <f t="shared" si="13"/>
        <v>-61331</v>
      </c>
      <c r="AW28" s="27">
        <f t="shared" si="14"/>
        <v>-152353</v>
      </c>
      <c r="AX28" s="27">
        <f t="shared" si="15"/>
        <v>-290040</v>
      </c>
      <c r="AY28" s="27">
        <f t="shared" si="23"/>
        <v>-469876</v>
      </c>
      <c r="AZ28" s="135"/>
      <c r="BA28" s="27">
        <f t="shared" si="16"/>
        <v>-95485</v>
      </c>
      <c r="BB28" s="27">
        <f t="shared" si="17"/>
        <v>-16072</v>
      </c>
      <c r="BC28" s="27">
        <f t="shared" si="18"/>
        <v>-39222</v>
      </c>
      <c r="BD28" s="27">
        <f t="shared" si="19"/>
        <v>-28220</v>
      </c>
      <c r="BE28" s="27">
        <f t="shared" si="20"/>
        <v>-75001</v>
      </c>
      <c r="BF28" s="27">
        <f t="shared" si="21"/>
        <v>-220305</v>
      </c>
      <c r="BG28" s="27">
        <f t="shared" si="22"/>
        <v>-426864</v>
      </c>
    </row>
    <row r="29" spans="2:59" ht="16" customHeight="1" thickBot="1" x14ac:dyDescent="0.4">
      <c r="B29" s="37" t="s">
        <v>91</v>
      </c>
      <c r="C29" s="27">
        <v>-3887</v>
      </c>
      <c r="D29" s="27">
        <v>-1162</v>
      </c>
      <c r="E29" s="27">
        <v>7604</v>
      </c>
      <c r="F29" s="27">
        <v>2455</v>
      </c>
      <c r="G29" s="27">
        <v>0</v>
      </c>
      <c r="H29" s="27">
        <v>0</v>
      </c>
      <c r="I29" s="27">
        <v>0</v>
      </c>
      <c r="J29" s="27">
        <v>0</v>
      </c>
      <c r="K29" s="27">
        <v>2504</v>
      </c>
      <c r="L29" s="27">
        <v>-7817</v>
      </c>
      <c r="M29" s="27">
        <v>5313</v>
      </c>
      <c r="N29" s="27">
        <v>-780</v>
      </c>
      <c r="O29" s="27">
        <v>10198</v>
      </c>
      <c r="P29" s="27">
        <v>18026</v>
      </c>
      <c r="Q29" s="27">
        <v>49381</v>
      </c>
      <c r="R29" s="27">
        <v>28347</v>
      </c>
      <c r="S29" s="27">
        <v>13376</v>
      </c>
      <c r="T29" s="27">
        <v>37836</v>
      </c>
      <c r="U29" s="27">
        <v>744</v>
      </c>
      <c r="V29" s="27">
        <v>19939</v>
      </c>
      <c r="W29" s="27">
        <v>9694</v>
      </c>
      <c r="X29" s="27">
        <v>7672</v>
      </c>
      <c r="Y29" s="27">
        <v>30919</v>
      </c>
      <c r="Z29" s="27">
        <v>25661</v>
      </c>
      <c r="AA29" s="27">
        <v>14775</v>
      </c>
      <c r="AB29" s="27">
        <v>20915</v>
      </c>
      <c r="AC29" s="27">
        <v>30955</v>
      </c>
      <c r="AD29" s="27">
        <v>66734</v>
      </c>
      <c r="AE29" s="27">
        <v>83251</v>
      </c>
      <c r="AF29" s="27">
        <v>-63581</v>
      </c>
      <c r="AG29" s="27">
        <v>160657</v>
      </c>
      <c r="AH29" s="134"/>
      <c r="AI29" s="27">
        <f t="shared" si="1"/>
        <v>-5049</v>
      </c>
      <c r="AJ29" s="27">
        <f t="shared" si="2"/>
        <v>0</v>
      </c>
      <c r="AK29" s="27">
        <f t="shared" si="3"/>
        <v>-5313</v>
      </c>
      <c r="AL29" s="27">
        <f t="shared" si="4"/>
        <v>28224</v>
      </c>
      <c r="AM29" s="27">
        <f t="shared" si="5"/>
        <v>51212</v>
      </c>
      <c r="AN29" s="27">
        <f t="shared" si="6"/>
        <v>17366</v>
      </c>
      <c r="AO29" s="27">
        <f t="shared" si="7"/>
        <v>35690</v>
      </c>
      <c r="AP29" s="27">
        <f t="shared" si="8"/>
        <v>19670</v>
      </c>
      <c r="AQ29" s="134"/>
      <c r="AR29" s="27">
        <f t="shared" si="9"/>
        <v>2555</v>
      </c>
      <c r="AS29" s="27">
        <f t="shared" si="10"/>
        <v>0</v>
      </c>
      <c r="AT29" s="27">
        <f t="shared" si="11"/>
        <v>0</v>
      </c>
      <c r="AU29" s="27">
        <f t="shared" si="12"/>
        <v>77605</v>
      </c>
      <c r="AV29" s="27">
        <f t="shared" si="13"/>
        <v>51956</v>
      </c>
      <c r="AW29" s="27">
        <f t="shared" si="14"/>
        <v>48285</v>
      </c>
      <c r="AX29" s="27">
        <f t="shared" si="15"/>
        <v>66645</v>
      </c>
      <c r="AY29" s="27">
        <f t="shared" si="23"/>
        <v>180327</v>
      </c>
      <c r="AZ29" s="135"/>
      <c r="BA29" s="27">
        <f t="shared" si="16"/>
        <v>5010</v>
      </c>
      <c r="BB29" s="27">
        <f t="shared" si="17"/>
        <v>0</v>
      </c>
      <c r="BC29" s="27">
        <f t="shared" si="18"/>
        <v>-780</v>
      </c>
      <c r="BD29" s="27">
        <f t="shared" si="19"/>
        <v>105952</v>
      </c>
      <c r="BE29" s="27">
        <f t="shared" si="20"/>
        <v>71895</v>
      </c>
      <c r="BF29" s="27">
        <f t="shared" si="21"/>
        <v>73946</v>
      </c>
      <c r="BG29" s="27">
        <f t="shared" si="22"/>
        <v>133379</v>
      </c>
    </row>
    <row r="30" spans="2:59" ht="16" customHeight="1" thickBot="1" x14ac:dyDescent="0.4">
      <c r="B30" s="37" t="s">
        <v>92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-1813</v>
      </c>
      <c r="L30" s="27">
        <v>-744</v>
      </c>
      <c r="M30" s="27">
        <v>-1279</v>
      </c>
      <c r="N30" s="27">
        <v>3836</v>
      </c>
      <c r="O30" s="27">
        <v>-7289</v>
      </c>
      <c r="P30" s="27">
        <v>-7517</v>
      </c>
      <c r="Q30" s="27">
        <v>-9542</v>
      </c>
      <c r="R30" s="27">
        <v>-11513</v>
      </c>
      <c r="S30" s="27">
        <v>1361</v>
      </c>
      <c r="T30" s="27">
        <v>-5144</v>
      </c>
      <c r="U30" s="27">
        <v>-10739</v>
      </c>
      <c r="V30" s="27">
        <v>-9498</v>
      </c>
      <c r="W30" s="27">
        <v>-2057</v>
      </c>
      <c r="X30" s="27">
        <v>-15104</v>
      </c>
      <c r="Y30" s="27">
        <v>-6964</v>
      </c>
      <c r="Z30" s="27">
        <v>-5484</v>
      </c>
      <c r="AA30" s="27">
        <v>-8339</v>
      </c>
      <c r="AB30" s="27">
        <v>-8466</v>
      </c>
      <c r="AC30" s="27">
        <v>-8782</v>
      </c>
      <c r="AD30" s="27">
        <v>-10149</v>
      </c>
      <c r="AE30" s="27">
        <v>-11265</v>
      </c>
      <c r="AF30" s="27">
        <v>-12767</v>
      </c>
      <c r="AG30" s="27">
        <v>-12768</v>
      </c>
      <c r="AH30" s="134"/>
      <c r="AI30" s="27">
        <f t="shared" si="1"/>
        <v>0</v>
      </c>
      <c r="AJ30" s="27">
        <f t="shared" si="2"/>
        <v>0</v>
      </c>
      <c r="AK30" s="27">
        <f t="shared" si="3"/>
        <v>-2557</v>
      </c>
      <c r="AL30" s="27">
        <f t="shared" si="4"/>
        <v>-14806</v>
      </c>
      <c r="AM30" s="27">
        <f t="shared" si="5"/>
        <v>-3783</v>
      </c>
      <c r="AN30" s="27">
        <f t="shared" si="6"/>
        <v>-17161</v>
      </c>
      <c r="AO30" s="27">
        <f t="shared" si="7"/>
        <v>-16805</v>
      </c>
      <c r="AP30" s="27">
        <f t="shared" si="8"/>
        <v>-24032</v>
      </c>
      <c r="AQ30" s="134"/>
      <c r="AR30" s="27">
        <f t="shared" si="9"/>
        <v>0</v>
      </c>
      <c r="AS30" s="27">
        <f t="shared" si="10"/>
        <v>0</v>
      </c>
      <c r="AT30" s="27">
        <f t="shared" si="11"/>
        <v>-3836</v>
      </c>
      <c r="AU30" s="27">
        <f t="shared" si="12"/>
        <v>-24348</v>
      </c>
      <c r="AV30" s="27">
        <f t="shared" si="13"/>
        <v>-14522</v>
      </c>
      <c r="AW30" s="27">
        <f t="shared" si="14"/>
        <v>-24125</v>
      </c>
      <c r="AX30" s="27">
        <f t="shared" si="15"/>
        <v>-25587</v>
      </c>
      <c r="AY30" s="27">
        <f t="shared" si="23"/>
        <v>-36800</v>
      </c>
      <c r="AZ30" s="135"/>
      <c r="BA30" s="27">
        <f t="shared" si="16"/>
        <v>0</v>
      </c>
      <c r="BB30" s="27">
        <f t="shared" si="17"/>
        <v>0</v>
      </c>
      <c r="BC30" s="27">
        <f t="shared" si="18"/>
        <v>0</v>
      </c>
      <c r="BD30" s="27">
        <f t="shared" si="19"/>
        <v>-35861</v>
      </c>
      <c r="BE30" s="27">
        <f t="shared" si="20"/>
        <v>-24020</v>
      </c>
      <c r="BF30" s="27">
        <f t="shared" si="21"/>
        <v>-29609</v>
      </c>
      <c r="BG30" s="27">
        <f t="shared" si="22"/>
        <v>-35736</v>
      </c>
    </row>
    <row r="31" spans="2:59" ht="16" customHeight="1" thickBot="1" x14ac:dyDescent="0.4">
      <c r="B31" s="36" t="s">
        <v>94</v>
      </c>
      <c r="C31" s="26">
        <f t="shared" ref="C31:AB31" si="32">SUM(C27:C30)</f>
        <v>58244</v>
      </c>
      <c r="D31" s="26">
        <f t="shared" si="32"/>
        <v>48522</v>
      </c>
      <c r="E31" s="26">
        <f t="shared" si="32"/>
        <v>39031</v>
      </c>
      <c r="F31" s="26">
        <f t="shared" si="32"/>
        <v>7457</v>
      </c>
      <c r="G31" s="26">
        <f t="shared" si="32"/>
        <v>8230</v>
      </c>
      <c r="H31" s="26">
        <f t="shared" si="32"/>
        <v>5739</v>
      </c>
      <c r="I31" s="26">
        <f t="shared" si="32"/>
        <v>18599</v>
      </c>
      <c r="J31" s="26">
        <f t="shared" si="32"/>
        <v>55594</v>
      </c>
      <c r="K31" s="26">
        <f t="shared" si="32"/>
        <v>14203</v>
      </c>
      <c r="L31" s="26">
        <f t="shared" si="32"/>
        <v>24577</v>
      </c>
      <c r="M31" s="26">
        <f t="shared" si="32"/>
        <v>32050</v>
      </c>
      <c r="N31" s="26">
        <f t="shared" si="32"/>
        <v>34070</v>
      </c>
      <c r="O31" s="26">
        <f t="shared" si="32"/>
        <v>22577</v>
      </c>
      <c r="P31" s="26">
        <f t="shared" si="32"/>
        <v>5134</v>
      </c>
      <c r="Q31" s="26">
        <f t="shared" si="32"/>
        <v>-42250</v>
      </c>
      <c r="R31" s="26">
        <f t="shared" si="32"/>
        <v>-16627</v>
      </c>
      <c r="S31" s="26">
        <f t="shared" si="32"/>
        <v>27431</v>
      </c>
      <c r="T31" s="26">
        <f t="shared" si="32"/>
        <v>16132</v>
      </c>
      <c r="U31" s="26">
        <f t="shared" si="32"/>
        <v>27788</v>
      </c>
      <c r="V31" s="26">
        <f t="shared" si="32"/>
        <v>29704</v>
      </c>
      <c r="W31" s="26">
        <f t="shared" si="32"/>
        <v>58539</v>
      </c>
      <c r="X31" s="26">
        <f t="shared" si="32"/>
        <v>88407</v>
      </c>
      <c r="Y31" s="26">
        <f t="shared" si="32"/>
        <v>137635</v>
      </c>
      <c r="Z31" s="26">
        <f t="shared" si="32"/>
        <v>145489</v>
      </c>
      <c r="AA31" s="26">
        <f t="shared" si="32"/>
        <v>215479</v>
      </c>
      <c r="AB31" s="26">
        <f t="shared" si="32"/>
        <v>225031</v>
      </c>
      <c r="AC31" s="26">
        <f>SUM(AC27:AC30)</f>
        <v>205894</v>
      </c>
      <c r="AD31" s="26">
        <f>SUM(AD27:AD30)</f>
        <v>224526</v>
      </c>
      <c r="AE31" s="26">
        <f>SUM(AE27:AE30)</f>
        <v>350533</v>
      </c>
      <c r="AF31" s="26">
        <f>SUM(AF27:AF30)</f>
        <v>301174</v>
      </c>
      <c r="AG31" s="26">
        <f>SUM(AG27:AG30)</f>
        <v>223743</v>
      </c>
      <c r="AH31" s="134"/>
      <c r="AI31" s="26">
        <f t="shared" si="1"/>
        <v>106766</v>
      </c>
      <c r="AJ31" s="26">
        <f t="shared" si="2"/>
        <v>13969</v>
      </c>
      <c r="AK31" s="26">
        <f t="shared" si="3"/>
        <v>38780</v>
      </c>
      <c r="AL31" s="26">
        <f t="shared" si="4"/>
        <v>27711</v>
      </c>
      <c r="AM31" s="26">
        <f t="shared" si="5"/>
        <v>43563</v>
      </c>
      <c r="AN31" s="26">
        <f t="shared" si="6"/>
        <v>146946</v>
      </c>
      <c r="AO31" s="26">
        <f t="shared" si="7"/>
        <v>440510</v>
      </c>
      <c r="AP31" s="26">
        <f t="shared" si="8"/>
        <v>651707</v>
      </c>
      <c r="AQ31" s="134"/>
      <c r="AR31" s="26">
        <f t="shared" si="9"/>
        <v>145797</v>
      </c>
      <c r="AS31" s="26">
        <f t="shared" si="10"/>
        <v>32568</v>
      </c>
      <c r="AT31" s="26">
        <f t="shared" si="11"/>
        <v>70830</v>
      </c>
      <c r="AU31" s="26">
        <f t="shared" si="12"/>
        <v>-14539</v>
      </c>
      <c r="AV31" s="26">
        <f t="shared" si="13"/>
        <v>71351</v>
      </c>
      <c r="AW31" s="26">
        <f t="shared" si="14"/>
        <v>284581</v>
      </c>
      <c r="AX31" s="26">
        <f t="shared" si="15"/>
        <v>646404</v>
      </c>
      <c r="AY31" s="26">
        <f t="shared" si="23"/>
        <v>875450</v>
      </c>
      <c r="AZ31" s="135"/>
      <c r="BA31" s="26">
        <f t="shared" si="16"/>
        <v>153254</v>
      </c>
      <c r="BB31" s="26">
        <f t="shared" si="17"/>
        <v>88162</v>
      </c>
      <c r="BC31" s="26">
        <f t="shared" si="18"/>
        <v>104900</v>
      </c>
      <c r="BD31" s="26">
        <f t="shared" si="19"/>
        <v>-31166</v>
      </c>
      <c r="BE31" s="26">
        <f t="shared" si="20"/>
        <v>101055</v>
      </c>
      <c r="BF31" s="26">
        <f t="shared" si="21"/>
        <v>430070</v>
      </c>
      <c r="BG31" s="26">
        <f t="shared" si="22"/>
        <v>870930</v>
      </c>
    </row>
    <row r="32" spans="2:59" s="128" customFormat="1" ht="16" customHeight="1" thickBot="1" x14ac:dyDescent="0.4">
      <c r="B32" s="37" t="s">
        <v>93</v>
      </c>
      <c r="C32" s="27">
        <v>0</v>
      </c>
      <c r="D32" s="27">
        <v>0</v>
      </c>
      <c r="E32" s="27">
        <v>0</v>
      </c>
      <c r="F32" s="27">
        <v>0</v>
      </c>
      <c r="G32" s="27">
        <v>-46</v>
      </c>
      <c r="H32" s="27">
        <v>-30</v>
      </c>
      <c r="I32" s="27">
        <v>-37</v>
      </c>
      <c r="J32" s="27">
        <v>-21</v>
      </c>
      <c r="K32" s="27">
        <v>-49</v>
      </c>
      <c r="L32" s="27">
        <v>-51</v>
      </c>
      <c r="M32" s="27">
        <v>-77</v>
      </c>
      <c r="N32" s="27">
        <v>-48</v>
      </c>
      <c r="O32" s="27">
        <v>-81</v>
      </c>
      <c r="P32" s="27">
        <v>-118</v>
      </c>
      <c r="Q32" s="27">
        <v>-101</v>
      </c>
      <c r="R32" s="27">
        <v>-96</v>
      </c>
      <c r="S32" s="27">
        <v>-123</v>
      </c>
      <c r="T32" s="27">
        <v>-139</v>
      </c>
      <c r="U32" s="27">
        <v>-144</v>
      </c>
      <c r="V32" s="27">
        <v>-168</v>
      </c>
      <c r="W32" s="27">
        <v>-187</v>
      </c>
      <c r="X32" s="27">
        <v>-199</v>
      </c>
      <c r="Y32" s="27">
        <v>-263</v>
      </c>
      <c r="Z32" s="27">
        <v>-352</v>
      </c>
      <c r="AA32" s="27">
        <v>-452</v>
      </c>
      <c r="AB32" s="27">
        <v>-370</v>
      </c>
      <c r="AC32" s="27">
        <v>-574</v>
      </c>
      <c r="AD32" s="27">
        <v>-1076</v>
      </c>
      <c r="AE32" s="27">
        <v>-1761</v>
      </c>
      <c r="AF32" s="27">
        <v>-1189</v>
      </c>
      <c r="AG32" s="27">
        <v>-1102</v>
      </c>
      <c r="AH32" s="134"/>
      <c r="AI32" s="27">
        <f t="shared" si="1"/>
        <v>0</v>
      </c>
      <c r="AJ32" s="27">
        <f t="shared" si="2"/>
        <v>-76</v>
      </c>
      <c r="AK32" s="27">
        <f t="shared" si="3"/>
        <v>-100</v>
      </c>
      <c r="AL32" s="27">
        <f t="shared" si="4"/>
        <v>-199</v>
      </c>
      <c r="AM32" s="27">
        <f t="shared" si="5"/>
        <v>-262</v>
      </c>
      <c r="AN32" s="27">
        <f t="shared" si="6"/>
        <v>-386</v>
      </c>
      <c r="AO32" s="27">
        <f t="shared" si="7"/>
        <v>-822</v>
      </c>
      <c r="AP32" s="27">
        <f t="shared" si="8"/>
        <v>-2950</v>
      </c>
      <c r="AQ32" s="134"/>
      <c r="AR32" s="27">
        <f t="shared" si="9"/>
        <v>0</v>
      </c>
      <c r="AS32" s="27">
        <f t="shared" si="10"/>
        <v>-113</v>
      </c>
      <c r="AT32" s="27">
        <f t="shared" si="11"/>
        <v>-177</v>
      </c>
      <c r="AU32" s="27">
        <f t="shared" si="12"/>
        <v>-300</v>
      </c>
      <c r="AV32" s="27">
        <f t="shared" si="13"/>
        <v>-406</v>
      </c>
      <c r="AW32" s="27">
        <f t="shared" si="14"/>
        <v>-649</v>
      </c>
      <c r="AX32" s="27">
        <f t="shared" si="15"/>
        <v>-1396</v>
      </c>
      <c r="AY32" s="27">
        <f t="shared" si="23"/>
        <v>-4052</v>
      </c>
      <c r="AZ32" s="135"/>
      <c r="BA32" s="27">
        <f t="shared" si="16"/>
        <v>0</v>
      </c>
      <c r="BB32" s="27">
        <f t="shared" si="17"/>
        <v>-134</v>
      </c>
      <c r="BC32" s="27">
        <f t="shared" si="18"/>
        <v>-225</v>
      </c>
      <c r="BD32" s="27">
        <f t="shared" si="19"/>
        <v>-396</v>
      </c>
      <c r="BE32" s="27">
        <f t="shared" si="20"/>
        <v>-574</v>
      </c>
      <c r="BF32" s="27">
        <f t="shared" si="21"/>
        <v>-1001</v>
      </c>
      <c r="BG32" s="27">
        <f t="shared" si="22"/>
        <v>-2472</v>
      </c>
    </row>
    <row r="33" spans="2:59" ht="16" customHeight="1" thickBot="1" x14ac:dyDescent="0.4">
      <c r="B33" s="36" t="s">
        <v>176</v>
      </c>
      <c r="C33" s="26">
        <f t="shared" ref="C33:AE33" si="33">SUM(C31:C32)</f>
        <v>58244</v>
      </c>
      <c r="D33" s="26">
        <f t="shared" si="33"/>
        <v>48522</v>
      </c>
      <c r="E33" s="26">
        <f t="shared" si="33"/>
        <v>39031</v>
      </c>
      <c r="F33" s="26">
        <f t="shared" si="33"/>
        <v>7457</v>
      </c>
      <c r="G33" s="26">
        <f t="shared" si="33"/>
        <v>8184</v>
      </c>
      <c r="H33" s="26">
        <f t="shared" si="33"/>
        <v>5709</v>
      </c>
      <c r="I33" s="26">
        <f t="shared" si="33"/>
        <v>18562</v>
      </c>
      <c r="J33" s="26">
        <f t="shared" si="33"/>
        <v>55573</v>
      </c>
      <c r="K33" s="26">
        <f t="shared" si="33"/>
        <v>14154</v>
      </c>
      <c r="L33" s="26">
        <f t="shared" si="33"/>
        <v>24526</v>
      </c>
      <c r="M33" s="26">
        <f t="shared" si="33"/>
        <v>31973</v>
      </c>
      <c r="N33" s="26">
        <f t="shared" si="33"/>
        <v>34022</v>
      </c>
      <c r="O33" s="26">
        <f t="shared" si="33"/>
        <v>22496</v>
      </c>
      <c r="P33" s="26">
        <f t="shared" si="33"/>
        <v>5016</v>
      </c>
      <c r="Q33" s="26">
        <f t="shared" si="33"/>
        <v>-42351</v>
      </c>
      <c r="R33" s="26">
        <f t="shared" si="33"/>
        <v>-16723</v>
      </c>
      <c r="S33" s="26">
        <f t="shared" si="33"/>
        <v>27308</v>
      </c>
      <c r="T33" s="26">
        <f t="shared" si="33"/>
        <v>15993</v>
      </c>
      <c r="U33" s="26">
        <f t="shared" si="33"/>
        <v>27644</v>
      </c>
      <c r="V33" s="26">
        <f t="shared" si="33"/>
        <v>29536</v>
      </c>
      <c r="W33" s="26">
        <f t="shared" si="33"/>
        <v>58352</v>
      </c>
      <c r="X33" s="26">
        <f t="shared" si="33"/>
        <v>88208</v>
      </c>
      <c r="Y33" s="26">
        <f t="shared" si="33"/>
        <v>137372</v>
      </c>
      <c r="Z33" s="26">
        <f t="shared" si="33"/>
        <v>145137</v>
      </c>
      <c r="AA33" s="26">
        <f t="shared" si="33"/>
        <v>215027</v>
      </c>
      <c r="AB33" s="26">
        <f t="shared" si="33"/>
        <v>224661</v>
      </c>
      <c r="AC33" s="26">
        <f t="shared" si="33"/>
        <v>205320</v>
      </c>
      <c r="AD33" s="26">
        <f t="shared" si="33"/>
        <v>223450</v>
      </c>
      <c r="AE33" s="26">
        <f t="shared" si="33"/>
        <v>348772</v>
      </c>
      <c r="AF33" s="26">
        <f>SUM(AF31:AF32)</f>
        <v>299985</v>
      </c>
      <c r="AG33" s="26">
        <f>SUM(AG31:AG32)</f>
        <v>222641</v>
      </c>
      <c r="AH33" s="134"/>
      <c r="AI33" s="26">
        <f t="shared" si="1"/>
        <v>106766</v>
      </c>
      <c r="AJ33" s="26">
        <f t="shared" si="2"/>
        <v>13893</v>
      </c>
      <c r="AK33" s="26">
        <f t="shared" si="3"/>
        <v>38680</v>
      </c>
      <c r="AL33" s="26">
        <f t="shared" si="4"/>
        <v>27512</v>
      </c>
      <c r="AM33" s="26">
        <f t="shared" si="5"/>
        <v>43301</v>
      </c>
      <c r="AN33" s="26">
        <f t="shared" si="6"/>
        <v>146560</v>
      </c>
      <c r="AO33" s="26">
        <f t="shared" si="7"/>
        <v>439688</v>
      </c>
      <c r="AP33" s="26">
        <f t="shared" si="8"/>
        <v>648757</v>
      </c>
      <c r="AQ33" s="134"/>
      <c r="AR33" s="26">
        <f t="shared" si="9"/>
        <v>145797</v>
      </c>
      <c r="AS33" s="26">
        <f t="shared" si="10"/>
        <v>32455</v>
      </c>
      <c r="AT33" s="26">
        <f t="shared" si="11"/>
        <v>70653</v>
      </c>
      <c r="AU33" s="26">
        <f t="shared" si="12"/>
        <v>-14839</v>
      </c>
      <c r="AV33" s="26">
        <f t="shared" si="13"/>
        <v>70945</v>
      </c>
      <c r="AW33" s="26">
        <f t="shared" si="14"/>
        <v>283932</v>
      </c>
      <c r="AX33" s="26">
        <f t="shared" si="15"/>
        <v>645008</v>
      </c>
      <c r="AY33" s="26">
        <f t="shared" si="23"/>
        <v>871398</v>
      </c>
      <c r="AZ33" s="135"/>
      <c r="BA33" s="26">
        <f t="shared" si="16"/>
        <v>153254</v>
      </c>
      <c r="BB33" s="26">
        <f t="shared" si="17"/>
        <v>88028</v>
      </c>
      <c r="BC33" s="26">
        <f t="shared" si="18"/>
        <v>104675</v>
      </c>
      <c r="BD33" s="26">
        <f t="shared" si="19"/>
        <v>-31562</v>
      </c>
      <c r="BE33" s="26">
        <f t="shared" si="20"/>
        <v>100481</v>
      </c>
      <c r="BF33" s="26">
        <f t="shared" si="21"/>
        <v>429069</v>
      </c>
      <c r="BG33" s="26">
        <f t="shared" si="22"/>
        <v>868458</v>
      </c>
    </row>
    <row r="34" spans="2:59" ht="16" customHeight="1" x14ac:dyDescent="0.35">
      <c r="E34" s="7"/>
      <c r="AF34" s="127"/>
      <c r="AG34" s="127"/>
      <c r="AN34" s="85"/>
      <c r="AO34" s="85"/>
      <c r="AP34" s="85"/>
    </row>
    <row r="35" spans="2:59" ht="16" customHeight="1" x14ac:dyDescent="0.35">
      <c r="B35" s="38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</row>
    <row r="36" spans="2:59" ht="16" customHeight="1" x14ac:dyDescent="0.35">
      <c r="B36" s="3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AE36" s="26"/>
      <c r="AF36" s="26"/>
      <c r="AG36" s="26"/>
    </row>
    <row r="37" spans="2:59" ht="16" customHeight="1" x14ac:dyDescent="0.35">
      <c r="B37" s="38"/>
      <c r="C37" s="12"/>
      <c r="D37" s="12"/>
      <c r="E37" s="12"/>
      <c r="AE37" s="27"/>
      <c r="AF37" s="27"/>
      <c r="AG37" s="27"/>
    </row>
    <row r="38" spans="2:59" ht="16" customHeight="1" x14ac:dyDescent="0.35">
      <c r="B38" s="38"/>
      <c r="C38" s="12"/>
      <c r="D38" s="12"/>
      <c r="E38" s="12"/>
      <c r="AE38" s="27"/>
      <c r="AF38" s="27"/>
      <c r="AG38" s="27"/>
    </row>
    <row r="39" spans="2:59" ht="16" customHeight="1" x14ac:dyDescent="0.35">
      <c r="B39" s="3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AE39" s="27"/>
      <c r="AF39" s="27"/>
      <c r="AG39" s="27"/>
    </row>
    <row r="40" spans="2:59" ht="16" customHeight="1" x14ac:dyDescent="0.35"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AE40" s="27"/>
      <c r="AF40" s="27"/>
      <c r="AG40" s="27"/>
    </row>
    <row r="41" spans="2:59" ht="16" customHeight="1" x14ac:dyDescent="0.35"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AE41" s="27"/>
      <c r="AF41" s="27"/>
      <c r="AG41" s="27"/>
    </row>
    <row r="42" spans="2:59" ht="16" customHeight="1" x14ac:dyDescent="0.3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AE42" s="27"/>
      <c r="AF42" s="129"/>
      <c r="AG42" s="129"/>
    </row>
    <row r="43" spans="2:59" ht="16" customHeight="1" x14ac:dyDescent="0.3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AE43" s="26"/>
      <c r="AF43" s="26"/>
      <c r="AG43" s="26"/>
    </row>
    <row r="44" spans="2:59" ht="16" customHeight="1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AE44" s="27"/>
      <c r="AF44" s="27"/>
      <c r="AG44" s="27"/>
    </row>
    <row r="45" spans="2:59" ht="16" customHeight="1" x14ac:dyDescent="0.3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AE45" s="27"/>
      <c r="AF45" s="27"/>
      <c r="AG45" s="27"/>
    </row>
    <row r="46" spans="2:59" ht="16" customHeight="1" x14ac:dyDescent="0.35"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AE46" s="27"/>
      <c r="AF46" s="27"/>
      <c r="AG46" s="27"/>
    </row>
    <row r="47" spans="2:59" ht="16" customHeight="1" x14ac:dyDescent="0.35"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AE47" s="27"/>
      <c r="AF47" s="27"/>
      <c r="AG47" s="27"/>
    </row>
    <row r="48" spans="2:59" ht="16" customHeight="1" x14ac:dyDescent="0.35"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AE48" s="26"/>
      <c r="AF48" s="26"/>
      <c r="AG48" s="26"/>
    </row>
    <row r="49" spans="3:33" ht="16" customHeight="1" x14ac:dyDescent="0.35"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AE49" s="27"/>
      <c r="AF49" s="27"/>
      <c r="AG49" s="27"/>
    </row>
    <row r="50" spans="3:33" ht="16" customHeight="1" x14ac:dyDescent="0.35"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AE50" s="26"/>
      <c r="AF50" s="26"/>
      <c r="AG50" s="26"/>
    </row>
    <row r="51" spans="3:33" ht="16" customHeight="1" x14ac:dyDescent="0.35"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AE51" s="26"/>
      <c r="AF51" s="26"/>
      <c r="AG51" s="26"/>
    </row>
    <row r="52" spans="3:33" ht="16" customHeight="1" x14ac:dyDescent="0.35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AE52" s="27"/>
      <c r="AF52" s="27"/>
      <c r="AG52" s="27"/>
    </row>
    <row r="53" spans="3:33" ht="16" customHeight="1" x14ac:dyDescent="0.35"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AE53" s="27"/>
      <c r="AF53" s="27"/>
      <c r="AG53" s="27"/>
    </row>
    <row r="54" spans="3:33" ht="16" customHeight="1" x14ac:dyDescent="0.35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AE54" s="27"/>
      <c r="AF54" s="27"/>
      <c r="AG54" s="27"/>
    </row>
    <row r="55" spans="3:33" ht="16" customHeight="1" x14ac:dyDescent="0.35"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AE55" s="27"/>
      <c r="AF55" s="27"/>
      <c r="AG55" s="27"/>
    </row>
    <row r="56" spans="3:33" ht="16" customHeight="1" x14ac:dyDescent="0.35"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AE56" s="27"/>
      <c r="AF56" s="27"/>
      <c r="AG56" s="27"/>
    </row>
    <row r="57" spans="3:33" ht="16" customHeight="1" x14ac:dyDescent="0.3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AE57" s="27"/>
      <c r="AF57" s="27"/>
      <c r="AG57" s="27"/>
    </row>
    <row r="58" spans="3:33" ht="16" customHeight="1" x14ac:dyDescent="0.35"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AE58" s="26"/>
      <c r="AF58" s="26"/>
      <c r="AG58" s="26"/>
    </row>
    <row r="59" spans="3:33" ht="16" customHeight="1" x14ac:dyDescent="0.35"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AE59" s="27"/>
      <c r="AF59" s="27"/>
      <c r="AG59" s="27"/>
    </row>
    <row r="60" spans="3:33" ht="16" customHeight="1" x14ac:dyDescent="0.35"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AE60" s="27"/>
      <c r="AF60" s="27"/>
      <c r="AG60" s="27"/>
    </row>
    <row r="61" spans="3:33" ht="16" customHeight="1" x14ac:dyDescent="0.35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AE61" s="27"/>
      <c r="AF61" s="27"/>
      <c r="AG61" s="27"/>
    </row>
    <row r="62" spans="3:33" ht="16" customHeight="1" x14ac:dyDescent="0.35"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AE62" s="26"/>
      <c r="AF62" s="26"/>
      <c r="AG62" s="26"/>
    </row>
    <row r="63" spans="3:33" ht="16" customHeight="1" x14ac:dyDescent="0.35"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AE63" s="27"/>
      <c r="AF63" s="27"/>
      <c r="AG63" s="27"/>
    </row>
    <row r="64" spans="3:33" ht="16" customHeight="1" x14ac:dyDescent="0.35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AE64" s="26"/>
      <c r="AF64" s="26"/>
      <c r="AG64" s="26"/>
    </row>
    <row r="65" spans="3:17" ht="16" customHeight="1" x14ac:dyDescent="0.35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3:17" ht="16" customHeight="1" x14ac:dyDescent="0.35"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3:17" ht="16" customHeight="1" x14ac:dyDescent="0.35"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3:17" x14ac:dyDescent="0.35"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3:17" x14ac:dyDescent="0.35"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3:17" x14ac:dyDescent="0.35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3:17" x14ac:dyDescent="0.35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3:17" x14ac:dyDescent="0.3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3:17" x14ac:dyDescent="0.3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3:17" x14ac:dyDescent="0.3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3:17" x14ac:dyDescent="0.35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3:17" x14ac:dyDescent="0.35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3:17" x14ac:dyDescent="0.35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3:17" x14ac:dyDescent="0.35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</sheetData>
  <mergeCells count="1">
    <mergeCell ref="B1:B2"/>
  </mergeCells>
  <conditionalFormatting sqref="A1:XFD1048576">
    <cfRule type="cellIs" dxfId="19" priority="1" operator="equal">
      <formula>"-"</formula>
    </cfRule>
  </conditionalFormatting>
  <conditionalFormatting sqref="Z4:AG4">
    <cfRule type="cellIs" dxfId="18" priority="12" operator="equal">
      <formula>"-"</formula>
    </cfRule>
  </conditionalFormatting>
  <conditionalFormatting sqref="AF5:AG9">
    <cfRule type="cellIs" dxfId="17" priority="2" operator="equal">
      <formula>"-"</formula>
    </cfRule>
  </conditionalFormatting>
  <conditionalFormatting sqref="AF16:AG16">
    <cfRule type="cellIs" dxfId="16" priority="3" operator="equal">
      <formula>"-"</formula>
    </cfRule>
  </conditionalFormatting>
  <hyperlinks>
    <hyperlink ref="B1:B2" location="Menu!A1" display="MENU" xr:uid="{FDCDF3CD-F8F2-43A7-896C-8074B0FC17CD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E1B1C-C552-40F1-9313-9B9845DE6593}">
  <sheetPr>
    <tabColor rgb="FF0026FF"/>
  </sheetPr>
  <dimension ref="A1:AX77"/>
  <sheetViews>
    <sheetView showGridLines="0" zoomScaleNormal="100" workbookViewId="0">
      <pane xSplit="2" ySplit="3" topLeftCell="Y4" activePane="bottomRight" state="frozen"/>
      <selection activeCell="Z18" sqref="Z18"/>
      <selection pane="topRight" activeCell="Z18" sqref="Z18"/>
      <selection pane="bottomLeft" activeCell="Z18" sqref="Z18"/>
      <selection pane="bottomRight"/>
    </sheetView>
  </sheetViews>
  <sheetFormatPr defaultColWidth="2.6328125" defaultRowHeight="15.5" x14ac:dyDescent="0.35"/>
  <cols>
    <col min="1" max="1" width="2.6328125" style="8" customWidth="1"/>
    <col min="2" max="2" width="70.6328125" style="34" customWidth="1"/>
    <col min="3" max="32" width="15.1796875" style="3" customWidth="1"/>
    <col min="33" max="33" width="14" style="3" bestFit="1" customWidth="1"/>
    <col min="34" max="50" width="14" style="80" bestFit="1" customWidth="1"/>
    <col min="51" max="16384" width="2.6328125" style="8"/>
  </cols>
  <sheetData>
    <row r="1" spans="2:50" ht="16" customHeight="1" thickBot="1" x14ac:dyDescent="0.4">
      <c r="B1" s="141" t="s">
        <v>2</v>
      </c>
      <c r="AG1" s="80"/>
    </row>
    <row r="2" spans="2:50" ht="16" customHeight="1" x14ac:dyDescent="0.35">
      <c r="B2" s="141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08" t="s">
        <v>216</v>
      </c>
      <c r="AF2" s="108"/>
      <c r="AG2" s="80"/>
    </row>
    <row r="3" spans="2:50" ht="16" customHeight="1" x14ac:dyDescent="0.35">
      <c r="B3" s="28" t="s">
        <v>138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28" t="s">
        <v>21</v>
      </c>
      <c r="V3" s="28" t="s">
        <v>22</v>
      </c>
      <c r="W3" s="28" t="s">
        <v>23</v>
      </c>
      <c r="X3" s="28" t="s">
        <v>0</v>
      </c>
      <c r="Y3" s="28" t="s">
        <v>168</v>
      </c>
      <c r="Z3" s="28" t="s">
        <v>171</v>
      </c>
      <c r="AA3" s="28" t="s">
        <v>180</v>
      </c>
      <c r="AB3" s="28" t="s">
        <v>183</v>
      </c>
      <c r="AC3" s="28" t="s">
        <v>185</v>
      </c>
      <c r="AD3" s="28" t="s">
        <v>187</v>
      </c>
      <c r="AE3" s="28" t="s">
        <v>192</v>
      </c>
      <c r="AF3" s="28" t="s">
        <v>217</v>
      </c>
      <c r="AG3" s="28" t="s">
        <v>224</v>
      </c>
    </row>
    <row r="4" spans="2:50" ht="16" customHeight="1" x14ac:dyDescent="0.35">
      <c r="B4" s="109" t="s">
        <v>95</v>
      </c>
      <c r="C4" s="110">
        <v>868.45548319</v>
      </c>
      <c r="D4" s="110">
        <v>1044.7239999999999</v>
      </c>
      <c r="E4" s="110">
        <v>1141.7208428600002</v>
      </c>
      <c r="F4" s="110">
        <v>1053.04</v>
      </c>
      <c r="G4" s="110">
        <v>1178.5072930899998</v>
      </c>
      <c r="H4" s="110">
        <v>1235.3326887400001</v>
      </c>
      <c r="I4" s="110">
        <v>1135.6138051299999</v>
      </c>
      <c r="J4" s="110">
        <v>1084.6658248799999</v>
      </c>
      <c r="K4" s="110">
        <v>1130.1706251200003</v>
      </c>
      <c r="L4" s="110">
        <v>951.39112679999994</v>
      </c>
      <c r="M4" s="110">
        <v>1064.82191358</v>
      </c>
      <c r="N4" s="110">
        <v>1063.2954877799998</v>
      </c>
      <c r="O4" s="110">
        <v>1279.3480463699998</v>
      </c>
      <c r="P4" s="110">
        <v>1400.2373879699999</v>
      </c>
      <c r="Q4" s="110">
        <v>1553.3788992099999</v>
      </c>
      <c r="R4" s="110">
        <v>1716.5944284199998</v>
      </c>
      <c r="S4" s="110">
        <v>2066.0157802099993</v>
      </c>
      <c r="T4" s="110">
        <v>1968.8302282800003</v>
      </c>
      <c r="U4" s="110">
        <v>2184.8802154600003</v>
      </c>
      <c r="V4" s="110">
        <v>2408.9291018900003</v>
      </c>
      <c r="W4" s="110">
        <v>2760.8643025499996</v>
      </c>
      <c r="X4" s="110">
        <v>2875.1113910800022</v>
      </c>
      <c r="Y4" s="110">
        <v>3067.8901954100002</v>
      </c>
      <c r="Z4" s="110">
        <v>3423.9449958000005</v>
      </c>
      <c r="AA4" s="110">
        <v>3731.7952035799999</v>
      </c>
      <c r="AB4" s="110">
        <v>3648.3287176799995</v>
      </c>
      <c r="AC4" s="110">
        <v>4124.4753273700007</v>
      </c>
      <c r="AD4" s="110">
        <v>4560.1648375800005</v>
      </c>
      <c r="AE4" s="110">
        <v>5007.07</v>
      </c>
      <c r="AF4" s="110">
        <v>4971.3096283899995</v>
      </c>
      <c r="AG4" s="110">
        <v>5835.0230000000001</v>
      </c>
    </row>
    <row r="5" spans="2:50" ht="16" customHeight="1" x14ac:dyDescent="0.35">
      <c r="B5" s="111" t="s">
        <v>96</v>
      </c>
      <c r="C5" s="112">
        <v>0</v>
      </c>
      <c r="D5" s="112">
        <v>0</v>
      </c>
      <c r="E5" s="112">
        <v>0</v>
      </c>
      <c r="F5" s="112">
        <v>0</v>
      </c>
      <c r="G5" s="112">
        <v>281.60067464999997</v>
      </c>
      <c r="H5" s="112">
        <v>298.251020049999</v>
      </c>
      <c r="I5" s="112">
        <v>285.035731459999</v>
      </c>
      <c r="J5" s="112">
        <v>326.97749052</v>
      </c>
      <c r="K5" s="112">
        <v>433.38838422000003</v>
      </c>
      <c r="L5" s="112">
        <v>485.93841963999989</v>
      </c>
      <c r="M5" s="112">
        <v>661.15918350000004</v>
      </c>
      <c r="N5" s="112">
        <v>776.38318648999996</v>
      </c>
      <c r="O5" s="112">
        <v>1014.9856050799999</v>
      </c>
      <c r="P5" s="112">
        <v>1159.3458911599998</v>
      </c>
      <c r="Q5" s="112">
        <v>1335.67501864</v>
      </c>
      <c r="R5" s="112">
        <v>1533.4568601199996</v>
      </c>
      <c r="S5" s="112">
        <v>1883.4249579699995</v>
      </c>
      <c r="T5" s="112">
        <v>1798.2494353900004</v>
      </c>
      <c r="U5" s="112">
        <v>1983.4487735700004</v>
      </c>
      <c r="V5" s="112">
        <v>2167.2513085300002</v>
      </c>
      <c r="W5" s="112">
        <v>2463.3559491743181</v>
      </c>
      <c r="X5" s="112">
        <v>2530.4750271321464</v>
      </c>
      <c r="Y5" s="112">
        <v>2664.0496235750261</v>
      </c>
      <c r="Z5" s="112">
        <v>2960.1685144183252</v>
      </c>
      <c r="AA5" s="112">
        <v>3213.2503144614984</v>
      </c>
      <c r="AB5" s="112">
        <v>3098.5418059312724</v>
      </c>
      <c r="AC5" s="112">
        <v>3546.8890000000001</v>
      </c>
      <c r="AD5" s="112">
        <v>3974.7420735984242</v>
      </c>
      <c r="AE5" s="112">
        <v>4390.4972160299994</v>
      </c>
      <c r="AF5" s="112">
        <v>4317.2691390799991</v>
      </c>
      <c r="AG5" s="112">
        <v>4602.8245450000004</v>
      </c>
    </row>
    <row r="6" spans="2:50" ht="16" customHeight="1" x14ac:dyDescent="0.35">
      <c r="B6" s="111" t="s">
        <v>97</v>
      </c>
      <c r="C6" s="57">
        <v>0</v>
      </c>
      <c r="D6" s="57">
        <v>0</v>
      </c>
      <c r="E6" s="57">
        <v>0</v>
      </c>
      <c r="F6" s="57">
        <v>0</v>
      </c>
      <c r="G6" s="57">
        <v>896.90661843999999</v>
      </c>
      <c r="H6" s="57">
        <v>937.08166869000104</v>
      </c>
      <c r="I6" s="57">
        <v>850.57808915999999</v>
      </c>
      <c r="J6" s="57">
        <v>757.68834429000196</v>
      </c>
      <c r="K6" s="57">
        <v>696.78224090000037</v>
      </c>
      <c r="L6" s="57">
        <v>465.45270715999999</v>
      </c>
      <c r="M6" s="57">
        <v>403.66273007999985</v>
      </c>
      <c r="N6" s="57">
        <v>286.91230128999996</v>
      </c>
      <c r="O6" s="57">
        <v>264.36244128999994</v>
      </c>
      <c r="P6" s="57">
        <v>240.89149681000001</v>
      </c>
      <c r="Q6" s="57">
        <v>217.70388056999994</v>
      </c>
      <c r="R6" s="57">
        <v>183.13756830000005</v>
      </c>
      <c r="S6" s="57">
        <v>182.59082223999997</v>
      </c>
      <c r="T6" s="57">
        <v>163.81113445999995</v>
      </c>
      <c r="U6" s="57">
        <v>143.53570837999999</v>
      </c>
      <c r="V6" s="57">
        <v>120.50142876999998</v>
      </c>
      <c r="W6" s="57">
        <v>97.00772934568144</v>
      </c>
      <c r="X6" s="57">
        <v>86.854683137855574</v>
      </c>
      <c r="Y6" s="57">
        <v>77.940221924974153</v>
      </c>
      <c r="Z6" s="57">
        <v>73.682388841675277</v>
      </c>
      <c r="AA6" s="57">
        <v>63.99719800850157</v>
      </c>
      <c r="AB6" s="57">
        <v>50.685162988727498</v>
      </c>
      <c r="AC6" s="57">
        <v>35.255000000000003</v>
      </c>
      <c r="AD6" s="57">
        <v>9.6718515815760373</v>
      </c>
      <c r="AE6" s="57">
        <v>7.6</v>
      </c>
      <c r="AF6" s="57">
        <v>6.0860000000000003</v>
      </c>
      <c r="AG6" s="57">
        <v>3.6589999999999998</v>
      </c>
    </row>
    <row r="7" spans="2:50" ht="16" customHeight="1" x14ac:dyDescent="0.35">
      <c r="B7" s="111" t="s">
        <v>98</v>
      </c>
      <c r="C7" s="57">
        <v>0</v>
      </c>
      <c r="D7" s="57">
        <v>0</v>
      </c>
      <c r="E7" s="57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v>0</v>
      </c>
      <c r="O7" s="57">
        <v>0</v>
      </c>
      <c r="P7" s="57">
        <v>0</v>
      </c>
      <c r="Q7" s="57">
        <v>0</v>
      </c>
      <c r="R7" s="57">
        <v>0</v>
      </c>
      <c r="S7" s="57">
        <v>0</v>
      </c>
      <c r="T7" s="57">
        <v>6.7696584299999998</v>
      </c>
      <c r="U7" s="57">
        <v>57.895733510000007</v>
      </c>
      <c r="V7" s="57">
        <v>121.17636459000001</v>
      </c>
      <c r="W7" s="57">
        <v>200.50062403000001</v>
      </c>
      <c r="X7" s="57">
        <v>257.78168081000001</v>
      </c>
      <c r="Y7" s="57">
        <v>325.90034991000005</v>
      </c>
      <c r="Z7" s="57">
        <v>390.09409253999996</v>
      </c>
      <c r="AA7" s="57">
        <v>454.54769111000002</v>
      </c>
      <c r="AB7" s="57">
        <v>499.10174875999996</v>
      </c>
      <c r="AC7" s="57">
        <v>542.33132737000017</v>
      </c>
      <c r="AD7" s="57">
        <v>575.75091240000006</v>
      </c>
      <c r="AE7" s="57">
        <v>608.97278397000002</v>
      </c>
      <c r="AF7" s="57">
        <v>647.95448930999999</v>
      </c>
      <c r="AG7" s="57">
        <v>1228.5394550000001</v>
      </c>
    </row>
    <row r="8" spans="2:50" ht="16" customHeight="1" x14ac:dyDescent="0.35">
      <c r="B8" s="109" t="s">
        <v>170</v>
      </c>
      <c r="C8" s="110">
        <v>211.06733930999999</v>
      </c>
      <c r="D8" s="110">
        <v>233.72699999999998</v>
      </c>
      <c r="E8" s="110">
        <v>244.84681738999998</v>
      </c>
      <c r="F8" s="110">
        <v>247.57910972000005</v>
      </c>
      <c r="G8" s="110">
        <v>266.48296658000004</v>
      </c>
      <c r="H8" s="110">
        <v>302.13267583999999</v>
      </c>
      <c r="I8" s="110">
        <v>335.43736983999997</v>
      </c>
      <c r="J8" s="110">
        <v>376.02502171999998</v>
      </c>
      <c r="K8" s="110">
        <v>465.73277478000011</v>
      </c>
      <c r="L8" s="110">
        <v>618.84736581000016</v>
      </c>
      <c r="M8" s="110">
        <v>764.67413851000015</v>
      </c>
      <c r="N8" s="110">
        <v>1115.0595536800001</v>
      </c>
      <c r="O8" s="110">
        <v>1271.8107862100005</v>
      </c>
      <c r="P8" s="110">
        <v>2237.6858509200001</v>
      </c>
      <c r="Q8" s="110">
        <v>3842.4702999399997</v>
      </c>
      <c r="R8" s="110">
        <v>4729.1795314699993</v>
      </c>
      <c r="S8" s="110">
        <v>4942.9134616600004</v>
      </c>
      <c r="T8" s="110">
        <v>6382.5238145600006</v>
      </c>
      <c r="U8" s="110">
        <v>6999.6852057699998</v>
      </c>
      <c r="V8" s="110">
        <v>7598.1547240999998</v>
      </c>
      <c r="W8" s="110">
        <v>8396.830088910001</v>
      </c>
      <c r="X8" s="110">
        <v>9508.1393844499999</v>
      </c>
      <c r="Y8" s="110">
        <v>10898.340951169999</v>
      </c>
      <c r="Z8" s="110">
        <v>12175.3467822</v>
      </c>
      <c r="AA8" s="110">
        <v>13780.030583320002</v>
      </c>
      <c r="AB8" s="110">
        <v>15318.471095660001</v>
      </c>
      <c r="AC8" s="110">
        <v>17588.371525409999</v>
      </c>
      <c r="AD8" s="110">
        <v>19275.742451410002</v>
      </c>
      <c r="AE8" s="110">
        <v>21827.629527499997</v>
      </c>
      <c r="AF8" s="110">
        <v>25034.856148930005</v>
      </c>
      <c r="AG8" s="110">
        <v>27815.084930640001</v>
      </c>
    </row>
    <row r="9" spans="2:50" ht="16" customHeight="1" x14ac:dyDescent="0.35">
      <c r="B9" s="111" t="s">
        <v>99</v>
      </c>
      <c r="C9" s="57">
        <v>150.35698421999999</v>
      </c>
      <c r="D9" s="57">
        <v>154.40199999999999</v>
      </c>
      <c r="E9" s="57">
        <v>147.79117313999998</v>
      </c>
      <c r="F9" s="57">
        <v>134.97199423000004</v>
      </c>
      <c r="G9" s="57">
        <v>135.85750348000002</v>
      </c>
      <c r="H9" s="57">
        <v>172.79803810999999</v>
      </c>
      <c r="I9" s="57">
        <v>213.65332423999999</v>
      </c>
      <c r="J9" s="57">
        <v>263.01468786999999</v>
      </c>
      <c r="K9" s="57">
        <v>361.51804109000011</v>
      </c>
      <c r="L9" s="57">
        <v>446.02437015999999</v>
      </c>
      <c r="M9" s="57">
        <v>574.05532758000015</v>
      </c>
      <c r="N9" s="57">
        <v>920.34707201000015</v>
      </c>
      <c r="O9" s="57">
        <v>1072.8972597300003</v>
      </c>
      <c r="P9" s="57">
        <v>2032.1258287900002</v>
      </c>
      <c r="Q9" s="57">
        <v>3623.1851045599997</v>
      </c>
      <c r="R9" s="57">
        <v>4488.7551946899994</v>
      </c>
      <c r="S9" s="57">
        <v>4681.9156947900001</v>
      </c>
      <c r="T9" s="57">
        <v>6051.5193562100003</v>
      </c>
      <c r="U9" s="57">
        <v>6513.0348036800006</v>
      </c>
      <c r="V9" s="57">
        <v>6909.0400552399997</v>
      </c>
      <c r="W9" s="57">
        <v>7546.5931744199997</v>
      </c>
      <c r="X9" s="57">
        <v>8582.5952373</v>
      </c>
      <c r="Y9" s="57">
        <v>9905.2249889899995</v>
      </c>
      <c r="Z9" s="57">
        <v>11062.767741510001</v>
      </c>
      <c r="AA9" s="57">
        <v>12453.331417560001</v>
      </c>
      <c r="AB9" s="57">
        <v>13768.69778271</v>
      </c>
      <c r="AC9" s="57">
        <v>15844.03840059</v>
      </c>
      <c r="AD9" s="57">
        <v>17366.284554180002</v>
      </c>
      <c r="AE9" s="57">
        <v>19737.225999999999</v>
      </c>
      <c r="AF9" s="57">
        <v>22824.204042680005</v>
      </c>
      <c r="AG9" s="57">
        <v>25517.757000000001</v>
      </c>
    </row>
    <row r="10" spans="2:50" ht="16" customHeight="1" x14ac:dyDescent="0.35">
      <c r="B10" s="113" t="s">
        <v>100</v>
      </c>
      <c r="C10" s="57">
        <v>60.71035509</v>
      </c>
      <c r="D10" s="57">
        <v>79.325000000000003</v>
      </c>
      <c r="E10" s="57">
        <v>97.05564425</v>
      </c>
      <c r="F10" s="57">
        <v>112.60711549000001</v>
      </c>
      <c r="G10" s="57">
        <v>130.62546310000002</v>
      </c>
      <c r="H10" s="57">
        <v>129.33463773</v>
      </c>
      <c r="I10" s="57">
        <v>121.7840456</v>
      </c>
      <c r="J10" s="57">
        <v>113.01033384999999</v>
      </c>
      <c r="K10" s="57">
        <v>104.21473369</v>
      </c>
      <c r="L10" s="57">
        <v>172.8229444800001</v>
      </c>
      <c r="M10" s="57">
        <v>190.61881093</v>
      </c>
      <c r="N10" s="57">
        <v>194.7124816700001</v>
      </c>
      <c r="O10" s="57">
        <v>198.91352648000009</v>
      </c>
      <c r="P10" s="57">
        <v>205.56002213000005</v>
      </c>
      <c r="Q10" s="57">
        <v>219.28399777000007</v>
      </c>
      <c r="R10" s="57">
        <v>240.38321056000004</v>
      </c>
      <c r="S10" s="57">
        <v>260.9274618</v>
      </c>
      <c r="T10" s="57">
        <v>330.84657917999994</v>
      </c>
      <c r="U10" s="57">
        <v>369.49919868999984</v>
      </c>
      <c r="V10" s="57">
        <v>391.01445777999987</v>
      </c>
      <c r="W10" s="57">
        <v>422.07642051000016</v>
      </c>
      <c r="X10" s="57">
        <v>438.50280229999987</v>
      </c>
      <c r="Y10" s="57">
        <v>452.33222582999997</v>
      </c>
      <c r="Z10" s="57">
        <v>492.09030535000011</v>
      </c>
      <c r="AA10" s="57">
        <v>577.42508878000012</v>
      </c>
      <c r="AB10" s="57">
        <v>673.05895241999997</v>
      </c>
      <c r="AC10" s="57">
        <v>768.4273945799996</v>
      </c>
      <c r="AD10" s="57">
        <v>851.72338979999961</v>
      </c>
      <c r="AE10" s="57">
        <v>951.95722345999968</v>
      </c>
      <c r="AF10" s="57">
        <v>1020.6885986599995</v>
      </c>
      <c r="AG10" s="57">
        <v>1074.1008289299991</v>
      </c>
    </row>
    <row r="11" spans="2:50" ht="16" customHeight="1" x14ac:dyDescent="0.35">
      <c r="B11" s="113" t="s">
        <v>101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  <c r="L11" s="57">
        <v>5.1169999999999993E-5</v>
      </c>
      <c r="M11" s="57">
        <v>0</v>
      </c>
      <c r="N11" s="57">
        <v>0</v>
      </c>
      <c r="O11" s="57">
        <v>0</v>
      </c>
      <c r="P11" s="57">
        <v>0</v>
      </c>
      <c r="Q11" s="57">
        <v>1.1976100000000002E-3</v>
      </c>
      <c r="R11" s="57">
        <v>4.1126219999999998E-2</v>
      </c>
      <c r="S11" s="57">
        <v>7.0305070000000011E-2</v>
      </c>
      <c r="T11" s="57">
        <v>0.15787917000000001</v>
      </c>
      <c r="U11" s="57">
        <v>117.15120339999999</v>
      </c>
      <c r="V11" s="57">
        <v>298.10021108000001</v>
      </c>
      <c r="W11" s="57">
        <v>428.16049398000001</v>
      </c>
      <c r="X11" s="57">
        <v>487.04134484999992</v>
      </c>
      <c r="Y11" s="57">
        <v>540.78373635000014</v>
      </c>
      <c r="Z11" s="57">
        <v>620.48873533999983</v>
      </c>
      <c r="AA11" s="57">
        <v>749.27407698000002</v>
      </c>
      <c r="AB11" s="57">
        <v>876.71436053000002</v>
      </c>
      <c r="AC11" s="57">
        <v>975.90573024000025</v>
      </c>
      <c r="AD11" s="57">
        <v>1057.7345074300006</v>
      </c>
      <c r="AE11" s="57">
        <v>1138.4463040400005</v>
      </c>
      <c r="AF11" s="57">
        <v>1189.9635075900003</v>
      </c>
      <c r="AG11" s="57">
        <v>1223.2271017099997</v>
      </c>
    </row>
    <row r="12" spans="2:50" ht="16" customHeight="1" x14ac:dyDescent="0.35">
      <c r="B12" s="114" t="s">
        <v>102</v>
      </c>
      <c r="C12" s="110">
        <v>197.99940161000001</v>
      </c>
      <c r="D12" s="110">
        <v>226.86500000000001</v>
      </c>
      <c r="E12" s="110">
        <v>233.82169556000002</v>
      </c>
      <c r="F12" s="110">
        <v>231.32972889000013</v>
      </c>
      <c r="G12" s="110">
        <v>217.07010577999995</v>
      </c>
      <c r="H12" s="110">
        <v>186.09074818999997</v>
      </c>
      <c r="I12" s="110">
        <v>139.38516344999999</v>
      </c>
      <c r="J12" s="110">
        <v>93.4267519200001</v>
      </c>
      <c r="K12" s="110">
        <v>64.279454919999978</v>
      </c>
      <c r="L12" s="110">
        <v>37.440007859999994</v>
      </c>
      <c r="M12" s="110">
        <v>33.004156909999999</v>
      </c>
      <c r="N12" s="110">
        <v>27.870574039999997</v>
      </c>
      <c r="O12" s="110">
        <v>26.394894569999998</v>
      </c>
      <c r="P12" s="110">
        <v>24.903172129999994</v>
      </c>
      <c r="Q12" s="110">
        <v>24.835035909999998</v>
      </c>
      <c r="R12" s="110">
        <v>25.595468179999997</v>
      </c>
      <c r="S12" s="110">
        <v>29.445519429999997</v>
      </c>
      <c r="T12" s="110">
        <v>33.270693700000002</v>
      </c>
      <c r="U12" s="110">
        <v>36.096561359999981</v>
      </c>
      <c r="V12" s="110">
        <v>33.435955450000009</v>
      </c>
      <c r="W12" s="110">
        <v>31.160441640000002</v>
      </c>
      <c r="X12" s="110">
        <v>31.104735210000005</v>
      </c>
      <c r="Y12" s="110">
        <v>27.887143500000001</v>
      </c>
      <c r="Z12" s="110">
        <v>25.908923370000007</v>
      </c>
      <c r="AA12" s="110">
        <v>23.835902599999994</v>
      </c>
      <c r="AB12" s="110">
        <v>21.824208469999991</v>
      </c>
      <c r="AC12" s="110">
        <v>21.526437849999997</v>
      </c>
      <c r="AD12" s="110">
        <v>19.068535789999999</v>
      </c>
      <c r="AE12" s="110">
        <v>18.129987879999995</v>
      </c>
      <c r="AF12" s="110">
        <v>12.491166720000002</v>
      </c>
      <c r="AG12" s="110">
        <v>11.601083990000001</v>
      </c>
    </row>
    <row r="13" spans="2:50" ht="16" customHeight="1" x14ac:dyDescent="0.35">
      <c r="B13" s="114" t="s">
        <v>103</v>
      </c>
      <c r="C13" s="110">
        <v>4.5099540300000003</v>
      </c>
      <c r="D13" s="110">
        <v>10.25</v>
      </c>
      <c r="E13" s="110">
        <v>15.842000000000001</v>
      </c>
      <c r="F13" s="110">
        <v>20.728094049999999</v>
      </c>
      <c r="G13" s="110">
        <v>23.995557679999997</v>
      </c>
      <c r="H13" s="110">
        <v>23.604486790000003</v>
      </c>
      <c r="I13" s="110">
        <v>20.306999999999999</v>
      </c>
      <c r="J13" s="110">
        <v>14.819076259999999</v>
      </c>
      <c r="K13" s="110">
        <v>11.21257948</v>
      </c>
      <c r="L13" s="110">
        <v>5.8269793800000009</v>
      </c>
      <c r="M13" s="110">
        <v>5.5535631399999987</v>
      </c>
      <c r="N13" s="110">
        <v>4.1516892199999988</v>
      </c>
      <c r="O13" s="110">
        <v>3.9805605300000013</v>
      </c>
      <c r="P13" s="110">
        <v>3.8029352000000007</v>
      </c>
      <c r="Q13" s="110">
        <v>3.5766804799999985</v>
      </c>
      <c r="R13" s="110">
        <v>2.3385274700000025</v>
      </c>
      <c r="S13" s="110">
        <v>2.6515538199999984</v>
      </c>
      <c r="T13" s="110">
        <v>2.87608789</v>
      </c>
      <c r="U13" s="110">
        <v>2.9210617300000008</v>
      </c>
      <c r="V13" s="110">
        <v>2.5631894700000015</v>
      </c>
      <c r="W13" s="110">
        <v>2.353795459999998</v>
      </c>
      <c r="X13" s="110">
        <v>1.9923612700000024</v>
      </c>
      <c r="Y13" s="110">
        <v>1.3995316300000014</v>
      </c>
      <c r="Z13" s="110">
        <v>2.4561131800000005</v>
      </c>
      <c r="AA13" s="110">
        <v>0.47384066999999958</v>
      </c>
      <c r="AB13" s="110">
        <v>0.34225712000000075</v>
      </c>
      <c r="AC13" s="110">
        <v>0.2382906999999968</v>
      </c>
      <c r="AD13" s="110">
        <v>7.6522629999999967E-2</v>
      </c>
      <c r="AE13" s="110">
        <v>0.16636116999999986</v>
      </c>
      <c r="AF13" s="110">
        <v>4.7292390000000004E-2</v>
      </c>
      <c r="AG13" s="110">
        <v>3.1030000000129805E-5</v>
      </c>
    </row>
    <row r="14" spans="2:50" ht="16" customHeight="1" x14ac:dyDescent="0.35">
      <c r="B14" s="87" t="s">
        <v>104</v>
      </c>
      <c r="C14" s="110">
        <f t="shared" ref="C14:AE14" si="0">SUM(C12:C13,C8,C4)</f>
        <v>1282.03217814</v>
      </c>
      <c r="D14" s="110">
        <f t="shared" si="0"/>
        <v>1515.5659999999998</v>
      </c>
      <c r="E14" s="110">
        <f t="shared" si="0"/>
        <v>1636.2313558100002</v>
      </c>
      <c r="F14" s="110">
        <f t="shared" si="0"/>
        <v>1552.6769326600001</v>
      </c>
      <c r="G14" s="110">
        <f t="shared" si="0"/>
        <v>1686.0559231299999</v>
      </c>
      <c r="H14" s="110">
        <f t="shared" si="0"/>
        <v>1747.16059956</v>
      </c>
      <c r="I14" s="110">
        <f t="shared" si="0"/>
        <v>1630.7433384199999</v>
      </c>
      <c r="J14" s="110">
        <f t="shared" si="0"/>
        <v>1568.93667478</v>
      </c>
      <c r="K14" s="110">
        <f t="shared" si="0"/>
        <v>1671.3954343000005</v>
      </c>
      <c r="L14" s="110">
        <f t="shared" si="0"/>
        <v>1613.50547985</v>
      </c>
      <c r="M14" s="110">
        <f t="shared" si="0"/>
        <v>1868.0537721400001</v>
      </c>
      <c r="N14" s="110">
        <f t="shared" si="0"/>
        <v>2210.3773047200002</v>
      </c>
      <c r="O14" s="110">
        <f t="shared" si="0"/>
        <v>2581.5342876800005</v>
      </c>
      <c r="P14" s="110">
        <f t="shared" si="0"/>
        <v>3666.6293462200001</v>
      </c>
      <c r="Q14" s="110">
        <f t="shared" si="0"/>
        <v>5424.2609155399996</v>
      </c>
      <c r="R14" s="110">
        <f t="shared" si="0"/>
        <v>6473.7079555399987</v>
      </c>
      <c r="S14" s="110">
        <f t="shared" si="0"/>
        <v>7041.0263151199997</v>
      </c>
      <c r="T14" s="110">
        <f t="shared" si="0"/>
        <v>8387.5008244300006</v>
      </c>
      <c r="U14" s="110">
        <f t="shared" si="0"/>
        <v>9223.5830443199993</v>
      </c>
      <c r="V14" s="110">
        <f t="shared" si="0"/>
        <v>10043.08297091</v>
      </c>
      <c r="W14" s="110">
        <f t="shared" si="0"/>
        <v>11191.208628560002</v>
      </c>
      <c r="X14" s="110">
        <f t="shared" si="0"/>
        <v>12416.347872010003</v>
      </c>
      <c r="Y14" s="110">
        <f t="shared" si="0"/>
        <v>13995.51782171</v>
      </c>
      <c r="Z14" s="110">
        <f t="shared" si="0"/>
        <v>15627.65681455</v>
      </c>
      <c r="AA14" s="110">
        <f t="shared" si="0"/>
        <v>17536.135530170002</v>
      </c>
      <c r="AB14" s="110">
        <f t="shared" si="0"/>
        <v>18988.966278930002</v>
      </c>
      <c r="AC14" s="110">
        <f t="shared" si="0"/>
        <v>21734.611581329998</v>
      </c>
      <c r="AD14" s="110">
        <f t="shared" si="0"/>
        <v>23855.052347410001</v>
      </c>
      <c r="AE14" s="110">
        <f t="shared" si="0"/>
        <v>26852.995876549998</v>
      </c>
      <c r="AF14" s="110">
        <f>SUM(AF12:AF13,AF8,AF4)</f>
        <v>30018.704236430007</v>
      </c>
      <c r="AG14" s="110">
        <f>SUM(AG12:AG13,AG8,AG4)</f>
        <v>33661.709045659998</v>
      </c>
    </row>
    <row r="15" spans="2:50" ht="16" customHeight="1" x14ac:dyDescent="0.35">
      <c r="B15" s="115" t="s">
        <v>133</v>
      </c>
      <c r="C15" s="57">
        <v>37.705185089999901</v>
      </c>
      <c r="D15" s="57">
        <v>42.159144199999901</v>
      </c>
      <c r="E15" s="57">
        <v>65.810359120000001</v>
      </c>
      <c r="F15" s="57">
        <v>88.020395350000001</v>
      </c>
      <c r="G15" s="57">
        <v>81.750796550000004</v>
      </c>
      <c r="H15" s="57">
        <v>84.8686130199997</v>
      </c>
      <c r="I15" s="57">
        <v>91.130473690000102</v>
      </c>
      <c r="J15" s="57">
        <v>96.449802670000295</v>
      </c>
      <c r="K15" s="57">
        <v>102.80930038</v>
      </c>
      <c r="L15" s="57">
        <v>28.868436829999997</v>
      </c>
      <c r="M15" s="57">
        <v>32.584635060000004</v>
      </c>
      <c r="N15" s="57">
        <v>37.669943089999997</v>
      </c>
      <c r="O15" s="57">
        <v>36.697464250000003</v>
      </c>
      <c r="P15" s="57">
        <v>38.533077320000004</v>
      </c>
      <c r="Q15" s="57">
        <v>46.070020370000009</v>
      </c>
      <c r="R15" s="57">
        <v>54.44814560999999</v>
      </c>
      <c r="S15" s="57">
        <v>58.351463550000005</v>
      </c>
      <c r="T15" s="57">
        <v>70.578135800000013</v>
      </c>
      <c r="U15" s="57">
        <v>73.664544060000011</v>
      </c>
      <c r="V15" s="57">
        <v>104.62874734</v>
      </c>
      <c r="W15" s="57">
        <v>96.157253349999991</v>
      </c>
      <c r="X15" s="57">
        <v>88.042765389999985</v>
      </c>
      <c r="Y15" s="57">
        <v>99.456855669999968</v>
      </c>
      <c r="Z15" s="57">
        <v>145.60431514000001</v>
      </c>
      <c r="AA15" s="57">
        <v>169.40236512999999</v>
      </c>
      <c r="AB15" s="57">
        <v>137.62099585999999</v>
      </c>
      <c r="AC15" s="57">
        <v>141.35240676999999</v>
      </c>
      <c r="AD15" s="57">
        <v>138.45935720999998</v>
      </c>
      <c r="AE15" s="57">
        <v>132.20245062999999</v>
      </c>
      <c r="AF15" s="57">
        <v>103.636</v>
      </c>
      <c r="AG15" s="57">
        <v>100.624</v>
      </c>
    </row>
    <row r="16" spans="2:50" ht="16" customHeight="1" x14ac:dyDescent="0.35">
      <c r="B16" s="87" t="s">
        <v>105</v>
      </c>
      <c r="C16" s="110">
        <f t="shared" ref="C16:AE16" si="1">SUM(C14:C15)</f>
        <v>1319.73736323</v>
      </c>
      <c r="D16" s="110">
        <f t="shared" si="1"/>
        <v>1557.7251441999997</v>
      </c>
      <c r="E16" s="110">
        <f t="shared" si="1"/>
        <v>1702.0417149300001</v>
      </c>
      <c r="F16" s="110">
        <f t="shared" si="1"/>
        <v>1640.6973280100001</v>
      </c>
      <c r="G16" s="110">
        <f t="shared" si="1"/>
        <v>1767.8067196799998</v>
      </c>
      <c r="H16" s="110">
        <f t="shared" si="1"/>
        <v>1832.0292125799997</v>
      </c>
      <c r="I16" s="110">
        <f t="shared" si="1"/>
        <v>1721.87381211</v>
      </c>
      <c r="J16" s="110">
        <f t="shared" si="1"/>
        <v>1665.3864774500003</v>
      </c>
      <c r="K16" s="110">
        <f t="shared" si="1"/>
        <v>1774.2047346800005</v>
      </c>
      <c r="L16" s="110">
        <f t="shared" si="1"/>
        <v>1642.3739166800001</v>
      </c>
      <c r="M16" s="110">
        <f t="shared" si="1"/>
        <v>1900.6384072000001</v>
      </c>
      <c r="N16" s="110">
        <f t="shared" si="1"/>
        <v>2248.04724781</v>
      </c>
      <c r="O16" s="110">
        <f t="shared" si="1"/>
        <v>2618.2317519300004</v>
      </c>
      <c r="P16" s="110">
        <f t="shared" si="1"/>
        <v>3705.16242354</v>
      </c>
      <c r="Q16" s="110">
        <f t="shared" si="1"/>
        <v>5470.3309359099994</v>
      </c>
      <c r="R16" s="110">
        <f t="shared" si="1"/>
        <v>6528.1561011499989</v>
      </c>
      <c r="S16" s="110">
        <f t="shared" si="1"/>
        <v>7099.3777786699993</v>
      </c>
      <c r="T16" s="110">
        <f t="shared" si="1"/>
        <v>8458.078960230001</v>
      </c>
      <c r="U16" s="110">
        <f t="shared" si="1"/>
        <v>9297.2475883799998</v>
      </c>
      <c r="V16" s="110">
        <f t="shared" si="1"/>
        <v>10147.711718250001</v>
      </c>
      <c r="W16" s="110">
        <f t="shared" si="1"/>
        <v>11287.365881910002</v>
      </c>
      <c r="X16" s="110">
        <f t="shared" si="1"/>
        <v>12504.390637400003</v>
      </c>
      <c r="Y16" s="110">
        <f t="shared" si="1"/>
        <v>14094.97467738</v>
      </c>
      <c r="Z16" s="110">
        <f t="shared" si="1"/>
        <v>15773.261129690001</v>
      </c>
      <c r="AA16" s="110">
        <f t="shared" si="1"/>
        <v>17705.537895300004</v>
      </c>
      <c r="AB16" s="110">
        <f t="shared" si="1"/>
        <v>19126.587274790003</v>
      </c>
      <c r="AC16" s="110">
        <f t="shared" si="1"/>
        <v>21875.963988099997</v>
      </c>
      <c r="AD16" s="110">
        <f t="shared" si="1"/>
        <v>23993.511704619999</v>
      </c>
      <c r="AE16" s="110">
        <f t="shared" si="1"/>
        <v>26985.198327179998</v>
      </c>
      <c r="AF16" s="110">
        <f>SUM(AF14:AF15)</f>
        <v>30122.340236430005</v>
      </c>
      <c r="AG16" s="110">
        <f>SUM(AG14:AG15)</f>
        <v>33762.333045660002</v>
      </c>
      <c r="AH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</row>
    <row r="17" spans="2:33" ht="16" customHeight="1" x14ac:dyDescent="0.35">
      <c r="B17" s="116" t="s">
        <v>207</v>
      </c>
      <c r="C17" s="57">
        <v>-240.44111564289986</v>
      </c>
      <c r="D17" s="57">
        <v>-317.73311901584998</v>
      </c>
      <c r="E17" s="57">
        <v>-398.11237712740001</v>
      </c>
      <c r="F17" s="57">
        <v>-375.47469771125003</v>
      </c>
      <c r="G17" s="57">
        <v>-501.63533032585002</v>
      </c>
      <c r="H17" s="57">
        <v>-572.76450641910003</v>
      </c>
      <c r="I17" s="57">
        <v>-495.03998236770002</v>
      </c>
      <c r="J17" s="57">
        <v>-417.20370115185</v>
      </c>
      <c r="K17" s="57">
        <v>-384.39387449000003</v>
      </c>
      <c r="L17" s="57">
        <v>-225.93529414999998</v>
      </c>
      <c r="M17" s="57">
        <v>-252.36454705999998</v>
      </c>
      <c r="N17" s="57">
        <v>-184.06112109</v>
      </c>
      <c r="O17" s="57">
        <v>-203.10407358</v>
      </c>
      <c r="P17" s="57">
        <v>-231.71604228999999</v>
      </c>
      <c r="Q17" s="57">
        <v>-277.23569963999995</v>
      </c>
      <c r="R17" s="57">
        <v>-228.87585096000001</v>
      </c>
      <c r="S17" s="57">
        <v>-333.75674711000005</v>
      </c>
      <c r="T17" s="57">
        <v>-426.86372821000003</v>
      </c>
      <c r="U17" s="57">
        <v>-503.44555426000005</v>
      </c>
      <c r="V17" s="57">
        <v>-577.95166134999988</v>
      </c>
      <c r="W17" s="57">
        <v>-639.72782409999991</v>
      </c>
      <c r="X17" s="57">
        <v>-677.34524080000006</v>
      </c>
      <c r="Y17" s="57">
        <v>-736.59815356999991</v>
      </c>
      <c r="Z17" s="57">
        <v>-835.21376452000004</v>
      </c>
      <c r="AA17" s="57">
        <v>-851.21834619000003</v>
      </c>
      <c r="AB17" s="57">
        <v>-896.09753312999987</v>
      </c>
      <c r="AC17" s="57">
        <v>-956.43554183999993</v>
      </c>
      <c r="AD17" s="57">
        <v>-983.57947442999989</v>
      </c>
      <c r="AE17" s="57">
        <v>-1786.8219999999999</v>
      </c>
      <c r="AF17" s="57">
        <v>-1973.6241589799999</v>
      </c>
      <c r="AG17" s="57">
        <v>-2093.451</v>
      </c>
    </row>
    <row r="18" spans="2:33" ht="16" customHeight="1" x14ac:dyDescent="0.35">
      <c r="B18" s="87" t="s">
        <v>106</v>
      </c>
      <c r="C18" s="110">
        <f t="shared" ref="C18:AE18" si="2">SUM(C16:C17)</f>
        <v>1079.2962475871002</v>
      </c>
      <c r="D18" s="110">
        <f t="shared" si="2"/>
        <v>1239.9920251841497</v>
      </c>
      <c r="E18" s="110">
        <f t="shared" si="2"/>
        <v>1303.9293378026</v>
      </c>
      <c r="F18" s="110">
        <f t="shared" si="2"/>
        <v>1265.2226302987501</v>
      </c>
      <c r="G18" s="110">
        <f t="shared" si="2"/>
        <v>1266.1713893541498</v>
      </c>
      <c r="H18" s="110">
        <f t="shared" si="2"/>
        <v>1259.2647061608996</v>
      </c>
      <c r="I18" s="110">
        <f t="shared" si="2"/>
        <v>1226.8338297422999</v>
      </c>
      <c r="J18" s="110">
        <f t="shared" si="2"/>
        <v>1248.1827762981502</v>
      </c>
      <c r="K18" s="110">
        <f t="shared" si="2"/>
        <v>1389.8108601900003</v>
      </c>
      <c r="L18" s="110">
        <f t="shared" si="2"/>
        <v>1416.4386225300002</v>
      </c>
      <c r="M18" s="110">
        <f t="shared" si="2"/>
        <v>1648.2738601400001</v>
      </c>
      <c r="N18" s="110">
        <f t="shared" si="2"/>
        <v>2063.9861267199999</v>
      </c>
      <c r="O18" s="110">
        <f t="shared" si="2"/>
        <v>2415.1276783500002</v>
      </c>
      <c r="P18" s="110">
        <f t="shared" si="2"/>
        <v>3473.4463812499998</v>
      </c>
      <c r="Q18" s="110">
        <f t="shared" si="2"/>
        <v>5193.0952362699991</v>
      </c>
      <c r="R18" s="110">
        <f t="shared" si="2"/>
        <v>6299.2802501899987</v>
      </c>
      <c r="S18" s="110">
        <f t="shared" si="2"/>
        <v>6765.6210315599992</v>
      </c>
      <c r="T18" s="110">
        <f t="shared" si="2"/>
        <v>8031.2152320200012</v>
      </c>
      <c r="U18" s="110">
        <f t="shared" si="2"/>
        <v>8793.802034119999</v>
      </c>
      <c r="V18" s="110">
        <f t="shared" si="2"/>
        <v>9569.7600569000006</v>
      </c>
      <c r="W18" s="110">
        <f t="shared" si="2"/>
        <v>10647.638057810002</v>
      </c>
      <c r="X18" s="110">
        <f t="shared" si="2"/>
        <v>11827.045396600004</v>
      </c>
      <c r="Y18" s="110">
        <f t="shared" si="2"/>
        <v>13358.37652381</v>
      </c>
      <c r="Z18" s="110">
        <f t="shared" si="2"/>
        <v>14938.047365170001</v>
      </c>
      <c r="AA18" s="110">
        <f t="shared" si="2"/>
        <v>16854.319549110005</v>
      </c>
      <c r="AB18" s="110">
        <f t="shared" si="2"/>
        <v>18230.489741660003</v>
      </c>
      <c r="AC18" s="110">
        <f t="shared" si="2"/>
        <v>20919.528446259996</v>
      </c>
      <c r="AD18" s="110">
        <f t="shared" si="2"/>
        <v>23009.932230189999</v>
      </c>
      <c r="AE18" s="110">
        <f t="shared" si="2"/>
        <v>25198.376327179998</v>
      </c>
      <c r="AF18" s="110">
        <f>SUM(AF16:AF17)</f>
        <v>28148.716077450004</v>
      </c>
      <c r="AG18" s="110">
        <f>SUM(AG16:AG17)</f>
        <v>31668.882045660001</v>
      </c>
    </row>
    <row r="19" spans="2:33" ht="16" customHeight="1" x14ac:dyDescent="0.35">
      <c r="B19" s="3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17"/>
      <c r="T19" s="117"/>
      <c r="U19" s="117"/>
      <c r="V19" s="117"/>
      <c r="W19" s="117"/>
      <c r="X19" s="85"/>
      <c r="Y19" s="85"/>
      <c r="Z19" s="85"/>
      <c r="AA19" s="85"/>
      <c r="AB19" s="85"/>
      <c r="AC19" s="85"/>
      <c r="AD19" s="85"/>
      <c r="AE19" s="85"/>
      <c r="AF19" s="85"/>
      <c r="AG19" s="80"/>
    </row>
    <row r="20" spans="2:33" ht="16" customHeight="1" thickBot="1" x14ac:dyDescent="0.4">
      <c r="B20" s="28" t="s">
        <v>107</v>
      </c>
      <c r="C20" s="28" t="s">
        <v>3</v>
      </c>
      <c r="D20" s="28" t="s">
        <v>4</v>
      </c>
      <c r="E20" s="28" t="s">
        <v>5</v>
      </c>
      <c r="F20" s="28" t="s">
        <v>6</v>
      </c>
      <c r="G20" s="28" t="s">
        <v>7</v>
      </c>
      <c r="H20" s="28" t="s">
        <v>8</v>
      </c>
      <c r="I20" s="28" t="s">
        <v>9</v>
      </c>
      <c r="J20" s="28" t="s">
        <v>10</v>
      </c>
      <c r="K20" s="28" t="s">
        <v>11</v>
      </c>
      <c r="L20" s="28" t="s">
        <v>12</v>
      </c>
      <c r="M20" s="28" t="s">
        <v>13</v>
      </c>
      <c r="N20" s="28" t="s">
        <v>14</v>
      </c>
      <c r="O20" s="28" t="s">
        <v>15</v>
      </c>
      <c r="P20" s="28" t="s">
        <v>16</v>
      </c>
      <c r="Q20" s="28" t="s">
        <v>17</v>
      </c>
      <c r="R20" s="28" t="s">
        <v>18</v>
      </c>
      <c r="S20" s="28" t="s">
        <v>19</v>
      </c>
      <c r="T20" s="28" t="s">
        <v>20</v>
      </c>
      <c r="U20" s="28" t="s">
        <v>21</v>
      </c>
      <c r="V20" s="28" t="s">
        <v>22</v>
      </c>
      <c r="W20" s="28" t="s">
        <v>23</v>
      </c>
      <c r="X20" s="28" t="s">
        <v>0</v>
      </c>
      <c r="Y20" s="28" t="s">
        <v>168</v>
      </c>
      <c r="Z20" s="28" t="s">
        <v>171</v>
      </c>
      <c r="AA20" s="28" t="s">
        <v>180</v>
      </c>
      <c r="AB20" s="28" t="s">
        <v>183</v>
      </c>
      <c r="AC20" s="28" t="s">
        <v>185</v>
      </c>
      <c r="AD20" s="28" t="s">
        <v>187</v>
      </c>
      <c r="AE20" s="28" t="s">
        <v>192</v>
      </c>
      <c r="AF20" s="28" t="s">
        <v>217</v>
      </c>
      <c r="AG20" s="28" t="s">
        <v>224</v>
      </c>
    </row>
    <row r="21" spans="2:33" ht="16" customHeight="1" thickBot="1" x14ac:dyDescent="0.4">
      <c r="B21" s="78" t="s">
        <v>95</v>
      </c>
      <c r="C21" s="21">
        <f t="shared" ref="C21:AB21" si="3">C4/C$14</f>
        <v>0.67740537094004449</v>
      </c>
      <c r="D21" s="21">
        <f t="shared" si="3"/>
        <v>0.68932926708569608</v>
      </c>
      <c r="E21" s="21">
        <f t="shared" si="3"/>
        <v>0.69777469965107874</v>
      </c>
      <c r="F21" s="21">
        <f t="shared" si="3"/>
        <v>0.6782093414603404</v>
      </c>
      <c r="G21" s="21">
        <f t="shared" si="3"/>
        <v>0.69897283768750385</v>
      </c>
      <c r="H21" s="21">
        <f t="shared" si="3"/>
        <v>0.70705159505720472</v>
      </c>
      <c r="I21" s="21">
        <f t="shared" si="3"/>
        <v>0.69637801263703292</v>
      </c>
      <c r="J21" s="21">
        <f t="shared" si="3"/>
        <v>0.69133817974654355</v>
      </c>
      <c r="K21" s="21">
        <f t="shared" si="3"/>
        <v>0.67618386524630458</v>
      </c>
      <c r="L21" s="21">
        <f t="shared" si="3"/>
        <v>0.58964232764083724</v>
      </c>
      <c r="M21" s="21">
        <f t="shared" si="3"/>
        <v>0.57001673584597312</v>
      </c>
      <c r="N21" s="21">
        <f t="shared" si="3"/>
        <v>0.4810470526952379</v>
      </c>
      <c r="O21" s="21">
        <f t="shared" si="3"/>
        <v>0.49557662374484179</v>
      </c>
      <c r="P21" s="21">
        <f t="shared" si="3"/>
        <v>0.38188681095173471</v>
      </c>
      <c r="Q21" s="21">
        <f t="shared" si="3"/>
        <v>0.28637613923764521</v>
      </c>
      <c r="R21" s="21">
        <f t="shared" si="3"/>
        <v>0.26516402040518239</v>
      </c>
      <c r="S21" s="21">
        <f t="shared" si="3"/>
        <v>0.29342537405000285</v>
      </c>
      <c r="T21" s="21">
        <f t="shared" si="3"/>
        <v>0.23473383424839167</v>
      </c>
      <c r="U21" s="21">
        <f t="shared" si="3"/>
        <v>0.23687976841120084</v>
      </c>
      <c r="V21" s="21">
        <f t="shared" si="3"/>
        <v>0.23985952409907535</v>
      </c>
      <c r="W21" s="21">
        <f t="shared" si="3"/>
        <v>0.24669938647236589</v>
      </c>
      <c r="X21" s="21">
        <f t="shared" si="3"/>
        <v>0.23155854045949575</v>
      </c>
      <c r="Y21" s="21">
        <f t="shared" si="3"/>
        <v>0.21920519372645544</v>
      </c>
      <c r="Z21" s="21">
        <f t="shared" si="3"/>
        <v>0.21909522562667008</v>
      </c>
      <c r="AA21" s="21">
        <f t="shared" si="3"/>
        <v>0.21280601972764421</v>
      </c>
      <c r="AB21" s="21">
        <f t="shared" si="3"/>
        <v>0.19212887442578455</v>
      </c>
      <c r="AC21" s="21">
        <v>0.19</v>
      </c>
      <c r="AD21" s="21">
        <f t="shared" ref="AD21:AF31" si="4">AD4/AD$14</f>
        <v>0.19116138464794055</v>
      </c>
      <c r="AE21" s="21">
        <f t="shared" si="4"/>
        <v>0.18646224886857185</v>
      </c>
      <c r="AF21" s="21">
        <f t="shared" si="4"/>
        <v>0.16560706915380222</v>
      </c>
      <c r="AG21" s="21">
        <f t="shared" ref="AG21" si="5">AG4/AG$14</f>
        <v>0.17334304066632972</v>
      </c>
    </row>
    <row r="22" spans="2:33" ht="16" customHeight="1" thickBot="1" x14ac:dyDescent="0.4">
      <c r="B22" s="30" t="s">
        <v>96</v>
      </c>
      <c r="C22" s="21">
        <f t="shared" ref="C22:AB22" si="6">C5/C$14</f>
        <v>0</v>
      </c>
      <c r="D22" s="21">
        <f t="shared" si="6"/>
        <v>0</v>
      </c>
      <c r="E22" s="21">
        <f t="shared" si="6"/>
        <v>0</v>
      </c>
      <c r="F22" s="21">
        <f t="shared" si="6"/>
        <v>0</v>
      </c>
      <c r="G22" s="21">
        <f t="shared" si="6"/>
        <v>0.1670173988815481</v>
      </c>
      <c r="H22" s="21">
        <f t="shared" si="6"/>
        <v>0.17070612748771333</v>
      </c>
      <c r="I22" s="21">
        <f t="shared" si="6"/>
        <v>0.17478883693381533</v>
      </c>
      <c r="J22" s="21">
        <f t="shared" si="6"/>
        <v>0.20840706688550675</v>
      </c>
      <c r="K22" s="21">
        <f t="shared" si="6"/>
        <v>0.25929733642087399</v>
      </c>
      <c r="L22" s="21">
        <f t="shared" si="6"/>
        <v>0.30116936428699037</v>
      </c>
      <c r="M22" s="21">
        <f t="shared" si="6"/>
        <v>0.35392941753630092</v>
      </c>
      <c r="N22" s="21">
        <f t="shared" si="6"/>
        <v>0.35124464263731137</v>
      </c>
      <c r="O22" s="21">
        <f t="shared" si="6"/>
        <v>0.39317146005918735</v>
      </c>
      <c r="P22" s="21">
        <f t="shared" si="6"/>
        <v>0.3161884613058018</v>
      </c>
      <c r="Q22" s="21">
        <f t="shared" si="6"/>
        <v>0.24624092377514809</v>
      </c>
      <c r="R22" s="21">
        <f t="shared" si="6"/>
        <v>0.23687458109810389</v>
      </c>
      <c r="S22" s="21">
        <f t="shared" si="6"/>
        <v>0.26749295822478408</v>
      </c>
      <c r="T22" s="21">
        <f t="shared" si="6"/>
        <v>0.21439633485963994</v>
      </c>
      <c r="U22" s="21">
        <f t="shared" si="6"/>
        <v>0.2150410273360561</v>
      </c>
      <c r="V22" s="21">
        <f t="shared" si="6"/>
        <v>0.21579542007245076</v>
      </c>
      <c r="W22" s="21">
        <f t="shared" si="6"/>
        <v>0.22011527359858393</v>
      </c>
      <c r="X22" s="21">
        <f t="shared" si="6"/>
        <v>0.20380187904017738</v>
      </c>
      <c r="Y22" s="21">
        <f t="shared" si="6"/>
        <v>0.19035020050794571</v>
      </c>
      <c r="Z22" s="21">
        <f t="shared" si="6"/>
        <v>0.18941857692077579</v>
      </c>
      <c r="AA22" s="21">
        <f t="shared" si="6"/>
        <v>0.18323594208845329</v>
      </c>
      <c r="AB22" s="21">
        <f t="shared" si="6"/>
        <v>0.16317590754634118</v>
      </c>
      <c r="AC22" s="21">
        <v>0.16300000000000001</v>
      </c>
      <c r="AD22" s="21">
        <f t="shared" si="4"/>
        <v>0.16662055549963911</v>
      </c>
      <c r="AE22" s="21">
        <f t="shared" si="4"/>
        <v>0.16350120620485786</v>
      </c>
      <c r="AF22" s="21">
        <f t="shared" si="4"/>
        <v>0.14381930362739179</v>
      </c>
      <c r="AG22" s="21">
        <f t="shared" ref="AG22" si="7">AG5/AG$14</f>
        <v>0.13673769619826959</v>
      </c>
    </row>
    <row r="23" spans="2:33" ht="16" customHeight="1" thickBot="1" x14ac:dyDescent="0.4">
      <c r="B23" s="30" t="s">
        <v>97</v>
      </c>
      <c r="C23" s="21">
        <f t="shared" ref="C23:AB23" si="8">C6/C$14</f>
        <v>0</v>
      </c>
      <c r="D23" s="21">
        <f t="shared" si="8"/>
        <v>0</v>
      </c>
      <c r="E23" s="21">
        <f t="shared" si="8"/>
        <v>0</v>
      </c>
      <c r="F23" s="21">
        <f t="shared" si="8"/>
        <v>0</v>
      </c>
      <c r="G23" s="21">
        <f t="shared" si="8"/>
        <v>0.53195543880595586</v>
      </c>
      <c r="H23" s="21">
        <f t="shared" si="8"/>
        <v>0.53634546756949131</v>
      </c>
      <c r="I23" s="21">
        <f t="shared" si="8"/>
        <v>0.52158918520195274</v>
      </c>
      <c r="J23" s="21">
        <f t="shared" si="8"/>
        <v>0.4829311191901654</v>
      </c>
      <c r="K23" s="21">
        <f t="shared" si="8"/>
        <v>0.41688652882543065</v>
      </c>
      <c r="L23" s="21">
        <f t="shared" si="8"/>
        <v>0.28847296335384676</v>
      </c>
      <c r="M23" s="21">
        <f t="shared" si="8"/>
        <v>0.21608731830967209</v>
      </c>
      <c r="N23" s="21">
        <f t="shared" si="8"/>
        <v>0.12980241005792656</v>
      </c>
      <c r="O23" s="21">
        <f t="shared" si="8"/>
        <v>0.1024051636856545</v>
      </c>
      <c r="P23" s="21">
        <f t="shared" si="8"/>
        <v>6.5698349645932921E-2</v>
      </c>
      <c r="Q23" s="21">
        <f t="shared" si="8"/>
        <v>4.0135215462497147E-2</v>
      </c>
      <c r="R23" s="21">
        <f t="shared" si="8"/>
        <v>2.8289439307078505E-2</v>
      </c>
      <c r="S23" s="21">
        <f t="shared" si="8"/>
        <v>2.593241582521881E-2</v>
      </c>
      <c r="T23" s="21">
        <f t="shared" si="8"/>
        <v>1.9530386689545542E-2</v>
      </c>
      <c r="U23" s="21">
        <f t="shared" si="8"/>
        <v>1.5561816670408917E-2</v>
      </c>
      <c r="V23" s="21">
        <f t="shared" si="8"/>
        <v>1.1998449989812379E-2</v>
      </c>
      <c r="W23" s="21">
        <f t="shared" si="8"/>
        <v>8.6682084630356534E-3</v>
      </c>
      <c r="X23" s="21">
        <f t="shared" si="8"/>
        <v>6.9951876375541032E-3</v>
      </c>
      <c r="Y23" s="21">
        <f t="shared" si="8"/>
        <v>5.5689416367340431E-3</v>
      </c>
      <c r="Z23" s="21">
        <f t="shared" si="8"/>
        <v>4.7148711874114039E-3</v>
      </c>
      <c r="AA23" s="21">
        <f t="shared" si="8"/>
        <v>3.6494470459810112E-3</v>
      </c>
      <c r="AB23" s="21">
        <f t="shared" si="8"/>
        <v>2.669190215212891E-3</v>
      </c>
      <c r="AC23" s="21">
        <v>2E-3</v>
      </c>
      <c r="AD23" s="21">
        <f t="shared" si="4"/>
        <v>4.0544247988733224E-4</v>
      </c>
      <c r="AE23" s="21">
        <f t="shared" si="4"/>
        <v>2.8302242457188461E-4</v>
      </c>
      <c r="AF23" s="21">
        <f t="shared" si="4"/>
        <v>2.0274026327272884E-4</v>
      </c>
      <c r="AG23" s="21">
        <f t="shared" ref="AG23" si="9">AG6/AG$14</f>
        <v>1.0869917493009032E-4</v>
      </c>
    </row>
    <row r="24" spans="2:33" ht="16" customHeight="1" thickBot="1" x14ac:dyDescent="0.4">
      <c r="B24" s="30" t="s">
        <v>98</v>
      </c>
      <c r="C24" s="21">
        <f t="shared" ref="C24:AB24" si="10">C7/C$14</f>
        <v>0</v>
      </c>
      <c r="D24" s="21">
        <f t="shared" si="10"/>
        <v>0</v>
      </c>
      <c r="E24" s="21">
        <f t="shared" si="10"/>
        <v>0</v>
      </c>
      <c r="F24" s="21">
        <f t="shared" si="10"/>
        <v>0</v>
      </c>
      <c r="G24" s="21">
        <f t="shared" si="10"/>
        <v>0</v>
      </c>
      <c r="H24" s="21">
        <f t="shared" si="10"/>
        <v>0</v>
      </c>
      <c r="I24" s="21">
        <f t="shared" si="10"/>
        <v>0</v>
      </c>
      <c r="J24" s="21">
        <f t="shared" si="10"/>
        <v>0</v>
      </c>
      <c r="K24" s="21">
        <f t="shared" si="10"/>
        <v>0</v>
      </c>
      <c r="L24" s="21">
        <f t="shared" si="10"/>
        <v>0</v>
      </c>
      <c r="M24" s="21">
        <f t="shared" si="10"/>
        <v>0</v>
      </c>
      <c r="N24" s="21">
        <f t="shared" si="10"/>
        <v>0</v>
      </c>
      <c r="O24" s="21">
        <f t="shared" si="10"/>
        <v>0</v>
      </c>
      <c r="P24" s="21">
        <f t="shared" si="10"/>
        <v>0</v>
      </c>
      <c r="Q24" s="21">
        <f t="shared" si="10"/>
        <v>0</v>
      </c>
      <c r="R24" s="21">
        <f t="shared" si="10"/>
        <v>0</v>
      </c>
      <c r="S24" s="21">
        <f t="shared" si="10"/>
        <v>0</v>
      </c>
      <c r="T24" s="21">
        <f t="shared" si="10"/>
        <v>8.0711269920620879E-4</v>
      </c>
      <c r="U24" s="21">
        <f t="shared" si="10"/>
        <v>6.2769244047358513E-3</v>
      </c>
      <c r="V24" s="21">
        <f t="shared" si="10"/>
        <v>1.2065654036812191E-2</v>
      </c>
      <c r="W24" s="21">
        <f t="shared" si="10"/>
        <v>1.7915904410746284E-2</v>
      </c>
      <c r="X24" s="21">
        <f t="shared" si="10"/>
        <v>2.076147378176425E-2</v>
      </c>
      <c r="Y24" s="21">
        <f t="shared" si="10"/>
        <v>2.3286051581775692E-2</v>
      </c>
      <c r="Z24" s="21">
        <f t="shared" si="10"/>
        <v>2.4961777518482879E-2</v>
      </c>
      <c r="AA24" s="21">
        <f t="shared" si="10"/>
        <v>2.5920630593209919E-2</v>
      </c>
      <c r="AB24" s="21">
        <f t="shared" si="10"/>
        <v>2.6283776664230485E-2</v>
      </c>
      <c r="AC24" s="21">
        <v>2.5000000000000001E-2</v>
      </c>
      <c r="AD24" s="21">
        <f t="shared" si="4"/>
        <v>2.4135386668414111E-2</v>
      </c>
      <c r="AE24" s="21">
        <f t="shared" si="4"/>
        <v>2.2678020239142092E-2</v>
      </c>
      <c r="AF24" s="21">
        <f t="shared" si="4"/>
        <v>2.1585025263137686E-2</v>
      </c>
      <c r="AG24" s="21">
        <f t="shared" ref="AG24" si="11">AG7/AG$14</f>
        <v>3.6496645293130049E-2</v>
      </c>
    </row>
    <row r="25" spans="2:33" ht="16" customHeight="1" thickBot="1" x14ac:dyDescent="0.4">
      <c r="B25" s="78" t="s">
        <v>170</v>
      </c>
      <c r="C25" s="21">
        <f t="shared" ref="C25:AB25" si="12">C8/C$14</f>
        <v>0.16463497789596906</v>
      </c>
      <c r="D25" s="21">
        <f t="shared" si="12"/>
        <v>0.15421763222452867</v>
      </c>
      <c r="E25" s="21">
        <f t="shared" si="12"/>
        <v>0.14964070730009388</v>
      </c>
      <c r="F25" s="21">
        <f t="shared" si="12"/>
        <v>0.15945307392173003</v>
      </c>
      <c r="G25" s="21">
        <f t="shared" si="12"/>
        <v>0.15805108414512145</v>
      </c>
      <c r="H25" s="21">
        <f t="shared" si="12"/>
        <v>0.17292782124098277</v>
      </c>
      <c r="I25" s="21">
        <f t="shared" si="12"/>
        <v>0.2056959927029349</v>
      </c>
      <c r="J25" s="21">
        <f t="shared" si="12"/>
        <v>0.23966870541331894</v>
      </c>
      <c r="K25" s="21">
        <f t="shared" si="12"/>
        <v>0.27864906486061708</v>
      </c>
      <c r="L25" s="21">
        <f t="shared" si="12"/>
        <v>0.38354215311839629</v>
      </c>
      <c r="M25" s="21">
        <f t="shared" si="12"/>
        <v>0.40934268055571377</v>
      </c>
      <c r="N25" s="21">
        <f t="shared" si="12"/>
        <v>0.50446570877239916</v>
      </c>
      <c r="O25" s="21">
        <f t="shared" si="12"/>
        <v>0.49265694136991856</v>
      </c>
      <c r="P25" s="21">
        <f t="shared" si="12"/>
        <v>0.61028417099941512</v>
      </c>
      <c r="Q25" s="21">
        <f t="shared" si="12"/>
        <v>0.70838596442359214</v>
      </c>
      <c r="R25" s="21">
        <f t="shared" si="12"/>
        <v>0.7305209879637703</v>
      </c>
      <c r="S25" s="21">
        <f t="shared" si="12"/>
        <v>0.70201604715572752</v>
      </c>
      <c r="T25" s="21">
        <f t="shared" si="12"/>
        <v>0.76095656479339246</v>
      </c>
      <c r="U25" s="21">
        <f t="shared" si="12"/>
        <v>0.75889002919320991</v>
      </c>
      <c r="V25" s="21">
        <f t="shared" si="12"/>
        <v>0.7565560043771633</v>
      </c>
      <c r="W25" s="21">
        <f t="shared" si="12"/>
        <v>0.7503059202632737</v>
      </c>
      <c r="X25" s="21">
        <f t="shared" si="12"/>
        <v>0.76577585313021579</v>
      </c>
      <c r="Y25" s="21">
        <f t="shared" si="12"/>
        <v>0.77870223095742652</v>
      </c>
      <c r="Z25" s="21">
        <f t="shared" si="12"/>
        <v>0.77908972065884152</v>
      </c>
      <c r="AA25" s="21">
        <f t="shared" si="12"/>
        <v>0.78580771456813736</v>
      </c>
      <c r="AB25" s="21">
        <f t="shared" si="12"/>
        <v>0.80670379159381878</v>
      </c>
      <c r="AC25" s="21">
        <v>0.80900000000000005</v>
      </c>
      <c r="AD25" s="21">
        <f t="shared" si="4"/>
        <v>0.8080360575483212</v>
      </c>
      <c r="AE25" s="21">
        <f t="shared" si="4"/>
        <v>0.81285639888551442</v>
      </c>
      <c r="AF25" s="21">
        <f t="shared" si="4"/>
        <v>0.83397524262717115</v>
      </c>
      <c r="AG25" s="21">
        <f t="shared" ref="AG25" si="13">AG8/AG$14</f>
        <v>0.82631232100873375</v>
      </c>
    </row>
    <row r="26" spans="2:33" ht="16" customHeight="1" thickBot="1" x14ac:dyDescent="0.4">
      <c r="B26" s="30" t="s">
        <v>99</v>
      </c>
      <c r="C26" s="21">
        <f t="shared" ref="C26:AB26" si="14">C9/C$14</f>
        <v>0.11728019528974783</v>
      </c>
      <c r="D26" s="21">
        <f t="shared" si="14"/>
        <v>0.10187745040466731</v>
      </c>
      <c r="E26" s="21">
        <f t="shared" si="14"/>
        <v>9.0324129662481267E-2</v>
      </c>
      <c r="F26" s="21">
        <f t="shared" si="14"/>
        <v>8.6928575668841823E-2</v>
      </c>
      <c r="G26" s="21">
        <f t="shared" si="14"/>
        <v>8.0577104007199057E-2</v>
      </c>
      <c r="H26" s="21">
        <f t="shared" si="14"/>
        <v>9.8902206330383685E-2</v>
      </c>
      <c r="I26" s="21">
        <f t="shared" si="14"/>
        <v>0.13101591109181238</v>
      </c>
      <c r="J26" s="21">
        <f t="shared" si="14"/>
        <v>0.16763881684828391</v>
      </c>
      <c r="K26" s="21">
        <f t="shared" si="14"/>
        <v>0.21629713332405268</v>
      </c>
      <c r="L26" s="21">
        <f t="shared" si="14"/>
        <v>0.27643189052042438</v>
      </c>
      <c r="M26" s="21">
        <f t="shared" si="14"/>
        <v>0.30730128658040468</v>
      </c>
      <c r="N26" s="21">
        <f t="shared" si="14"/>
        <v>0.41637555273695015</v>
      </c>
      <c r="O26" s="21">
        <f t="shared" si="14"/>
        <v>0.41560449723648746</v>
      </c>
      <c r="P26" s="21">
        <f t="shared" si="14"/>
        <v>0.55422177616206514</v>
      </c>
      <c r="Q26" s="21">
        <f t="shared" si="14"/>
        <v>0.66795922264357044</v>
      </c>
      <c r="R26" s="21">
        <f t="shared" si="14"/>
        <v>0.69338240549585828</v>
      </c>
      <c r="S26" s="21">
        <f t="shared" si="14"/>
        <v>0.66494790464509246</v>
      </c>
      <c r="T26" s="21">
        <f t="shared" si="14"/>
        <v>0.72149254979313227</v>
      </c>
      <c r="U26" s="21">
        <f t="shared" si="14"/>
        <v>0.70612849392523336</v>
      </c>
      <c r="V26" s="21">
        <f t="shared" si="14"/>
        <v>0.68794015495562255</v>
      </c>
      <c r="W26" s="21">
        <f t="shared" si="14"/>
        <v>0.67433227499316462</v>
      </c>
      <c r="X26" s="21">
        <f t="shared" si="14"/>
        <v>0.69123347104728139</v>
      </c>
      <c r="Y26" s="21">
        <f t="shared" si="14"/>
        <v>0.70774265841203143</v>
      </c>
      <c r="Z26" s="21">
        <f t="shared" si="14"/>
        <v>0.70789676742901742</v>
      </c>
      <c r="AA26" s="21">
        <f t="shared" si="14"/>
        <v>0.71015255306020508</v>
      </c>
      <c r="AB26" s="21">
        <f t="shared" si="14"/>
        <v>0.72508937982514787</v>
      </c>
      <c r="AC26" s="21">
        <v>0.72899999999999998</v>
      </c>
      <c r="AD26" s="21">
        <f t="shared" si="4"/>
        <v>0.72799188621631761</v>
      </c>
      <c r="AE26" s="21">
        <f t="shared" si="4"/>
        <v>0.73501020484779467</v>
      </c>
      <c r="AF26" s="21">
        <f t="shared" si="4"/>
        <v>0.76033275330322481</v>
      </c>
      <c r="AG26" s="21">
        <f t="shared" ref="AG26" si="15">AG9/AG$14</f>
        <v>0.75806480786185759</v>
      </c>
    </row>
    <row r="27" spans="2:33" ht="16" customHeight="1" thickBot="1" x14ac:dyDescent="0.4">
      <c r="B27" s="55" t="s">
        <v>100</v>
      </c>
      <c r="C27" s="21">
        <f t="shared" ref="C27:AB27" si="16">C10/C$14</f>
        <v>4.7354782606221238E-2</v>
      </c>
      <c r="D27" s="21">
        <f t="shared" si="16"/>
        <v>5.2340181819861366E-2</v>
      </c>
      <c r="E27" s="21">
        <f t="shared" si="16"/>
        <v>5.9316577637612597E-2</v>
      </c>
      <c r="F27" s="21">
        <f t="shared" si="16"/>
        <v>7.2524498252888217E-2</v>
      </c>
      <c r="G27" s="21">
        <f t="shared" si="16"/>
        <v>7.7473980137922394E-2</v>
      </c>
      <c r="H27" s="21">
        <f t="shared" si="16"/>
        <v>7.40256149105991E-2</v>
      </c>
      <c r="I27" s="21">
        <f t="shared" si="16"/>
        <v>7.4680081611122537E-2</v>
      </c>
      <c r="J27" s="21">
        <f t="shared" si="16"/>
        <v>7.2029888565035019E-2</v>
      </c>
      <c r="K27" s="21">
        <f t="shared" si="16"/>
        <v>6.2351931536564431E-2</v>
      </c>
      <c r="L27" s="21">
        <f t="shared" si="16"/>
        <v>0.10711023088441363</v>
      </c>
      <c r="M27" s="21">
        <f t="shared" si="16"/>
        <v>0.10204139397530908</v>
      </c>
      <c r="N27" s="21">
        <f t="shared" si="16"/>
        <v>8.8090156035449035E-2</v>
      </c>
      <c r="O27" s="21">
        <f t="shared" si="16"/>
        <v>7.7052444133431097E-2</v>
      </c>
      <c r="P27" s="21">
        <f t="shared" si="16"/>
        <v>5.6062394837349976E-2</v>
      </c>
      <c r="Q27" s="21">
        <f t="shared" si="16"/>
        <v>4.0426520992338691E-2</v>
      </c>
      <c r="R27" s="21">
        <f t="shared" si="16"/>
        <v>3.7132229660481908E-2</v>
      </c>
      <c r="S27" s="21">
        <f t="shared" si="16"/>
        <v>3.7058157450666061E-2</v>
      </c>
      <c r="T27" s="21">
        <f t="shared" si="16"/>
        <v>3.9445191852184848E-2</v>
      </c>
      <c r="U27" s="21">
        <f t="shared" si="16"/>
        <v>4.0060266917371357E-2</v>
      </c>
      <c r="V27" s="21">
        <f t="shared" si="16"/>
        <v>3.8933707797952223E-2</v>
      </c>
      <c r="W27" s="21">
        <f t="shared" si="16"/>
        <v>3.7714998845867258E-2</v>
      </c>
      <c r="X27" s="21">
        <f t="shared" si="16"/>
        <v>3.5316568673829644E-2</v>
      </c>
      <c r="Y27" s="21">
        <f t="shared" si="16"/>
        <v>3.2319792064309134E-2</v>
      </c>
      <c r="Z27" s="21">
        <f t="shared" si="16"/>
        <v>3.1488425372372106E-2</v>
      </c>
      <c r="AA27" s="21">
        <f t="shared" si="16"/>
        <v>3.2927727308366801E-2</v>
      </c>
      <c r="AB27" s="21">
        <f t="shared" si="16"/>
        <v>3.5444738935937789E-2</v>
      </c>
      <c r="AC27" s="21">
        <v>3.5000000000000003E-2</v>
      </c>
      <c r="AD27" s="21">
        <f t="shared" si="4"/>
        <v>3.5704109024622337E-2</v>
      </c>
      <c r="AE27" s="21">
        <f t="shared" si="4"/>
        <v>3.54506896674169E-2</v>
      </c>
      <c r="AF27" s="21">
        <f t="shared" si="4"/>
        <v>3.4001754060433938E-2</v>
      </c>
      <c r="AG27" s="21">
        <f t="shared" ref="AG27" si="17">AG10/AG$14</f>
        <v>3.1908683765077071E-2</v>
      </c>
    </row>
    <row r="28" spans="2:33" ht="16" customHeight="1" thickBot="1" x14ac:dyDescent="0.4">
      <c r="B28" s="55" t="s">
        <v>101</v>
      </c>
      <c r="C28" s="21">
        <f t="shared" ref="C28:AB28" si="18">C11/C$14</f>
        <v>0</v>
      </c>
      <c r="D28" s="21">
        <f t="shared" si="18"/>
        <v>0</v>
      </c>
      <c r="E28" s="21">
        <f t="shared" si="18"/>
        <v>0</v>
      </c>
      <c r="F28" s="21">
        <f t="shared" si="18"/>
        <v>0</v>
      </c>
      <c r="G28" s="21">
        <f t="shared" si="18"/>
        <v>0</v>
      </c>
      <c r="H28" s="21">
        <f t="shared" si="18"/>
        <v>0</v>
      </c>
      <c r="I28" s="21">
        <f t="shared" si="18"/>
        <v>0</v>
      </c>
      <c r="J28" s="21">
        <f t="shared" si="18"/>
        <v>0</v>
      </c>
      <c r="K28" s="21">
        <f t="shared" si="18"/>
        <v>0</v>
      </c>
      <c r="L28" s="21">
        <f t="shared" si="18"/>
        <v>3.1713558236416418E-8</v>
      </c>
      <c r="M28" s="21">
        <f t="shared" si="18"/>
        <v>0</v>
      </c>
      <c r="N28" s="21">
        <f t="shared" si="18"/>
        <v>0</v>
      </c>
      <c r="O28" s="21">
        <f t="shared" si="18"/>
        <v>0</v>
      </c>
      <c r="P28" s="21">
        <f t="shared" si="18"/>
        <v>0</v>
      </c>
      <c r="Q28" s="21">
        <f t="shared" si="18"/>
        <v>2.2078768308673347E-7</v>
      </c>
      <c r="R28" s="21">
        <f t="shared" si="18"/>
        <v>6.3528074300610758E-6</v>
      </c>
      <c r="S28" s="21">
        <f t="shared" si="18"/>
        <v>9.9850599690312058E-6</v>
      </c>
      <c r="T28" s="21">
        <f t="shared" si="18"/>
        <v>1.8823148075306353E-5</v>
      </c>
      <c r="U28" s="21">
        <f t="shared" si="18"/>
        <v>1.2701268350605159E-2</v>
      </c>
      <c r="V28" s="21">
        <f t="shared" si="18"/>
        <v>2.9682141623588443E-2</v>
      </c>
      <c r="W28" s="21">
        <f t="shared" si="18"/>
        <v>3.8258646424241705E-2</v>
      </c>
      <c r="X28" s="21">
        <f t="shared" si="18"/>
        <v>3.9225813409104811E-2</v>
      </c>
      <c r="Y28" s="21">
        <f t="shared" si="18"/>
        <v>3.8639780481085913E-2</v>
      </c>
      <c r="Z28" s="21">
        <f t="shared" si="18"/>
        <v>3.9704527857451988E-2</v>
      </c>
      <c r="AA28" s="21">
        <f t="shared" si="18"/>
        <v>4.2727434199565421E-2</v>
      </c>
      <c r="AB28" s="21">
        <f t="shared" si="18"/>
        <v>4.6169672832733127E-2</v>
      </c>
      <c r="AC28" s="21">
        <v>4.4999999999999998E-2</v>
      </c>
      <c r="AD28" s="21">
        <f t="shared" si="4"/>
        <v>4.4340062307381238E-2</v>
      </c>
      <c r="AE28" s="21">
        <f t="shared" si="4"/>
        <v>4.2395504370302879E-2</v>
      </c>
      <c r="AF28" s="21">
        <f t="shared" si="4"/>
        <v>3.964073526351241E-2</v>
      </c>
      <c r="AG28" s="21">
        <f t="shared" ref="AG28" si="19">AG11/AG$14</f>
        <v>3.6338829381799033E-2</v>
      </c>
    </row>
    <row r="29" spans="2:33" ht="16" customHeight="1" thickBot="1" x14ac:dyDescent="0.4">
      <c r="B29" s="88" t="s">
        <v>102</v>
      </c>
      <c r="C29" s="21">
        <f t="shared" ref="C29:AB29" si="20">C12/C$14</f>
        <v>0.15444183460142305</v>
      </c>
      <c r="D29" s="21">
        <f t="shared" si="20"/>
        <v>0.14968995081705452</v>
      </c>
      <c r="E29" s="21">
        <f t="shared" si="20"/>
        <v>0.14290258815156912</v>
      </c>
      <c r="F29" s="21">
        <f t="shared" si="20"/>
        <v>0.14898767671758534</v>
      </c>
      <c r="G29" s="21">
        <f t="shared" si="20"/>
        <v>0.12874430960571598</v>
      </c>
      <c r="H29" s="21">
        <f t="shared" si="20"/>
        <v>0.10651038504237363</v>
      </c>
      <c r="I29" s="21">
        <f t="shared" si="20"/>
        <v>8.5473391284889719E-2</v>
      </c>
      <c r="J29" s="21">
        <f t="shared" si="20"/>
        <v>5.954781567783838E-2</v>
      </c>
      <c r="K29" s="21">
        <f t="shared" si="20"/>
        <v>3.8458556007077371E-2</v>
      </c>
      <c r="L29" s="21">
        <f t="shared" si="20"/>
        <v>2.3204140504983359E-2</v>
      </c>
      <c r="M29" s="21">
        <f t="shared" si="20"/>
        <v>1.7667669636828059E-2</v>
      </c>
      <c r="N29" s="21">
        <f t="shared" si="20"/>
        <v>1.260896679516464E-2</v>
      </c>
      <c r="O29" s="21">
        <f t="shared" si="20"/>
        <v>1.0224498933043741E-2</v>
      </c>
      <c r="P29" s="21">
        <f t="shared" si="20"/>
        <v>6.7918433467165588E-3</v>
      </c>
      <c r="Q29" s="21">
        <f t="shared" si="20"/>
        <v>4.5785105651628862E-3</v>
      </c>
      <c r="R29" s="21">
        <f t="shared" si="20"/>
        <v>3.9537570053799209E-3</v>
      </c>
      <c r="S29" s="21">
        <f t="shared" si="20"/>
        <v>4.1819925266815541E-3</v>
      </c>
      <c r="T29" s="21">
        <f t="shared" si="20"/>
        <v>3.9666993060785798E-3</v>
      </c>
      <c r="U29" s="21">
        <f t="shared" si="20"/>
        <v>3.9135074934061233E-3</v>
      </c>
      <c r="V29" s="21">
        <f t="shared" si="20"/>
        <v>3.3292521376999426E-3</v>
      </c>
      <c r="W29" s="21">
        <f t="shared" si="20"/>
        <v>2.7843678617945206E-3</v>
      </c>
      <c r="X29" s="21">
        <f t="shared" si="20"/>
        <v>2.5051436646776762E-3</v>
      </c>
      <c r="Y29" s="21">
        <f t="shared" si="20"/>
        <v>1.9925767560197852E-3</v>
      </c>
      <c r="Z29" s="21">
        <f t="shared" si="20"/>
        <v>1.6578891946153896E-3</v>
      </c>
      <c r="AA29" s="21">
        <f t="shared" si="20"/>
        <v>1.3592448894450874E-3</v>
      </c>
      <c r="AB29" s="21">
        <f t="shared" si="20"/>
        <v>1.1493099808290222E-3</v>
      </c>
      <c r="AC29" s="21">
        <v>1E-3</v>
      </c>
      <c r="AD29" s="21">
        <f t="shared" si="4"/>
        <v>7.9934998726046867E-4</v>
      </c>
      <c r="AE29" s="21">
        <f t="shared" si="4"/>
        <v>6.7515699042848423E-4</v>
      </c>
      <c r="AF29" s="21">
        <f t="shared" si="4"/>
        <v>4.1611278826755654E-4</v>
      </c>
      <c r="AG29" s="21">
        <f t="shared" ref="AG29" si="21">AG12/AG$14</f>
        <v>3.4463740311770438E-4</v>
      </c>
    </row>
    <row r="30" spans="2:33" ht="16" customHeight="1" thickBot="1" x14ac:dyDescent="0.4">
      <c r="B30" s="88" t="s">
        <v>103</v>
      </c>
      <c r="C30" s="21">
        <f t="shared" ref="C30:AB30" si="22">C13/C$14</f>
        <v>3.5178165625633041E-3</v>
      </c>
      <c r="D30" s="21">
        <f t="shared" si="22"/>
        <v>6.7631498727208196E-3</v>
      </c>
      <c r="E30" s="21">
        <f t="shared" si="22"/>
        <v>9.6820048972582947E-3</v>
      </c>
      <c r="F30" s="21">
        <f t="shared" si="22"/>
        <v>1.3349907900344241E-2</v>
      </c>
      <c r="G30" s="21">
        <f t="shared" si="22"/>
        <v>1.4231768561658717E-2</v>
      </c>
      <c r="H30" s="21">
        <f t="shared" si="22"/>
        <v>1.3510198659438914E-2</v>
      </c>
      <c r="I30" s="21">
        <f t="shared" si="22"/>
        <v>1.2452603375142476E-2</v>
      </c>
      <c r="J30" s="21">
        <f t="shared" si="22"/>
        <v>9.4452991622991835E-3</v>
      </c>
      <c r="K30" s="21">
        <f t="shared" si="22"/>
        <v>6.7085138860008657E-3</v>
      </c>
      <c r="L30" s="21">
        <f t="shared" si="22"/>
        <v>3.6113787357832262E-3</v>
      </c>
      <c r="M30" s="21">
        <f t="shared" si="22"/>
        <v>2.9729139614851465E-3</v>
      </c>
      <c r="N30" s="21">
        <f t="shared" si="22"/>
        <v>1.8782717371982403E-3</v>
      </c>
      <c r="O30" s="21">
        <f t="shared" si="22"/>
        <v>1.541935952195813E-3</v>
      </c>
      <c r="P30" s="21">
        <f t="shared" si="22"/>
        <v>1.0371747021335879E-3</v>
      </c>
      <c r="Q30" s="21">
        <f t="shared" si="22"/>
        <v>6.5938577359970715E-4</v>
      </c>
      <c r="R30" s="21">
        <f t="shared" si="22"/>
        <v>3.6123462566746824E-4</v>
      </c>
      <c r="S30" s="21">
        <f t="shared" si="22"/>
        <v>3.7658626758800974E-4</v>
      </c>
      <c r="T30" s="21">
        <f t="shared" si="22"/>
        <v>3.4290165213729843E-4</v>
      </c>
      <c r="U30" s="21">
        <f t="shared" si="22"/>
        <v>3.1669490218324951E-4</v>
      </c>
      <c r="V30" s="21">
        <f t="shared" si="22"/>
        <v>2.5521938606146475E-4</v>
      </c>
      <c r="W30" s="21">
        <f t="shared" si="22"/>
        <v>2.1032540256582332E-4</v>
      </c>
      <c r="X30" s="21">
        <f t="shared" si="22"/>
        <v>1.6046274561067625E-4</v>
      </c>
      <c r="Y30" s="21">
        <f t="shared" si="22"/>
        <v>9.9998560098221777E-5</v>
      </c>
      <c r="Z30" s="21">
        <f t="shared" si="22"/>
        <v>1.5716451987307891E-4</v>
      </c>
      <c r="AA30" s="21">
        <f t="shared" si="22"/>
        <v>2.7020814773288079E-5</v>
      </c>
      <c r="AB30" s="21">
        <f t="shared" si="22"/>
        <v>1.8023999567568161E-5</v>
      </c>
      <c r="AC30" s="21">
        <v>0</v>
      </c>
      <c r="AD30" s="21">
        <f t="shared" si="4"/>
        <v>3.207816477850161E-6</v>
      </c>
      <c r="AE30" s="21">
        <f t="shared" si="4"/>
        <v>6.1952554852651882E-6</v>
      </c>
      <c r="AF30" s="21">
        <f t="shared" si="4"/>
        <v>1.5754307590201396E-6</v>
      </c>
      <c r="AG30" s="21">
        <f t="shared" ref="AG30" si="23">AG13/AG$14</f>
        <v>9.2181891175042702E-10</v>
      </c>
    </row>
    <row r="31" spans="2:33" ht="16" customHeight="1" thickBot="1" x14ac:dyDescent="0.4">
      <c r="B31" s="87" t="s">
        <v>134</v>
      </c>
      <c r="C31" s="21">
        <f t="shared" ref="C31:Y31" si="24">SUM(C21,C25,C29:C30)</f>
        <v>0.99999999999999989</v>
      </c>
      <c r="D31" s="21">
        <f t="shared" si="24"/>
        <v>1</v>
      </c>
      <c r="E31" s="21">
        <f t="shared" si="24"/>
        <v>1</v>
      </c>
      <c r="F31" s="21">
        <f t="shared" si="24"/>
        <v>1</v>
      </c>
      <c r="G31" s="21">
        <f t="shared" si="24"/>
        <v>1</v>
      </c>
      <c r="H31" s="21">
        <f t="shared" si="24"/>
        <v>1</v>
      </c>
      <c r="I31" s="21">
        <f t="shared" si="24"/>
        <v>1</v>
      </c>
      <c r="J31" s="21">
        <f t="shared" si="24"/>
        <v>1</v>
      </c>
      <c r="K31" s="21">
        <f t="shared" si="24"/>
        <v>0.99999999999999989</v>
      </c>
      <c r="L31" s="21">
        <f t="shared" si="24"/>
        <v>1.0000000000000002</v>
      </c>
      <c r="M31" s="21">
        <f t="shared" si="24"/>
        <v>1.0000000000000002</v>
      </c>
      <c r="N31" s="21">
        <f t="shared" si="24"/>
        <v>1</v>
      </c>
      <c r="O31" s="21">
        <f t="shared" si="24"/>
        <v>0.99999999999999989</v>
      </c>
      <c r="P31" s="21">
        <f t="shared" si="24"/>
        <v>1</v>
      </c>
      <c r="Q31" s="21">
        <f t="shared" si="24"/>
        <v>0.99999999999999989</v>
      </c>
      <c r="R31" s="21">
        <f t="shared" si="24"/>
        <v>1</v>
      </c>
      <c r="S31" s="21">
        <f t="shared" si="24"/>
        <v>0.99999999999999978</v>
      </c>
      <c r="T31" s="21">
        <f t="shared" si="24"/>
        <v>1</v>
      </c>
      <c r="U31" s="21">
        <f t="shared" si="24"/>
        <v>1.0000000000000002</v>
      </c>
      <c r="V31" s="21">
        <f t="shared" si="24"/>
        <v>1</v>
      </c>
      <c r="W31" s="21">
        <f>SUM(W21,W25,W29:W30)</f>
        <v>0.99999999999999989</v>
      </c>
      <c r="X31" s="21">
        <f t="shared" si="24"/>
        <v>0.99999999999999989</v>
      </c>
      <c r="Y31" s="21">
        <f t="shared" si="24"/>
        <v>1</v>
      </c>
      <c r="Z31" s="21">
        <f>SUM(Z21,Z25,Z29:Z30)</f>
        <v>1</v>
      </c>
      <c r="AA31" s="21">
        <f>SUM(AA21,AA25,AA29:AA30)</f>
        <v>0.99999999999999989</v>
      </c>
      <c r="AB31" s="21">
        <f>SUM(AB21,AB25,AB29:AB30)</f>
        <v>0.99999999999999989</v>
      </c>
      <c r="AC31" s="21">
        <v>1</v>
      </c>
      <c r="AD31" s="21">
        <f t="shared" si="4"/>
        <v>1</v>
      </c>
      <c r="AE31" s="21">
        <f t="shared" si="4"/>
        <v>1</v>
      </c>
      <c r="AF31" s="21">
        <f t="shared" si="4"/>
        <v>1</v>
      </c>
      <c r="AG31" s="21">
        <f t="shared" ref="AG31" si="25">AG14/AG$14</f>
        <v>1</v>
      </c>
    </row>
    <row r="32" spans="2:33" ht="16" customHeight="1" x14ac:dyDescent="0.35">
      <c r="B32" s="87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80"/>
    </row>
    <row r="33" spans="1:50" ht="16" customHeight="1" x14ac:dyDescent="0.35">
      <c r="B33" s="28" t="s">
        <v>206</v>
      </c>
      <c r="C33" s="28" t="s">
        <v>3</v>
      </c>
      <c r="D33" s="28" t="s">
        <v>4</v>
      </c>
      <c r="E33" s="28" t="s">
        <v>5</v>
      </c>
      <c r="F33" s="28" t="s">
        <v>6</v>
      </c>
      <c r="G33" s="28" t="s">
        <v>7</v>
      </c>
      <c r="H33" s="28" t="s">
        <v>8</v>
      </c>
      <c r="I33" s="28" t="s">
        <v>9</v>
      </c>
      <c r="J33" s="28" t="s">
        <v>10</v>
      </c>
      <c r="K33" s="28" t="s">
        <v>11</v>
      </c>
      <c r="L33" s="28" t="s">
        <v>12</v>
      </c>
      <c r="M33" s="28" t="s">
        <v>13</v>
      </c>
      <c r="N33" s="28" t="s">
        <v>14</v>
      </c>
      <c r="O33" s="28" t="s">
        <v>15</v>
      </c>
      <c r="P33" s="28" t="s">
        <v>16</v>
      </c>
      <c r="Q33" s="28" t="s">
        <v>17</v>
      </c>
      <c r="R33" s="28" t="s">
        <v>18</v>
      </c>
      <c r="S33" s="28" t="s">
        <v>19</v>
      </c>
      <c r="T33" s="28" t="s">
        <v>20</v>
      </c>
      <c r="U33" s="28" t="s">
        <v>21</v>
      </c>
      <c r="V33" s="28" t="s">
        <v>22</v>
      </c>
      <c r="W33" s="28" t="s">
        <v>23</v>
      </c>
      <c r="X33" s="28" t="s">
        <v>0</v>
      </c>
      <c r="Y33" s="28" t="s">
        <v>168</v>
      </c>
      <c r="Z33" s="28" t="s">
        <v>171</v>
      </c>
      <c r="AA33" s="28" t="s">
        <v>180</v>
      </c>
      <c r="AB33" s="28" t="s">
        <v>183</v>
      </c>
      <c r="AC33" s="28" t="s">
        <v>185</v>
      </c>
      <c r="AD33" s="28" t="s">
        <v>187</v>
      </c>
      <c r="AE33" s="28" t="s">
        <v>192</v>
      </c>
      <c r="AF33" s="28" t="s">
        <v>217</v>
      </c>
      <c r="AG33" s="28" t="s">
        <v>224</v>
      </c>
    </row>
    <row r="34" spans="1:50" s="3" customFormat="1" ht="16" customHeight="1" x14ac:dyDescent="0.35">
      <c r="B34" s="87" t="s">
        <v>172</v>
      </c>
      <c r="C34" s="89"/>
      <c r="D34" s="89"/>
      <c r="E34" s="89"/>
      <c r="F34" s="89"/>
      <c r="G34" s="89"/>
      <c r="H34" s="89"/>
      <c r="I34" s="89"/>
      <c r="J34" s="57">
        <v>476.47</v>
      </c>
      <c r="K34" s="57">
        <v>449</v>
      </c>
      <c r="L34" s="57">
        <v>228.77</v>
      </c>
      <c r="M34" s="57">
        <v>243.5</v>
      </c>
      <c r="N34" s="57">
        <v>172.04</v>
      </c>
      <c r="O34" s="57">
        <v>182.18</v>
      </c>
      <c r="P34" s="57">
        <v>216.02</v>
      </c>
      <c r="Q34" s="57">
        <v>250.04</v>
      </c>
      <c r="R34" s="57">
        <v>217.7</v>
      </c>
      <c r="S34" s="57">
        <v>327.56</v>
      </c>
      <c r="T34" s="57">
        <v>410.97</v>
      </c>
      <c r="U34" s="57">
        <v>455.5</v>
      </c>
      <c r="V34" s="57">
        <v>523.96</v>
      </c>
      <c r="W34" s="57">
        <v>551.59</v>
      </c>
      <c r="X34" s="57">
        <v>555.02</v>
      </c>
      <c r="Y34" s="57">
        <v>555.25</v>
      </c>
      <c r="Z34" s="57">
        <v>619.47</v>
      </c>
      <c r="AA34" s="57">
        <v>634.41</v>
      </c>
      <c r="AB34" s="57">
        <v>624.6</v>
      </c>
      <c r="AC34" s="57">
        <v>641.12</v>
      </c>
      <c r="AD34" s="57">
        <v>720.43</v>
      </c>
      <c r="AE34" s="57">
        <v>789.99</v>
      </c>
      <c r="AF34" s="91">
        <v>832.68675508999956</v>
      </c>
      <c r="AG34" s="91">
        <v>892.48</v>
      </c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  <c r="AU34" s="81"/>
      <c r="AV34" s="81"/>
      <c r="AW34" s="81"/>
      <c r="AX34" s="81"/>
    </row>
    <row r="35" spans="1:50" s="3" customFormat="1" ht="16" customHeight="1" thickBot="1" x14ac:dyDescent="0.4">
      <c r="B35" s="87" t="s">
        <v>204</v>
      </c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57">
        <v>26985.210999999999</v>
      </c>
      <c r="AF35" s="91">
        <v>30122.304</v>
      </c>
      <c r="AG35" s="91">
        <v>33762.332999999999</v>
      </c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</row>
    <row r="36" spans="1:50" ht="16" customHeight="1" thickBot="1" x14ac:dyDescent="0.4">
      <c r="B36" s="86" t="s">
        <v>201</v>
      </c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57">
        <v>25394.12</v>
      </c>
      <c r="AF36" s="91">
        <v>28284.734</v>
      </c>
      <c r="AG36" s="91">
        <v>31714.367999999999</v>
      </c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</row>
    <row r="37" spans="1:50" ht="16" customHeight="1" thickBot="1" x14ac:dyDescent="0.4">
      <c r="B37" s="86" t="s">
        <v>202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57">
        <v>695.35299999999995</v>
      </c>
      <c r="AF37" s="91">
        <v>891.32299999999998</v>
      </c>
      <c r="AG37" s="91">
        <v>1033.308</v>
      </c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</row>
    <row r="38" spans="1:50" ht="16" customHeight="1" thickBot="1" x14ac:dyDescent="0.4">
      <c r="B38" s="86" t="s">
        <v>203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57">
        <v>895.73800000000006</v>
      </c>
      <c r="AF38" s="91">
        <v>946.24699999999996</v>
      </c>
      <c r="AG38" s="91">
        <v>1014.657</v>
      </c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</row>
    <row r="39" spans="1:50" ht="16" customHeight="1" x14ac:dyDescent="0.35">
      <c r="A39" s="3"/>
      <c r="B39" s="96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57"/>
      <c r="AE39" s="91"/>
      <c r="AF39" s="91"/>
      <c r="AG39" s="80"/>
    </row>
    <row r="40" spans="1:50" s="3" customFormat="1" ht="16" customHeight="1" x14ac:dyDescent="0.35">
      <c r="A40" s="8"/>
      <c r="B40" s="96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91"/>
      <c r="AF40" s="91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</row>
    <row r="41" spans="1:50" ht="16" customHeight="1" thickBot="1" x14ac:dyDescent="0.4">
      <c r="B41" s="28" t="s">
        <v>205</v>
      </c>
      <c r="C41" s="28" t="s">
        <v>3</v>
      </c>
      <c r="D41" s="28" t="s">
        <v>4</v>
      </c>
      <c r="E41" s="28" t="s">
        <v>5</v>
      </c>
      <c r="F41" s="28" t="s">
        <v>6</v>
      </c>
      <c r="G41" s="28" t="s">
        <v>7</v>
      </c>
      <c r="H41" s="28" t="s">
        <v>8</v>
      </c>
      <c r="I41" s="28" t="s">
        <v>9</v>
      </c>
      <c r="J41" s="28" t="s">
        <v>10</v>
      </c>
      <c r="K41" s="28" t="s">
        <v>11</v>
      </c>
      <c r="L41" s="28" t="s">
        <v>12</v>
      </c>
      <c r="M41" s="28" t="s">
        <v>13</v>
      </c>
      <c r="N41" s="28" t="s">
        <v>14</v>
      </c>
      <c r="O41" s="28" t="s">
        <v>15</v>
      </c>
      <c r="P41" s="28" t="s">
        <v>16</v>
      </c>
      <c r="Q41" s="28" t="s">
        <v>17</v>
      </c>
      <c r="R41" s="28" t="s">
        <v>18</v>
      </c>
      <c r="S41" s="28" t="s">
        <v>19</v>
      </c>
      <c r="T41" s="28" t="s">
        <v>20</v>
      </c>
      <c r="U41" s="28" t="s">
        <v>21</v>
      </c>
      <c r="V41" s="28" t="s">
        <v>22</v>
      </c>
      <c r="W41" s="28" t="s">
        <v>23</v>
      </c>
      <c r="X41" s="28" t="s">
        <v>0</v>
      </c>
      <c r="Y41" s="28" t="s">
        <v>168</v>
      </c>
      <c r="Z41" s="28" t="s">
        <v>171</v>
      </c>
      <c r="AA41" s="28" t="s">
        <v>180</v>
      </c>
      <c r="AB41" s="28" t="s">
        <v>183</v>
      </c>
      <c r="AC41" s="28" t="s">
        <v>185</v>
      </c>
      <c r="AD41" s="28" t="s">
        <v>187</v>
      </c>
      <c r="AE41" s="28" t="s">
        <v>213</v>
      </c>
      <c r="AF41" s="28"/>
      <c r="AG41" s="28"/>
    </row>
    <row r="42" spans="1:50" ht="16" customHeight="1" thickBot="1" x14ac:dyDescent="0.4">
      <c r="B42" s="32" t="s">
        <v>135</v>
      </c>
      <c r="C42" s="23">
        <f>SUM(C43:C50)</f>
        <v>1319.7393645299994</v>
      </c>
      <c r="D42" s="23">
        <f t="shared" ref="D42:AD42" si="26">SUM(D43:D50)</f>
        <v>1557.7249092899985</v>
      </c>
      <c r="E42" s="23">
        <f t="shared" si="26"/>
        <v>1702.0414649199988</v>
      </c>
      <c r="F42" s="23">
        <f t="shared" si="26"/>
        <v>1640.1247228299985</v>
      </c>
      <c r="G42" s="23">
        <f t="shared" si="26"/>
        <v>1767.8067196799961</v>
      </c>
      <c r="H42" s="23">
        <f t="shared" si="26"/>
        <v>1831.466212580001</v>
      </c>
      <c r="I42" s="23">
        <f t="shared" si="26"/>
        <v>1721.8737643499965</v>
      </c>
      <c r="J42" s="23">
        <f t="shared" si="26"/>
        <v>1664.4880000600042</v>
      </c>
      <c r="K42" s="23">
        <f t="shared" si="26"/>
        <v>1774.2044563899931</v>
      </c>
      <c r="L42" s="23">
        <f t="shared" si="26"/>
        <v>1642.3736598300036</v>
      </c>
      <c r="M42" s="23">
        <f t="shared" si="26"/>
        <v>1900.6869249599945</v>
      </c>
      <c r="N42" s="23">
        <f t="shared" si="26"/>
        <v>2248.0443524000066</v>
      </c>
      <c r="O42" s="23">
        <f t="shared" si="26"/>
        <v>2618.2305550000005</v>
      </c>
      <c r="P42" s="23">
        <f t="shared" si="26"/>
        <v>3705.1564766399506</v>
      </c>
      <c r="Q42" s="23">
        <f t="shared" si="26"/>
        <v>5470.3174291500172</v>
      </c>
      <c r="R42" s="23">
        <f t="shared" si="26"/>
        <v>6528.1525860500815</v>
      </c>
      <c r="S42" s="23">
        <f t="shared" si="26"/>
        <v>7099.3690289387123</v>
      </c>
      <c r="T42" s="23">
        <f t="shared" si="26"/>
        <v>8458.077404883581</v>
      </c>
      <c r="U42" s="23">
        <f t="shared" si="26"/>
        <v>9297.2545840000002</v>
      </c>
      <c r="V42" s="23">
        <f t="shared" si="26"/>
        <v>10147.683733</v>
      </c>
      <c r="W42" s="23">
        <f t="shared" si="26"/>
        <v>11191.163834979998</v>
      </c>
      <c r="X42" s="23">
        <f t="shared" si="26"/>
        <v>12416.556632049997</v>
      </c>
      <c r="Y42" s="23">
        <f t="shared" si="26"/>
        <v>14094.969171520001</v>
      </c>
      <c r="Z42" s="23">
        <f t="shared" si="26"/>
        <v>15773.250765999999</v>
      </c>
      <c r="AA42" s="23">
        <f t="shared" si="26"/>
        <v>17705.550616149998</v>
      </c>
      <c r="AB42" s="23">
        <f t="shared" si="26"/>
        <v>19126.6221811</v>
      </c>
      <c r="AC42" s="23">
        <f t="shared" si="26"/>
        <v>21875.96951671</v>
      </c>
      <c r="AD42" s="23">
        <f t="shared" si="26"/>
        <v>23993.869357500011</v>
      </c>
      <c r="AE42" s="89"/>
      <c r="AF42" s="89"/>
      <c r="AG42" s="89"/>
    </row>
    <row r="43" spans="1:50" ht="16" customHeight="1" thickBot="1" x14ac:dyDescent="0.4">
      <c r="B43" s="33" t="s">
        <v>108</v>
      </c>
      <c r="C43" s="22">
        <v>772.81176457999982</v>
      </c>
      <c r="D43" s="22">
        <v>895.8066808399999</v>
      </c>
      <c r="E43" s="22">
        <v>918.69804267000006</v>
      </c>
      <c r="F43" s="22">
        <v>879.95455745999891</v>
      </c>
      <c r="G43" s="22">
        <v>922.7279735099977</v>
      </c>
      <c r="H43" s="22">
        <v>971.73754228999871</v>
      </c>
      <c r="I43" s="22">
        <v>971.55207729999756</v>
      </c>
      <c r="J43" s="22">
        <v>993.81300287000465</v>
      </c>
      <c r="K43" s="22">
        <v>1176.6136574899938</v>
      </c>
      <c r="L43" s="22">
        <v>1257.2984557400034</v>
      </c>
      <c r="M43" s="22">
        <v>1497.2807311799945</v>
      </c>
      <c r="N43" s="22">
        <v>1916.0147320600065</v>
      </c>
      <c r="O43" s="22">
        <v>2231.0924589500009</v>
      </c>
      <c r="P43" s="22">
        <v>3255.9366853499509</v>
      </c>
      <c r="Q43" s="22">
        <v>4828.9121275600191</v>
      </c>
      <c r="R43" s="22">
        <v>5969.8139566500831</v>
      </c>
      <c r="S43" s="22">
        <v>6388.8186524701605</v>
      </c>
      <c r="T43" s="22">
        <v>7645.0578687297984</v>
      </c>
      <c r="U43" s="22">
        <v>8372.3983680000001</v>
      </c>
      <c r="V43" s="22">
        <v>9131.8491130000002</v>
      </c>
      <c r="W43" s="22">
        <v>10104.44210737</v>
      </c>
      <c r="X43" s="22">
        <v>11293.416236579998</v>
      </c>
      <c r="Y43" s="22">
        <v>12927.43228571</v>
      </c>
      <c r="Z43" s="22">
        <v>14474.3325</v>
      </c>
      <c r="AA43" s="22">
        <v>16352.12353454</v>
      </c>
      <c r="AB43" s="22">
        <v>17800.774298879998</v>
      </c>
      <c r="AC43" s="22">
        <v>20361.27436757</v>
      </c>
      <c r="AD43" s="22">
        <v>22499.598057340008</v>
      </c>
      <c r="AE43" s="89"/>
      <c r="AF43" s="89"/>
      <c r="AG43" s="89"/>
    </row>
    <row r="44" spans="1:50" ht="16" customHeight="1" thickBot="1" x14ac:dyDescent="0.4">
      <c r="B44" s="33" t="s">
        <v>109</v>
      </c>
      <c r="C44" s="22">
        <v>104.28110564999999</v>
      </c>
      <c r="D44" s="22">
        <v>98.644460469999913</v>
      </c>
      <c r="E44" s="22">
        <v>118.12047594999999</v>
      </c>
      <c r="F44" s="22">
        <v>99.150407059999893</v>
      </c>
      <c r="G44" s="22">
        <v>73.053002649999968</v>
      </c>
      <c r="H44" s="22">
        <v>75.267838249999983</v>
      </c>
      <c r="I44" s="22">
        <v>69.669047919999912</v>
      </c>
      <c r="J44" s="22">
        <v>78.17544768999997</v>
      </c>
      <c r="K44" s="22">
        <v>49.949664399999982</v>
      </c>
      <c r="L44" s="22">
        <v>34.552705089999989</v>
      </c>
      <c r="M44" s="22">
        <v>41.743107609999981</v>
      </c>
      <c r="N44" s="22">
        <v>39.166995929999963</v>
      </c>
      <c r="O44" s="22">
        <v>52.996349649999985</v>
      </c>
      <c r="P44" s="22">
        <v>62.446287150000018</v>
      </c>
      <c r="Q44" s="22">
        <v>177.72083100999942</v>
      </c>
      <c r="R44" s="22">
        <v>106.82086866999997</v>
      </c>
      <c r="S44" s="22">
        <v>108.68791032999978</v>
      </c>
      <c r="T44" s="22">
        <v>124.47620493999968</v>
      </c>
      <c r="U44" s="22">
        <v>135.12600800000001</v>
      </c>
      <c r="V44" s="22">
        <v>137.47244800000001</v>
      </c>
      <c r="W44" s="22">
        <v>171.78096365999886</v>
      </c>
      <c r="X44" s="22">
        <v>166.26120399999999</v>
      </c>
      <c r="Y44" s="22">
        <v>172.75217463000001</v>
      </c>
      <c r="Z44" s="22">
        <v>198.20778200000001</v>
      </c>
      <c r="AA44" s="22">
        <v>226.87054979000001</v>
      </c>
      <c r="AB44" s="22">
        <v>215.39132507999994</v>
      </c>
      <c r="AC44" s="22">
        <v>291.41871956999978</v>
      </c>
      <c r="AD44" s="22">
        <v>239.42368368000001</v>
      </c>
      <c r="AE44" s="90"/>
      <c r="AF44" s="90"/>
      <c r="AG44" s="90"/>
    </row>
    <row r="45" spans="1:50" ht="16" customHeight="1" thickBot="1" x14ac:dyDescent="0.4">
      <c r="B45" s="33" t="s">
        <v>110</v>
      </c>
      <c r="C45" s="22">
        <v>85.89210254999989</v>
      </c>
      <c r="D45" s="22">
        <v>87.890444539999891</v>
      </c>
      <c r="E45" s="22">
        <v>95.402012850000006</v>
      </c>
      <c r="F45" s="22">
        <v>93.159512309999897</v>
      </c>
      <c r="G45" s="22">
        <v>98.365230069999797</v>
      </c>
      <c r="H45" s="22">
        <v>73.132105969999998</v>
      </c>
      <c r="I45" s="22">
        <v>59.008185700000034</v>
      </c>
      <c r="J45" s="22">
        <v>61.960451580000004</v>
      </c>
      <c r="K45" s="22">
        <v>52.961506660000005</v>
      </c>
      <c r="L45" s="22">
        <v>41.236896999999985</v>
      </c>
      <c r="M45" s="22">
        <v>45.207013519999975</v>
      </c>
      <c r="N45" s="22">
        <v>47.176417790000066</v>
      </c>
      <c r="O45" s="22">
        <v>62.548521079999986</v>
      </c>
      <c r="P45" s="22">
        <v>70.249099989999976</v>
      </c>
      <c r="Q45" s="22">
        <v>84.973828489999917</v>
      </c>
      <c r="R45" s="22">
        <v>103.28508817999946</v>
      </c>
      <c r="S45" s="22">
        <v>121.19971541999979</v>
      </c>
      <c r="T45" s="22">
        <v>107.24901960999988</v>
      </c>
      <c r="U45" s="22">
        <v>135.51302200000001</v>
      </c>
      <c r="V45" s="22">
        <v>123.921809</v>
      </c>
      <c r="W45" s="22">
        <v>125.96905366999985</v>
      </c>
      <c r="X45" s="22">
        <v>129.47261940999999</v>
      </c>
      <c r="Y45" s="22">
        <v>136.86267992000001</v>
      </c>
      <c r="Z45" s="22">
        <v>140.212087</v>
      </c>
      <c r="AA45" s="22">
        <v>145.96602730000001</v>
      </c>
      <c r="AB45" s="22">
        <v>139.59495000000007</v>
      </c>
      <c r="AC45" s="22">
        <v>189.91888843000015</v>
      </c>
      <c r="AD45" s="22">
        <v>176.17626838999999</v>
      </c>
      <c r="AE45" s="90"/>
      <c r="AF45" s="90"/>
      <c r="AG45" s="90"/>
    </row>
    <row r="46" spans="1:50" ht="16" customHeight="1" thickBot="1" x14ac:dyDescent="0.4">
      <c r="B46" s="33" t="s">
        <v>111</v>
      </c>
      <c r="C46" s="22">
        <v>56.670257530000001</v>
      </c>
      <c r="D46" s="22">
        <v>79.16733748</v>
      </c>
      <c r="E46" s="22">
        <v>83.937136079999902</v>
      </c>
      <c r="F46" s="22">
        <v>82.254949559999986</v>
      </c>
      <c r="G46" s="22">
        <v>66.93312014999988</v>
      </c>
      <c r="H46" s="22">
        <v>60.505884400000028</v>
      </c>
      <c r="I46" s="22">
        <v>54.097620829999876</v>
      </c>
      <c r="J46" s="22">
        <v>49.503259479999983</v>
      </c>
      <c r="K46" s="22">
        <v>45.171589719999993</v>
      </c>
      <c r="L46" s="22">
        <v>39.42361643000001</v>
      </c>
      <c r="M46" s="22">
        <v>35.082904709999987</v>
      </c>
      <c r="N46" s="22">
        <v>34.920320840000002</v>
      </c>
      <c r="O46" s="22">
        <v>43.040495179999979</v>
      </c>
      <c r="P46" s="22">
        <v>54.150865609999975</v>
      </c>
      <c r="Q46" s="22">
        <v>68.677896989999866</v>
      </c>
      <c r="R46" s="22">
        <v>84.578834049999884</v>
      </c>
      <c r="S46" s="22">
        <v>87.596679259999874</v>
      </c>
      <c r="T46" s="22">
        <v>85.8904502299998</v>
      </c>
      <c r="U46" s="22">
        <v>86.269226000000003</v>
      </c>
      <c r="V46" s="22">
        <v>105.755831</v>
      </c>
      <c r="W46" s="22">
        <v>88.454696449999872</v>
      </c>
      <c r="X46" s="22">
        <v>112.63365545000001</v>
      </c>
      <c r="Y46" s="22">
        <v>86.360170120000006</v>
      </c>
      <c r="Z46" s="22">
        <v>97.162008</v>
      </c>
      <c r="AA46" s="22">
        <v>109.27864867</v>
      </c>
      <c r="AB46" s="22">
        <v>83.511156870000121</v>
      </c>
      <c r="AC46" s="22">
        <v>94.833377419999991</v>
      </c>
      <c r="AD46" s="22">
        <v>75.66365792000002</v>
      </c>
      <c r="AE46" s="90"/>
      <c r="AF46" s="90"/>
      <c r="AG46" s="90"/>
    </row>
    <row r="47" spans="1:50" ht="16" customHeight="1" thickBot="1" x14ac:dyDescent="0.4">
      <c r="B47" s="33" t="s">
        <v>112</v>
      </c>
      <c r="C47" s="22">
        <v>53.451868090000005</v>
      </c>
      <c r="D47" s="22">
        <v>72.4008563699999</v>
      </c>
      <c r="E47" s="22">
        <v>73.451291719999915</v>
      </c>
      <c r="F47" s="22">
        <v>100.21049578999998</v>
      </c>
      <c r="G47" s="22">
        <v>86.033687009999895</v>
      </c>
      <c r="H47" s="22">
        <v>56.494222360000109</v>
      </c>
      <c r="I47" s="22">
        <v>61.02100803999987</v>
      </c>
      <c r="J47" s="22">
        <v>57.390791520000029</v>
      </c>
      <c r="K47" s="22">
        <v>58.812356330000014</v>
      </c>
      <c r="L47" s="22">
        <v>39.277190170000011</v>
      </c>
      <c r="M47" s="22">
        <v>29.175645419999995</v>
      </c>
      <c r="N47" s="22">
        <v>29.820981589999988</v>
      </c>
      <c r="O47" s="22">
        <v>32.399441700000004</v>
      </c>
      <c r="P47" s="22">
        <v>40.006108839999982</v>
      </c>
      <c r="Q47" s="22">
        <v>47.770947349999986</v>
      </c>
      <c r="R47" s="22">
        <v>57.923015299999868</v>
      </c>
      <c r="S47" s="22">
        <v>77.770089159999628</v>
      </c>
      <c r="T47" s="22">
        <v>84.379897919999777</v>
      </c>
      <c r="U47" s="22">
        <v>80.805638999999999</v>
      </c>
      <c r="V47" s="22">
        <v>91.38355</v>
      </c>
      <c r="W47" s="22">
        <v>87.684114889999876</v>
      </c>
      <c r="X47" s="22">
        <v>74.806693349999989</v>
      </c>
      <c r="Y47" s="22">
        <v>82.443707669999995</v>
      </c>
      <c r="Z47" s="22">
        <v>88.152372999999997</v>
      </c>
      <c r="AA47" s="22">
        <v>89.813585230000001</v>
      </c>
      <c r="AB47" s="22">
        <v>69.616017309999975</v>
      </c>
      <c r="AC47" s="22">
        <v>82.026607819999995</v>
      </c>
      <c r="AD47" s="22">
        <v>117.87016753999993</v>
      </c>
      <c r="AE47" s="90"/>
      <c r="AF47" s="90"/>
      <c r="AG47" s="90"/>
    </row>
    <row r="48" spans="1:50" ht="16" customHeight="1" thickBot="1" x14ac:dyDescent="0.4">
      <c r="B48" s="33" t="s">
        <v>113</v>
      </c>
      <c r="C48" s="22">
        <v>48.052008569999906</v>
      </c>
      <c r="D48" s="22">
        <v>61.712504099999897</v>
      </c>
      <c r="E48" s="22">
        <v>68.922599419999997</v>
      </c>
      <c r="F48" s="22">
        <v>77.292133549999903</v>
      </c>
      <c r="G48" s="22">
        <v>77.966955389999882</v>
      </c>
      <c r="H48" s="22">
        <v>68.809882309999992</v>
      </c>
      <c r="I48" s="22">
        <v>54.899331779999898</v>
      </c>
      <c r="J48" s="22">
        <v>49.134019610000003</v>
      </c>
      <c r="K48" s="22">
        <v>47.585931549999984</v>
      </c>
      <c r="L48" s="22">
        <v>36.351708309999992</v>
      </c>
      <c r="M48" s="22">
        <v>26.239740039999987</v>
      </c>
      <c r="N48" s="22">
        <v>27.792569349999997</v>
      </c>
      <c r="O48" s="22">
        <v>26.318381420000001</v>
      </c>
      <c r="P48" s="22">
        <v>35.485326100000009</v>
      </c>
      <c r="Q48" s="22">
        <v>44.412758419999996</v>
      </c>
      <c r="R48" s="22">
        <v>50.41380252999987</v>
      </c>
      <c r="S48" s="22">
        <v>70.736686359999666</v>
      </c>
      <c r="T48" s="22">
        <v>79.387361079999749</v>
      </c>
      <c r="U48" s="22">
        <v>82.326891000000003</v>
      </c>
      <c r="V48" s="22">
        <v>92.096237000000002</v>
      </c>
      <c r="W48" s="22">
        <v>83.435782259999939</v>
      </c>
      <c r="X48" s="22">
        <v>76.768030359999997</v>
      </c>
      <c r="Y48" s="22">
        <v>71.059586390000007</v>
      </c>
      <c r="Z48" s="22">
        <v>72.198437999999996</v>
      </c>
      <c r="AA48" s="22">
        <v>76.819837129999996</v>
      </c>
      <c r="AB48" s="22">
        <v>59.697143979999993</v>
      </c>
      <c r="AC48" s="22">
        <v>57.087954070000009</v>
      </c>
      <c r="AD48" s="22">
        <v>91.917156040000023</v>
      </c>
      <c r="AE48" s="89"/>
      <c r="AF48" s="89"/>
      <c r="AG48" s="89"/>
    </row>
    <row r="49" spans="1:50" ht="16" customHeight="1" thickBot="1" x14ac:dyDescent="0.4">
      <c r="B49" s="33" t="s">
        <v>114</v>
      </c>
      <c r="C49" s="22">
        <v>37.837884459999998</v>
      </c>
      <c r="D49" s="22">
        <v>43.217147899999901</v>
      </c>
      <c r="E49" s="22">
        <v>63.082284339999994</v>
      </c>
      <c r="F49" s="22">
        <v>61.064214530000001</v>
      </c>
      <c r="G49" s="22">
        <v>69.578143999999966</v>
      </c>
      <c r="H49" s="22">
        <v>61.754520579999905</v>
      </c>
      <c r="I49" s="22">
        <v>52.133124119999849</v>
      </c>
      <c r="J49" s="22">
        <v>39.232384459999977</v>
      </c>
      <c r="K49" s="22">
        <v>42.137058439999983</v>
      </c>
      <c r="L49" s="22">
        <v>33.560973459999985</v>
      </c>
      <c r="M49" s="22">
        <v>27.447115590000003</v>
      </c>
      <c r="N49" s="22">
        <v>22.709537099999995</v>
      </c>
      <c r="O49" s="22">
        <v>24.919292110000001</v>
      </c>
      <c r="P49" s="22">
        <v>31.124209529999995</v>
      </c>
      <c r="Q49" s="22">
        <v>41.632588699999978</v>
      </c>
      <c r="R49" s="22">
        <v>38.328966979999826</v>
      </c>
      <c r="S49" s="22">
        <v>49.738819869999972</v>
      </c>
      <c r="T49" s="22">
        <v>70.162981679999788</v>
      </c>
      <c r="U49" s="22">
        <v>75.601924999999994</v>
      </c>
      <c r="V49" s="22">
        <v>73.478247999999994</v>
      </c>
      <c r="W49" s="22">
        <v>78.765387719999865</v>
      </c>
      <c r="X49" s="22">
        <v>69.804073870000011</v>
      </c>
      <c r="Y49" s="22">
        <v>69.432998639999994</v>
      </c>
      <c r="Z49" s="22">
        <v>61.976824999999998</v>
      </c>
      <c r="AA49" s="22">
        <v>60.5008342799999</v>
      </c>
      <c r="AB49" s="22">
        <v>54.566273149999979</v>
      </c>
      <c r="AC49" s="22">
        <v>53.424942710000025</v>
      </c>
      <c r="AD49" s="22">
        <v>62.34800465999998</v>
      </c>
      <c r="AE49" s="89"/>
      <c r="AF49" s="89"/>
      <c r="AG49" s="89"/>
    </row>
    <row r="50" spans="1:50" ht="16" customHeight="1" thickBot="1" x14ac:dyDescent="0.4">
      <c r="B50" s="33" t="s">
        <v>115</v>
      </c>
      <c r="C50" s="22">
        <v>160.74237309999998</v>
      </c>
      <c r="D50" s="22">
        <v>218.88547758999903</v>
      </c>
      <c r="E50" s="22">
        <v>280.42762188999905</v>
      </c>
      <c r="F50" s="22">
        <v>247.03845257</v>
      </c>
      <c r="G50" s="22">
        <v>373.14860689999881</v>
      </c>
      <c r="H50" s="22">
        <v>463.76421642000213</v>
      </c>
      <c r="I50" s="22">
        <v>399.49336865999925</v>
      </c>
      <c r="J50" s="22">
        <v>335.27864284999964</v>
      </c>
      <c r="K50" s="22">
        <v>300.97269179999938</v>
      </c>
      <c r="L50" s="22">
        <v>160.6721136300001</v>
      </c>
      <c r="M50" s="22">
        <v>198.51066689000001</v>
      </c>
      <c r="N50" s="22">
        <v>130.44279773999992</v>
      </c>
      <c r="O50" s="22">
        <v>144.91561491000004</v>
      </c>
      <c r="P50" s="22">
        <v>155.75789406999988</v>
      </c>
      <c r="Q50" s="22">
        <v>176.21645063</v>
      </c>
      <c r="R50" s="22">
        <v>116.98805368999955</v>
      </c>
      <c r="S50" s="22">
        <v>194.82047606855227</v>
      </c>
      <c r="T50" s="22">
        <v>261.47362069378335</v>
      </c>
      <c r="U50" s="22">
        <v>329.213505</v>
      </c>
      <c r="V50" s="22">
        <v>391.72649699999999</v>
      </c>
      <c r="W50" s="22">
        <v>450.63172895999924</v>
      </c>
      <c r="X50" s="22">
        <v>493.39411902999996</v>
      </c>
      <c r="Y50" s="22">
        <v>548.62556844000005</v>
      </c>
      <c r="Z50" s="22">
        <v>641.00875299999996</v>
      </c>
      <c r="AA50" s="22">
        <v>644.17759921000004</v>
      </c>
      <c r="AB50" s="22">
        <v>703.47101583000051</v>
      </c>
      <c r="AC50" s="22">
        <v>745.9846591200004</v>
      </c>
      <c r="AD50" s="22">
        <v>730.87236192999978</v>
      </c>
      <c r="AE50" s="90"/>
      <c r="AF50" s="90"/>
      <c r="AG50" s="90"/>
    </row>
    <row r="51" spans="1:50" ht="16" customHeight="1" x14ac:dyDescent="0.35">
      <c r="B51" s="56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90"/>
      <c r="AF51" s="90"/>
      <c r="AG51" s="90"/>
    </row>
    <row r="52" spans="1:50" s="3" customFormat="1" ht="16" customHeight="1" x14ac:dyDescent="0.35">
      <c r="B52" s="73" t="s">
        <v>173</v>
      </c>
      <c r="C52" s="57">
        <f t="shared" ref="C52:AD52" si="27">SUM(C47:C50)</f>
        <v>300.0841342199999</v>
      </c>
      <c r="D52" s="57">
        <f t="shared" si="27"/>
        <v>396.21598595999876</v>
      </c>
      <c r="E52" s="57">
        <f t="shared" si="27"/>
        <v>485.88379736999894</v>
      </c>
      <c r="F52" s="57">
        <f t="shared" si="27"/>
        <v>485.6052964399999</v>
      </c>
      <c r="G52" s="57">
        <f t="shared" si="27"/>
        <v>606.72739329999854</v>
      </c>
      <c r="H52" s="57">
        <f t="shared" si="27"/>
        <v>650.82284167000216</v>
      </c>
      <c r="I52" s="57">
        <f t="shared" si="27"/>
        <v>567.54683259999888</v>
      </c>
      <c r="J52" s="57">
        <f t="shared" si="27"/>
        <v>481.03583843999968</v>
      </c>
      <c r="K52" s="57">
        <f t="shared" si="27"/>
        <v>449.50803811999936</v>
      </c>
      <c r="L52" s="57">
        <f t="shared" si="27"/>
        <v>269.86198557000012</v>
      </c>
      <c r="M52" s="57">
        <f t="shared" si="27"/>
        <v>281.37316794000003</v>
      </c>
      <c r="N52" s="57">
        <f t="shared" si="27"/>
        <v>210.76588577999991</v>
      </c>
      <c r="O52" s="57">
        <f t="shared" si="27"/>
        <v>228.55273014000005</v>
      </c>
      <c r="P52" s="57">
        <f t="shared" si="27"/>
        <v>262.37353853999986</v>
      </c>
      <c r="Q52" s="57">
        <f t="shared" si="27"/>
        <v>310.03274509999994</v>
      </c>
      <c r="R52" s="57">
        <f t="shared" si="27"/>
        <v>263.6538384999991</v>
      </c>
      <c r="S52" s="57">
        <f t="shared" si="27"/>
        <v>393.06607145855151</v>
      </c>
      <c r="T52" s="57">
        <f t="shared" si="27"/>
        <v>495.40386137378266</v>
      </c>
      <c r="U52" s="57">
        <f t="shared" si="27"/>
        <v>567.94795999999997</v>
      </c>
      <c r="V52" s="57">
        <f t="shared" si="27"/>
        <v>648.68453199999999</v>
      </c>
      <c r="W52" s="57">
        <f t="shared" si="27"/>
        <v>700.51701382999886</v>
      </c>
      <c r="X52" s="57">
        <f t="shared" si="27"/>
        <v>714.77291661000004</v>
      </c>
      <c r="Y52" s="57">
        <f t="shared" si="27"/>
        <v>771.56186114000002</v>
      </c>
      <c r="Z52" s="57">
        <f t="shared" si="27"/>
        <v>863.33638899999994</v>
      </c>
      <c r="AA52" s="57">
        <f t="shared" si="27"/>
        <v>871.31185584999992</v>
      </c>
      <c r="AB52" s="57">
        <f t="shared" si="27"/>
        <v>887.35045027000047</v>
      </c>
      <c r="AC52" s="57">
        <f t="shared" si="27"/>
        <v>938.52416372000039</v>
      </c>
      <c r="AD52" s="57">
        <f t="shared" si="27"/>
        <v>1003.0076901699997</v>
      </c>
      <c r="AE52" s="90"/>
      <c r="AF52" s="90"/>
      <c r="AG52" s="90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</row>
    <row r="53" spans="1:50" x14ac:dyDescent="0.35">
      <c r="AE53" s="29"/>
      <c r="AF53" s="29"/>
      <c r="AG53" s="29"/>
    </row>
    <row r="54" spans="1:50" ht="16" customHeight="1" x14ac:dyDescent="0.35">
      <c r="B54" s="31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9"/>
      <c r="AF54" s="29"/>
      <c r="AG54" s="29"/>
    </row>
    <row r="55" spans="1:50" ht="16" customHeight="1" thickBot="1" x14ac:dyDescent="0.4">
      <c r="B55" s="28" t="s">
        <v>116</v>
      </c>
      <c r="C55" s="28" t="s">
        <v>3</v>
      </c>
      <c r="D55" s="28" t="s">
        <v>4</v>
      </c>
      <c r="E55" s="28" t="s">
        <v>5</v>
      </c>
      <c r="F55" s="28" t="s">
        <v>6</v>
      </c>
      <c r="G55" s="28" t="s">
        <v>7</v>
      </c>
      <c r="H55" s="28" t="s">
        <v>8</v>
      </c>
      <c r="I55" s="28" t="s">
        <v>9</v>
      </c>
      <c r="J55" s="28" t="s">
        <v>10</v>
      </c>
      <c r="K55" s="28" t="s">
        <v>11</v>
      </c>
      <c r="L55" s="28" t="s">
        <v>12</v>
      </c>
      <c r="M55" s="28" t="s">
        <v>13</v>
      </c>
      <c r="N55" s="28" t="s">
        <v>14</v>
      </c>
      <c r="O55" s="28" t="s">
        <v>15</v>
      </c>
      <c r="P55" s="28" t="s">
        <v>16</v>
      </c>
      <c r="Q55" s="28" t="s">
        <v>17</v>
      </c>
      <c r="R55" s="28" t="s">
        <v>18</v>
      </c>
      <c r="S55" s="28" t="s">
        <v>19</v>
      </c>
      <c r="T55" s="28" t="s">
        <v>20</v>
      </c>
      <c r="U55" s="28" t="s">
        <v>21</v>
      </c>
      <c r="V55" s="28" t="s">
        <v>22</v>
      </c>
      <c r="W55" s="28" t="s">
        <v>23</v>
      </c>
      <c r="X55" s="28" t="s">
        <v>0</v>
      </c>
      <c r="Y55" s="28" t="s">
        <v>168</v>
      </c>
      <c r="Z55" s="28" t="s">
        <v>171</v>
      </c>
      <c r="AA55" s="28" t="s">
        <v>180</v>
      </c>
      <c r="AB55" s="28" t="s">
        <v>183</v>
      </c>
      <c r="AC55" s="28" t="s">
        <v>185</v>
      </c>
      <c r="AD55" s="28" t="s">
        <v>187</v>
      </c>
      <c r="AE55" s="28" t="s">
        <v>213</v>
      </c>
      <c r="AF55" s="28"/>
      <c r="AG55" s="28"/>
    </row>
    <row r="56" spans="1:50" s="80" customFormat="1" ht="16" customHeight="1" thickBot="1" x14ac:dyDescent="0.4">
      <c r="A56" s="8"/>
      <c r="B56" s="32" t="s">
        <v>136</v>
      </c>
      <c r="C56" s="23">
        <f>SUM(C57:C64)</f>
        <v>-240.44111564289986</v>
      </c>
      <c r="D56" s="23">
        <f t="shared" ref="D56:AD56" si="28">SUM(D57:D64)</f>
        <v>-317.73255538409887</v>
      </c>
      <c r="E56" s="23">
        <f t="shared" si="28"/>
        <v>-398.11237712034892</v>
      </c>
      <c r="F56" s="23">
        <f t="shared" si="28"/>
        <v>-374.90417543619975</v>
      </c>
      <c r="G56" s="23">
        <f t="shared" si="28"/>
        <v>-501.63533030914846</v>
      </c>
      <c r="H56" s="23">
        <f t="shared" si="28"/>
        <v>-572.20150640205065</v>
      </c>
      <c r="I56" s="23">
        <f t="shared" si="28"/>
        <v>-494.47698236569892</v>
      </c>
      <c r="J56" s="23">
        <f t="shared" si="28"/>
        <v>-417.07285135999967</v>
      </c>
      <c r="K56" s="23">
        <f t="shared" si="28"/>
        <v>-384.39387448524934</v>
      </c>
      <c r="L56" s="23">
        <f t="shared" si="28"/>
        <v>-225.93529414060012</v>
      </c>
      <c r="M56" s="23">
        <f t="shared" si="28"/>
        <v>-252.36454693894996</v>
      </c>
      <c r="N56" s="23">
        <f>SUM(N57:N64)</f>
        <v>-184.06112109929998</v>
      </c>
      <c r="O56" s="23">
        <f t="shared" si="28"/>
        <v>-203.10407354865012</v>
      </c>
      <c r="P56" s="23">
        <f t="shared" si="28"/>
        <v>-231.71604230194964</v>
      </c>
      <c r="Q56" s="23">
        <f t="shared" si="28"/>
        <v>-277.23569963660009</v>
      </c>
      <c r="R56" s="23">
        <f t="shared" si="28"/>
        <v>-228.87585095134978</v>
      </c>
      <c r="S56" s="23">
        <f t="shared" si="28"/>
        <v>-333.75674711124998</v>
      </c>
      <c r="T56" s="23">
        <f t="shared" si="28"/>
        <v>-426.86372818634783</v>
      </c>
      <c r="U56" s="23">
        <f t="shared" si="28"/>
        <v>-503.44555426315003</v>
      </c>
      <c r="V56" s="23">
        <f t="shared" si="28"/>
        <v>-577.95166134464876</v>
      </c>
      <c r="W56" s="23">
        <f t="shared" si="28"/>
        <v>-639.72782408029889</v>
      </c>
      <c r="X56" s="23">
        <f t="shared" si="28"/>
        <v>-677.34524093212758</v>
      </c>
      <c r="Y56" s="23">
        <f t="shared" si="28"/>
        <v>-736.5981535684499</v>
      </c>
      <c r="Z56" s="23">
        <f t="shared" si="28"/>
        <v>-835.21376452544985</v>
      </c>
      <c r="AA56" s="23">
        <f t="shared" si="28"/>
        <v>-851.2183461965999</v>
      </c>
      <c r="AB56" s="23">
        <f t="shared" si="28"/>
        <v>-896.09753315020043</v>
      </c>
      <c r="AC56" s="23">
        <f t="shared" si="28"/>
        <v>-956.43554182645119</v>
      </c>
      <c r="AD56" s="23">
        <f t="shared" si="28"/>
        <v>-983.57947444119941</v>
      </c>
      <c r="AE56" s="89"/>
      <c r="AF56" s="89"/>
      <c r="AG56" s="89"/>
    </row>
    <row r="57" spans="1:50" s="80" customFormat="1" ht="16" customHeight="1" thickBot="1" x14ac:dyDescent="0.4">
      <c r="A57" s="8"/>
      <c r="B57" s="33" t="s">
        <v>108</v>
      </c>
      <c r="C57" s="22">
        <v>-3.8640588228999904</v>
      </c>
      <c r="D57" s="22">
        <v>-4.4790334041999902</v>
      </c>
      <c r="E57" s="22">
        <v>-4.5934902133499982</v>
      </c>
      <c r="F57" s="22">
        <v>-4.3997727872999901</v>
      </c>
      <c r="G57" s="22">
        <v>-4.6136398675499981</v>
      </c>
      <c r="H57" s="22">
        <v>-4.8586877114499911</v>
      </c>
      <c r="I57" s="22">
        <v>-4.8577603864999839</v>
      </c>
      <c r="J57" s="22">
        <v>-4.9678694347000203</v>
      </c>
      <c r="K57" s="22">
        <v>-5.8830682874499614</v>
      </c>
      <c r="L57" s="22">
        <v>-6.2864922787000319</v>
      </c>
      <c r="M57" s="22">
        <v>-7.4864035402499791</v>
      </c>
      <c r="N57" s="22">
        <v>-9.5800736603000445</v>
      </c>
      <c r="O57" s="22">
        <v>-11.155462294750027</v>
      </c>
      <c r="P57" s="22">
        <v>-16.279683426749752</v>
      </c>
      <c r="Q57" s="22">
        <v>-24.144560637800119</v>
      </c>
      <c r="R57" s="22">
        <v>-29.849069783250375</v>
      </c>
      <c r="S57" s="22">
        <v>-31.944093262350798</v>
      </c>
      <c r="T57" s="22">
        <v>-38.225289343649017</v>
      </c>
      <c r="U57" s="22">
        <v>-41.861991837950555</v>
      </c>
      <c r="V57" s="22">
        <v>-45.659245562749987</v>
      </c>
      <c r="W57" s="22">
        <v>-50.972000208299903</v>
      </c>
      <c r="X57" s="22">
        <v>-56.887163362199992</v>
      </c>
      <c r="Y57" s="22">
        <v>-64.637161428549987</v>
      </c>
      <c r="Z57" s="22">
        <v>-72.371662501349959</v>
      </c>
      <c r="AA57" s="22">
        <v>-81.760617672699993</v>
      </c>
      <c r="AB57" s="22">
        <v>-89.003871494399988</v>
      </c>
      <c r="AC57" s="22">
        <v>-101.80637183785001</v>
      </c>
      <c r="AD57" s="22">
        <v>-112.49799028670004</v>
      </c>
      <c r="AE57" s="89"/>
      <c r="AF57" s="89"/>
      <c r="AG57" s="89"/>
    </row>
    <row r="58" spans="1:50" s="80" customFormat="1" ht="16" customHeight="1" thickBot="1" x14ac:dyDescent="0.4">
      <c r="A58" s="8"/>
      <c r="B58" s="33" t="s">
        <v>109</v>
      </c>
      <c r="C58" s="22">
        <v>-1.0428110564999999</v>
      </c>
      <c r="D58" s="22">
        <v>-0.98644460469999895</v>
      </c>
      <c r="E58" s="22">
        <v>-1.1812047594999979</v>
      </c>
      <c r="F58" s="22">
        <v>-0.99150407060000001</v>
      </c>
      <c r="G58" s="22">
        <v>-0.73053002649999965</v>
      </c>
      <c r="H58" s="22">
        <v>-0.75267838249999863</v>
      </c>
      <c r="I58" s="22">
        <v>-0.69669047919999927</v>
      </c>
      <c r="J58" s="22">
        <v>-0.78175447689999955</v>
      </c>
      <c r="K58" s="22">
        <v>-0.49949664399999993</v>
      </c>
      <c r="L58" s="22">
        <v>-0.34552705089999985</v>
      </c>
      <c r="M58" s="22">
        <v>-0.41743107609999985</v>
      </c>
      <c r="N58" s="22">
        <v>-0.3916699592999997</v>
      </c>
      <c r="O58" s="22">
        <v>-0.52996349650000096</v>
      </c>
      <c r="P58" s="22">
        <v>-0.62446287150000013</v>
      </c>
      <c r="Q58" s="22">
        <v>-1.7772083100999938</v>
      </c>
      <c r="R58" s="22">
        <v>-1.0682086866999967</v>
      </c>
      <c r="S58" s="22">
        <v>-1.0868791032999978</v>
      </c>
      <c r="T58" s="22">
        <v>-1.2447620493999978</v>
      </c>
      <c r="U58" s="22">
        <v>-1.3512600849000009</v>
      </c>
      <c r="V58" s="22">
        <v>-1.3747244823999971</v>
      </c>
      <c r="W58" s="22">
        <v>-1.7551297720999903</v>
      </c>
      <c r="X58" s="22">
        <v>-1.6824413600000001</v>
      </c>
      <c r="Y58" s="22">
        <v>-1.7275217463000003</v>
      </c>
      <c r="Z58" s="22">
        <v>-1.9820778220999999</v>
      </c>
      <c r="AA58" s="22">
        <v>-2.2687054979000001</v>
      </c>
      <c r="AB58" s="22">
        <v>-2.1539132507999992</v>
      </c>
      <c r="AC58" s="22">
        <v>-2.9141871956999976</v>
      </c>
      <c r="AD58" s="22">
        <v>-2.3942368368000002</v>
      </c>
      <c r="AE58" s="90"/>
      <c r="AF58" s="90"/>
      <c r="AG58" s="90"/>
    </row>
    <row r="59" spans="1:50" s="80" customFormat="1" ht="16" customHeight="1" thickBot="1" x14ac:dyDescent="0.4">
      <c r="A59" s="8"/>
      <c r="B59" s="33" t="s">
        <v>110</v>
      </c>
      <c r="C59" s="22">
        <v>-2.5767630764999994</v>
      </c>
      <c r="D59" s="22">
        <v>-2.6367133361999997</v>
      </c>
      <c r="E59" s="22">
        <v>-2.8620603854999991</v>
      </c>
      <c r="F59" s="22">
        <v>-2.7947853692999902</v>
      </c>
      <c r="G59" s="22">
        <v>-2.9509569020999993</v>
      </c>
      <c r="H59" s="22">
        <v>-2.1939631790999972</v>
      </c>
      <c r="I59" s="22">
        <v>-1.7702455709999998</v>
      </c>
      <c r="J59" s="22">
        <v>-1.8588135474000003</v>
      </c>
      <c r="K59" s="22">
        <v>-1.5888451998000002</v>
      </c>
      <c r="L59" s="22">
        <v>-1.2371069099999998</v>
      </c>
      <c r="M59" s="22">
        <v>-1.3562104056000004</v>
      </c>
      <c r="N59" s="22">
        <v>-1.4152925337000004</v>
      </c>
      <c r="O59" s="22">
        <v>-1.8764556324000006</v>
      </c>
      <c r="P59" s="22">
        <v>-2.1074729996999988</v>
      </c>
      <c r="Q59" s="22">
        <v>-2.5492148547000002</v>
      </c>
      <c r="R59" s="22">
        <v>-3.0985526453999941</v>
      </c>
      <c r="S59" s="22">
        <v>-3.6359914626000003</v>
      </c>
      <c r="T59" s="22">
        <v>-3.2174705882999919</v>
      </c>
      <c r="U59" s="22">
        <v>-4.0653906632999961</v>
      </c>
      <c r="V59" s="22">
        <v>-3.7176542714999874</v>
      </c>
      <c r="W59" s="22">
        <v>-3.8249310068999947</v>
      </c>
      <c r="X59" s="22">
        <v>-3.91283001</v>
      </c>
      <c r="Y59" s="22">
        <v>-4.1058803976</v>
      </c>
      <c r="Z59" s="22">
        <v>-4.2063626219999986</v>
      </c>
      <c r="AA59" s="22">
        <v>-4.3789808189999997</v>
      </c>
      <c r="AB59" s="22">
        <v>-4.1878485000000021</v>
      </c>
      <c r="AC59" s="22">
        <v>-5.6975666529000035</v>
      </c>
      <c r="AD59" s="22">
        <v>-5.2852880516999985</v>
      </c>
      <c r="AE59" s="90"/>
      <c r="AF59" s="90"/>
      <c r="AG59" s="90"/>
    </row>
    <row r="60" spans="1:50" s="80" customFormat="1" ht="16" customHeight="1" thickBot="1" x14ac:dyDescent="0.4">
      <c r="A60" s="8"/>
      <c r="B60" s="33" t="s">
        <v>111</v>
      </c>
      <c r="C60" s="22">
        <v>-5.6670257529999901</v>
      </c>
      <c r="D60" s="22">
        <v>-7.9167337479999995</v>
      </c>
      <c r="E60" s="22">
        <v>-8.3937136079999899</v>
      </c>
      <c r="F60" s="22">
        <v>-8.2254949559999897</v>
      </c>
      <c r="G60" s="22">
        <v>-6.6933120150000001</v>
      </c>
      <c r="H60" s="22">
        <v>-6.0505884399999816</v>
      </c>
      <c r="I60" s="22">
        <v>-5.4097620829999897</v>
      </c>
      <c r="J60" s="22">
        <v>-4.9503259479999988</v>
      </c>
      <c r="K60" s="22">
        <v>-4.5171589719999998</v>
      </c>
      <c r="L60" s="22">
        <v>-3.9423616429999995</v>
      </c>
      <c r="M60" s="22">
        <v>-3.5082904679999984</v>
      </c>
      <c r="N60" s="22">
        <v>-3.4920320840000012</v>
      </c>
      <c r="O60" s="22">
        <v>-4.3040495179999887</v>
      </c>
      <c r="P60" s="22">
        <v>-5.415086560999999</v>
      </c>
      <c r="Q60" s="22">
        <v>-6.8677896989999869</v>
      </c>
      <c r="R60" s="22">
        <v>-8.4578834049999685</v>
      </c>
      <c r="S60" s="22">
        <v>-8.7596679259999757</v>
      </c>
      <c r="T60" s="22">
        <v>-8.5890450229999775</v>
      </c>
      <c r="U60" s="22">
        <v>-8.6269225559999985</v>
      </c>
      <c r="V60" s="22">
        <v>-10.575583143999999</v>
      </c>
      <c r="W60" s="22">
        <v>-8.8719340249999874</v>
      </c>
      <c r="X60" s="22">
        <v>-11.308291800000003</v>
      </c>
      <c r="Y60" s="22">
        <v>-8.6360170119999999</v>
      </c>
      <c r="Z60" s="22">
        <v>-9.7162008330000003</v>
      </c>
      <c r="AA60" s="22">
        <v>-10.927864867</v>
      </c>
      <c r="AB60" s="22">
        <v>-8.3511156870000125</v>
      </c>
      <c r="AC60" s="22">
        <v>-9.483337741999998</v>
      </c>
      <c r="AD60" s="22">
        <v>-7.5663657920000018</v>
      </c>
      <c r="AE60" s="90"/>
      <c r="AF60" s="90"/>
      <c r="AG60" s="90"/>
    </row>
    <row r="61" spans="1:50" s="80" customFormat="1" ht="16" customHeight="1" thickBot="1" x14ac:dyDescent="0.4">
      <c r="A61" s="8"/>
      <c r="B61" s="33" t="s">
        <v>112</v>
      </c>
      <c r="C61" s="22">
        <v>-16.035560427</v>
      </c>
      <c r="D61" s="22">
        <v>-21.720256911000003</v>
      </c>
      <c r="E61" s="22">
        <v>-22.035387516</v>
      </c>
      <c r="F61" s="22">
        <v>-30.063148736999999</v>
      </c>
      <c r="G61" s="22">
        <v>-25.810106102999878</v>
      </c>
      <c r="H61" s="22">
        <v>-16.94826670800002</v>
      </c>
      <c r="I61" s="22">
        <v>-18.306302411999965</v>
      </c>
      <c r="J61" s="22">
        <v>-17.217237455999996</v>
      </c>
      <c r="K61" s="22">
        <v>-17.643706899000023</v>
      </c>
      <c r="L61" s="22">
        <v>-11.783157051</v>
      </c>
      <c r="M61" s="22">
        <v>-8.7526936259999868</v>
      </c>
      <c r="N61" s="22">
        <v>-8.9462944769999986</v>
      </c>
      <c r="O61" s="22">
        <v>-9.7198325099999998</v>
      </c>
      <c r="P61" s="22">
        <v>-12.001832652000001</v>
      </c>
      <c r="Q61" s="22">
        <v>-14.33128420500001</v>
      </c>
      <c r="R61" s="22">
        <v>-17.376904589999974</v>
      </c>
      <c r="S61" s="22">
        <v>-23.331026747999939</v>
      </c>
      <c r="T61" s="22">
        <v>-25.313969375999989</v>
      </c>
      <c r="U61" s="22">
        <v>-24.241691798999994</v>
      </c>
      <c r="V61" s="22">
        <v>-27.415065107999975</v>
      </c>
      <c r="W61" s="22">
        <v>-26.345480168999966</v>
      </c>
      <c r="X61" s="22">
        <v>-22.491345899999999</v>
      </c>
      <c r="Y61" s="22">
        <v>-24.733112300999998</v>
      </c>
      <c r="Z61" s="22">
        <v>-26.445711768000002</v>
      </c>
      <c r="AA61" s="22">
        <v>-26.944075568999999</v>
      </c>
      <c r="AB61" s="22">
        <v>-20.884805192999991</v>
      </c>
      <c r="AC61" s="22">
        <v>-24.607982345999996</v>
      </c>
      <c r="AD61" s="22">
        <v>-35.361050261999978</v>
      </c>
      <c r="AE61" s="90"/>
      <c r="AF61" s="90"/>
      <c r="AG61" s="90"/>
    </row>
    <row r="62" spans="1:50" s="80" customFormat="1" ht="16" customHeight="1" thickBot="1" x14ac:dyDescent="0.4">
      <c r="A62" s="8"/>
      <c r="B62" s="33" t="s">
        <v>113</v>
      </c>
      <c r="C62" s="22">
        <v>-24.026004284999999</v>
      </c>
      <c r="D62" s="22">
        <v>-30.856252049999899</v>
      </c>
      <c r="E62" s="22">
        <v>-34.461299709999984</v>
      </c>
      <c r="F62" s="22">
        <v>-38.646066774999902</v>
      </c>
      <c r="G62" s="22">
        <v>-38.983477694999884</v>
      </c>
      <c r="H62" s="22">
        <v>-34.404941154999911</v>
      </c>
      <c r="I62" s="22">
        <v>-27.449665889999878</v>
      </c>
      <c r="J62" s="22">
        <v>-24.567009805000012</v>
      </c>
      <c r="K62" s="22">
        <v>-23.792965775000006</v>
      </c>
      <c r="L62" s="22">
        <v>-18.17585415500001</v>
      </c>
      <c r="M62" s="22">
        <v>-13.119870019999986</v>
      </c>
      <c r="N62" s="22">
        <v>-13.896284674999999</v>
      </c>
      <c r="O62" s="22">
        <v>-13.159190710000001</v>
      </c>
      <c r="P62" s="22">
        <v>-17.742663050000019</v>
      </c>
      <c r="Q62" s="22">
        <v>-22.206379209999987</v>
      </c>
      <c r="R62" s="22">
        <v>-25.20690126499996</v>
      </c>
      <c r="S62" s="22">
        <v>-35.368343179999918</v>
      </c>
      <c r="T62" s="22">
        <v>-39.693680539999939</v>
      </c>
      <c r="U62" s="22">
        <v>-41.163445449999926</v>
      </c>
      <c r="V62" s="22">
        <v>-46.048118294999959</v>
      </c>
      <c r="W62" s="22">
        <v>-41.76317883499997</v>
      </c>
      <c r="X62" s="22">
        <v>-38.424999</v>
      </c>
      <c r="Y62" s="22">
        <v>-35.529793195000011</v>
      </c>
      <c r="Z62" s="22">
        <v>-36.099219180000013</v>
      </c>
      <c r="AA62" s="22">
        <v>-38.409918564999998</v>
      </c>
      <c r="AB62" s="22">
        <v>-29.848571989999996</v>
      </c>
      <c r="AC62" s="22">
        <v>-28.543977035000005</v>
      </c>
      <c r="AD62" s="22">
        <v>-45.958578020000012</v>
      </c>
      <c r="AE62" s="89"/>
      <c r="AF62" s="89"/>
      <c r="AG62" s="89"/>
    </row>
    <row r="63" spans="1:50" s="80" customFormat="1" ht="16" customHeight="1" thickBot="1" x14ac:dyDescent="0.4">
      <c r="A63" s="8"/>
      <c r="B63" s="33" t="s">
        <v>114</v>
      </c>
      <c r="C63" s="22">
        <v>-26.486519121999898</v>
      </c>
      <c r="D63" s="22">
        <v>-30.25200353</v>
      </c>
      <c r="E63" s="22">
        <v>-44.157599037999994</v>
      </c>
      <c r="F63" s="22">
        <v>-42.7449501709999</v>
      </c>
      <c r="G63" s="22">
        <v>-48.704700799999891</v>
      </c>
      <c r="H63" s="22">
        <v>-43.228164405999799</v>
      </c>
      <c r="I63" s="22">
        <v>-36.49318688399984</v>
      </c>
      <c r="J63" s="22">
        <v>-27.462669121999987</v>
      </c>
      <c r="K63" s="22">
        <v>-29.49594090799998</v>
      </c>
      <c r="L63" s="22">
        <v>-23.492681421999986</v>
      </c>
      <c r="M63" s="22">
        <v>-19.212980912999999</v>
      </c>
      <c r="N63" s="22">
        <v>-15.896675970000009</v>
      </c>
      <c r="O63" s="22">
        <v>-17.443504476999998</v>
      </c>
      <c r="P63" s="22">
        <v>-21.786946671000003</v>
      </c>
      <c r="Q63" s="22">
        <v>-29.142812089999996</v>
      </c>
      <c r="R63" s="22">
        <v>-26.830276885999943</v>
      </c>
      <c r="S63" s="22">
        <v>-34.817173908999969</v>
      </c>
      <c r="T63" s="22">
        <v>-49.114087175999785</v>
      </c>
      <c r="U63" s="22">
        <v>-52.92134719199985</v>
      </c>
      <c r="V63" s="22">
        <v>-51.434773830999987</v>
      </c>
      <c r="W63" s="22">
        <v>-55.1862127039999</v>
      </c>
      <c r="X63" s="22">
        <v>-48.889557500000002</v>
      </c>
      <c r="Y63" s="22">
        <v>-48.603099047999997</v>
      </c>
      <c r="Z63" s="22">
        <v>-43.383777199000008</v>
      </c>
      <c r="AA63" s="22">
        <v>-42.350583995999898</v>
      </c>
      <c r="AB63" s="22">
        <v>-38.196391204999983</v>
      </c>
      <c r="AC63" s="22">
        <v>-37.397459897000005</v>
      </c>
      <c r="AD63" s="22">
        <v>-43.643603261999985</v>
      </c>
      <c r="AE63" s="89"/>
      <c r="AF63" s="89"/>
      <c r="AG63" s="89"/>
    </row>
    <row r="64" spans="1:50" s="80" customFormat="1" ht="16" customHeight="1" thickBot="1" x14ac:dyDescent="0.4">
      <c r="A64" s="8"/>
      <c r="B64" s="33" t="s">
        <v>115</v>
      </c>
      <c r="C64" s="22">
        <v>-160.74237309999998</v>
      </c>
      <c r="D64" s="22">
        <v>-218.88511779999899</v>
      </c>
      <c r="E64" s="22">
        <v>-280.42762188999899</v>
      </c>
      <c r="F64" s="22">
        <v>-247.03845257</v>
      </c>
      <c r="G64" s="22">
        <v>-373.14860689999881</v>
      </c>
      <c r="H64" s="22">
        <v>-463.76421642000093</v>
      </c>
      <c r="I64" s="22">
        <v>-399.49336865999925</v>
      </c>
      <c r="J64" s="22">
        <v>-335.26717156999968</v>
      </c>
      <c r="K64" s="22">
        <v>-300.97269179999938</v>
      </c>
      <c r="L64" s="22">
        <v>-160.6721136300001</v>
      </c>
      <c r="M64" s="22">
        <v>-198.51066689000001</v>
      </c>
      <c r="N64" s="22">
        <v>-130.44279773999992</v>
      </c>
      <c r="O64" s="22">
        <v>-144.9156149100001</v>
      </c>
      <c r="P64" s="22">
        <v>-155.75789406999988</v>
      </c>
      <c r="Q64" s="22">
        <v>-176.21645063</v>
      </c>
      <c r="R64" s="22">
        <v>-116.98805368999955</v>
      </c>
      <c r="S64" s="22">
        <v>-194.81357151999939</v>
      </c>
      <c r="T64" s="22">
        <v>-261.46542408999915</v>
      </c>
      <c r="U64" s="22">
        <v>-329.21350467999974</v>
      </c>
      <c r="V64" s="22">
        <v>-391.72649664999881</v>
      </c>
      <c r="W64" s="22">
        <v>-451.00895735999921</v>
      </c>
      <c r="X64" s="22">
        <v>-493.74861199992756</v>
      </c>
      <c r="Y64" s="22">
        <v>-548.62556843999994</v>
      </c>
      <c r="Z64" s="22">
        <v>-641.00875259999987</v>
      </c>
      <c r="AA64" s="22">
        <v>-644.17759921000004</v>
      </c>
      <c r="AB64" s="22">
        <v>-703.47101583000051</v>
      </c>
      <c r="AC64" s="22">
        <v>-745.9846591200012</v>
      </c>
      <c r="AD64" s="22">
        <v>-730.87236192999933</v>
      </c>
      <c r="AE64" s="90"/>
      <c r="AF64" s="90"/>
      <c r="AG64" s="90"/>
    </row>
    <row r="65" spans="1:33" s="80" customFormat="1" ht="16" customHeight="1" x14ac:dyDescent="0.35">
      <c r="A65" s="8"/>
      <c r="B65" s="34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s="80" customFormat="1" ht="16" customHeight="1" x14ac:dyDescent="0.35">
      <c r="A66" s="8"/>
      <c r="B66" s="142" t="s">
        <v>214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  <c r="AC66" s="79"/>
      <c r="AD66" s="79"/>
      <c r="AE66" s="3"/>
      <c r="AF66" s="3"/>
      <c r="AG66" s="3"/>
    </row>
    <row r="67" spans="1:33" s="80" customFormat="1" ht="16" customHeight="1" x14ac:dyDescent="0.35">
      <c r="A67" s="8"/>
      <c r="B67" s="14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s="80" customFormat="1" ht="16" customHeight="1" x14ac:dyDescent="0.35">
      <c r="A68" s="8"/>
      <c r="B68" s="142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</row>
    <row r="69" spans="1:33" s="80" customFormat="1" ht="16" customHeight="1" x14ac:dyDescent="0.35">
      <c r="A69" s="8"/>
      <c r="B69" s="14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6.25" customHeight="1" x14ac:dyDescent="0.35">
      <c r="B70" s="142"/>
    </row>
    <row r="71" spans="1:33" ht="16.25" customHeight="1" x14ac:dyDescent="0.35">
      <c r="B71" s="142"/>
    </row>
    <row r="72" spans="1:33" ht="16.25" customHeight="1" x14ac:dyDescent="0.35">
      <c r="B72" s="142"/>
    </row>
    <row r="73" spans="1:33" ht="16.25" customHeight="1" x14ac:dyDescent="0.35">
      <c r="B73" s="142"/>
    </row>
    <row r="74" spans="1:33" ht="16.25" customHeight="1" x14ac:dyDescent="0.35">
      <c r="B74" s="142"/>
    </row>
    <row r="75" spans="1:33" ht="16.25" customHeight="1" x14ac:dyDescent="0.35">
      <c r="B75" s="142"/>
    </row>
    <row r="76" spans="1:33" ht="16.25" customHeight="1" x14ac:dyDescent="0.35">
      <c r="B76" s="142"/>
    </row>
    <row r="77" spans="1:33" ht="16.25" customHeight="1" x14ac:dyDescent="0.35">
      <c r="B77" s="142"/>
    </row>
  </sheetData>
  <dataConsolidate/>
  <mergeCells count="2">
    <mergeCell ref="B1:B2"/>
    <mergeCell ref="B66:B77"/>
  </mergeCells>
  <phoneticPr fontId="59" type="noConversion"/>
  <conditionalFormatting sqref="A1:AE40">
    <cfRule type="cellIs" dxfId="15" priority="8" operator="equal">
      <formula>"-"</formula>
    </cfRule>
  </conditionalFormatting>
  <conditionalFormatting sqref="AF1:AF1048576 AG3:AG18 C14:AF14 C16:AF16 AH16 C18:AF18 X19:XFD19 AG41:AG1048576">
    <cfRule type="cellIs" dxfId="14" priority="2" operator="equal">
      <formula>"-"</formula>
    </cfRule>
  </conditionalFormatting>
  <conditionalFormatting sqref="AG1:XFD2 AH3:XFD15 AJ16:XFD16 AH17:XFD18 A41:AD52 AH41:XFD52 AE41:AE66 A54:AD66 AH54:XFD1048576 A67:A77 C67:AE77 A78:AE1048576">
    <cfRule type="cellIs" dxfId="13" priority="26" operator="equal">
      <formula>"-"</formula>
    </cfRule>
  </conditionalFormatting>
  <conditionalFormatting sqref="AG20:XFD40">
    <cfRule type="cellIs" dxfId="12" priority="1" operator="equal">
      <formula>"-"</formula>
    </cfRule>
  </conditionalFormatting>
  <hyperlinks>
    <hyperlink ref="B1:B2" location="Menu!A1" display="MENU" xr:uid="{5FA01F47-ECEB-4386-8C27-F591F7765BE7}"/>
  </hyperlinks>
  <pageMargins left="0.511811024" right="0.511811024" top="0.78740157499999996" bottom="0.78740157499999996" header="0.31496062000000002" footer="0.31496062000000002"/>
  <pageSetup orientation="portrait" r:id="rId1"/>
  <headerFooter>
    <oddFooter>&amp;C&amp;"verdana,Regular"&amp;8Este documento foi classificado como: Interno.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7FABA-45D8-4A0A-9DD0-E23ED501E3E5}">
  <sheetPr>
    <tabColor rgb="FF0026FF"/>
  </sheetPr>
  <dimension ref="B1:N12"/>
  <sheetViews>
    <sheetView showGridLines="0" zoomScaleNormal="100" workbookViewId="0">
      <pane xSplit="2" ySplit="2" topLeftCell="F3" activePane="bottomRight" state="frozen"/>
      <selection activeCell="Z18" sqref="Z18"/>
      <selection pane="topRight" activeCell="Z18" sqref="Z18"/>
      <selection pane="bottomLeft" activeCell="Z18" sqref="Z18"/>
      <selection pane="bottomRight"/>
    </sheetView>
  </sheetViews>
  <sheetFormatPr defaultColWidth="8.90625" defaultRowHeight="14.5" x14ac:dyDescent="0.35"/>
  <cols>
    <col min="1" max="1" width="2.6328125" style="3" customWidth="1"/>
    <col min="2" max="2" width="70.6328125" style="3" customWidth="1"/>
    <col min="3" max="14" width="15.1796875" style="3" customWidth="1"/>
    <col min="15" max="16384" width="8.90625" style="3"/>
  </cols>
  <sheetData>
    <row r="1" spans="2:14" ht="16" customHeight="1" x14ac:dyDescent="0.35">
      <c r="B1" s="141" t="s">
        <v>2</v>
      </c>
    </row>
    <row r="2" spans="2:14" ht="16" customHeight="1" x14ac:dyDescent="0.35">
      <c r="B2" s="141"/>
    </row>
    <row r="3" spans="2:14" ht="16" customHeight="1" x14ac:dyDescent="0.35">
      <c r="B3" s="28" t="s">
        <v>184</v>
      </c>
      <c r="C3" s="107" t="s">
        <v>22</v>
      </c>
      <c r="D3" s="107" t="s">
        <v>23</v>
      </c>
      <c r="E3" s="107" t="s">
        <v>0</v>
      </c>
      <c r="F3" s="107" t="s">
        <v>168</v>
      </c>
      <c r="G3" s="107" t="s">
        <v>171</v>
      </c>
      <c r="H3" s="107" t="s">
        <v>180</v>
      </c>
      <c r="I3" s="107" t="s">
        <v>183</v>
      </c>
      <c r="J3" s="107" t="s">
        <v>185</v>
      </c>
      <c r="K3" s="107" t="s">
        <v>187</v>
      </c>
      <c r="L3" s="107" t="s">
        <v>192</v>
      </c>
      <c r="M3" s="107" t="s">
        <v>217</v>
      </c>
      <c r="N3" s="107" t="s">
        <v>224</v>
      </c>
    </row>
    <row r="4" spans="2:14" ht="16" customHeight="1" x14ac:dyDescent="0.35">
      <c r="B4" s="99" t="s">
        <v>43</v>
      </c>
      <c r="C4" s="100">
        <v>204.08500000000001</v>
      </c>
      <c r="D4" s="101">
        <v>208.69</v>
      </c>
      <c r="E4" s="101">
        <v>211.715</v>
      </c>
      <c r="F4" s="101">
        <v>235.274</v>
      </c>
      <c r="G4" s="101">
        <v>206.929</v>
      </c>
      <c r="H4" s="101">
        <v>256.43</v>
      </c>
      <c r="I4" s="101">
        <v>393.87200000000001</v>
      </c>
      <c r="J4" s="101">
        <v>341.75599999999997</v>
      </c>
      <c r="K4" s="101">
        <v>320.31900000000002</v>
      </c>
      <c r="L4" s="101">
        <v>367.92834863999985</v>
      </c>
      <c r="M4" s="101">
        <v>362.51799999999997</v>
      </c>
      <c r="N4" s="101">
        <v>361.005</v>
      </c>
    </row>
    <row r="5" spans="2:14" ht="16" customHeight="1" x14ac:dyDescent="0.35">
      <c r="B5" s="102" t="s">
        <v>189</v>
      </c>
      <c r="C5" s="103">
        <v>7764.7669999999998</v>
      </c>
      <c r="D5" s="95">
        <v>8541.0840000000007</v>
      </c>
      <c r="E5" s="95">
        <v>9133.9320000000007</v>
      </c>
      <c r="F5" s="95">
        <v>10637.166999999999</v>
      </c>
      <c r="G5" s="95">
        <v>11767.576999999999</v>
      </c>
      <c r="H5" s="95">
        <v>13161.004999999999</v>
      </c>
      <c r="I5" s="95">
        <v>13729.855</v>
      </c>
      <c r="J5" s="95">
        <v>13955.72</v>
      </c>
      <c r="K5" s="95">
        <v>14514.093000000001</v>
      </c>
      <c r="L5" s="95">
        <v>16997.100576590004</v>
      </c>
      <c r="M5" s="95">
        <v>18134.412794190004</v>
      </c>
      <c r="N5" s="95">
        <v>17020.668450999998</v>
      </c>
    </row>
    <row r="6" spans="2:14" ht="16" customHeight="1" x14ac:dyDescent="0.35">
      <c r="B6" s="102" t="s">
        <v>220</v>
      </c>
      <c r="C6" s="103">
        <v>1863.1310000000001</v>
      </c>
      <c r="D6" s="95">
        <v>2444.1729999999998</v>
      </c>
      <c r="E6" s="95">
        <v>2540.2420000000002</v>
      </c>
      <c r="F6" s="95">
        <v>2158.7959999999998</v>
      </c>
      <c r="G6" s="95">
        <v>2375.7820000000002</v>
      </c>
      <c r="H6" s="95">
        <v>2372.3319999999999</v>
      </c>
      <c r="I6" s="95">
        <v>2752.6419999999998</v>
      </c>
      <c r="J6" s="95">
        <v>3481.3589999999999</v>
      </c>
      <c r="K6" s="95">
        <v>4460.0420000000004</v>
      </c>
      <c r="L6" s="95">
        <v>3771.3040716099999</v>
      </c>
      <c r="M6" s="95">
        <v>6942.02918125</v>
      </c>
      <c r="N6" s="95">
        <v>10684.874</v>
      </c>
    </row>
    <row r="7" spans="2:14" ht="16" customHeight="1" x14ac:dyDescent="0.35">
      <c r="B7" s="102" t="s">
        <v>208</v>
      </c>
      <c r="C7" s="103">
        <v>401.40300000000002</v>
      </c>
      <c r="D7" s="95">
        <v>325.34000000000003</v>
      </c>
      <c r="E7" s="95">
        <v>1200.117</v>
      </c>
      <c r="F7" s="95">
        <v>1258.5540000000001</v>
      </c>
      <c r="G7" s="95">
        <v>1298.79</v>
      </c>
      <c r="H7" s="95">
        <v>1509.9649999999999</v>
      </c>
      <c r="I7" s="95">
        <v>1355.9209999999998</v>
      </c>
      <c r="J7" s="95">
        <v>1476.876</v>
      </c>
      <c r="K7" s="95">
        <v>1523.8890000000001</v>
      </c>
      <c r="L7" s="95">
        <v>1752.1891358</v>
      </c>
      <c r="M7" s="95">
        <v>1594.17537193</v>
      </c>
      <c r="N7" s="95">
        <v>1766.7335849999999</v>
      </c>
    </row>
    <row r="8" spans="2:14" ht="16" customHeight="1" x14ac:dyDescent="0.35">
      <c r="B8" s="102" t="s">
        <v>209</v>
      </c>
      <c r="C8" s="103">
        <v>360.86</v>
      </c>
      <c r="D8" s="95">
        <v>374.911</v>
      </c>
      <c r="E8" s="95">
        <v>389.209</v>
      </c>
      <c r="F8" s="95">
        <v>370.71800000000002</v>
      </c>
      <c r="G8" s="95">
        <v>913.69399999999996</v>
      </c>
      <c r="H8" s="95">
        <v>996.54100000000005</v>
      </c>
      <c r="I8" s="95">
        <v>2189.8879999999999</v>
      </c>
      <c r="J8" s="95">
        <v>2572.7739999999999</v>
      </c>
      <c r="K8" s="95">
        <v>3255.9850000000001</v>
      </c>
      <c r="L8" s="95">
        <v>4394.1313828799994</v>
      </c>
      <c r="M8" s="95">
        <v>5511.2</v>
      </c>
      <c r="N8" s="95">
        <v>5758.6440929999999</v>
      </c>
    </row>
    <row r="9" spans="2:14" ht="16" customHeight="1" x14ac:dyDescent="0.35">
      <c r="B9" s="102" t="s">
        <v>210</v>
      </c>
      <c r="C9" s="103">
        <v>313.94299999999998</v>
      </c>
      <c r="D9" s="95">
        <v>325.77699999999999</v>
      </c>
      <c r="E9" s="95">
        <v>338.05</v>
      </c>
      <c r="F9" s="95">
        <v>351.01299999999998</v>
      </c>
      <c r="G9" s="95">
        <v>363.93900000000002</v>
      </c>
      <c r="H9" s="95">
        <v>476.89299999999997</v>
      </c>
      <c r="I9" s="95">
        <v>493.46199999999999</v>
      </c>
      <c r="J9" s="95">
        <v>504.24299999999999</v>
      </c>
      <c r="K9" s="95">
        <v>522.28200000000004</v>
      </c>
      <c r="L9" s="95">
        <v>534.43797917000006</v>
      </c>
      <c r="M9" s="95">
        <v>496.5</v>
      </c>
      <c r="N9" s="95">
        <v>509.06124799999998</v>
      </c>
    </row>
    <row r="10" spans="2:14" ht="16" customHeight="1" x14ac:dyDescent="0.35">
      <c r="B10" s="102" t="s">
        <v>221</v>
      </c>
      <c r="C10" s="95">
        <v>0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0</v>
      </c>
      <c r="J10" s="95">
        <v>0</v>
      </c>
      <c r="K10" s="95">
        <v>0</v>
      </c>
      <c r="L10" s="95">
        <v>0</v>
      </c>
      <c r="M10" s="95">
        <v>440.625</v>
      </c>
      <c r="N10" s="95">
        <v>464.23373420000001</v>
      </c>
    </row>
    <row r="11" spans="2:14" ht="16" customHeight="1" x14ac:dyDescent="0.35">
      <c r="B11" s="102" t="s">
        <v>211</v>
      </c>
      <c r="C11" s="103">
        <v>2.2909999999999999</v>
      </c>
      <c r="D11" s="95">
        <v>2.3769999999999998</v>
      </c>
      <c r="E11" s="95">
        <v>0</v>
      </c>
      <c r="F11" s="95">
        <v>0</v>
      </c>
      <c r="G11" s="95">
        <v>1.0229999999999999</v>
      </c>
      <c r="H11" s="95">
        <v>3.0760000000000001</v>
      </c>
      <c r="I11" s="95">
        <v>31.702000000000002</v>
      </c>
      <c r="J11" s="95">
        <v>138.82400000000001</v>
      </c>
      <c r="K11" s="95">
        <v>779.99800000000005</v>
      </c>
      <c r="L11" s="95">
        <v>868.33178033000013</v>
      </c>
      <c r="M11" s="95">
        <v>495.97322467000004</v>
      </c>
      <c r="N11" s="95">
        <v>216.06155000000001</v>
      </c>
    </row>
    <row r="12" spans="2:14" ht="16" customHeight="1" x14ac:dyDescent="0.35">
      <c r="B12" s="104" t="s">
        <v>134</v>
      </c>
      <c r="C12" s="105">
        <f t="shared" ref="C12:N12" si="0">SUM(C4:C11)</f>
        <v>10910.48</v>
      </c>
      <c r="D12" s="106">
        <f t="shared" si="0"/>
        <v>12222.352000000001</v>
      </c>
      <c r="E12" s="106">
        <f t="shared" si="0"/>
        <v>13813.265000000001</v>
      </c>
      <c r="F12" s="106">
        <f t="shared" si="0"/>
        <v>15011.522000000001</v>
      </c>
      <c r="G12" s="106">
        <f t="shared" si="0"/>
        <v>16927.734</v>
      </c>
      <c r="H12" s="106">
        <f t="shared" si="0"/>
        <v>18776.242000000002</v>
      </c>
      <c r="I12" s="106">
        <f t="shared" si="0"/>
        <v>20947.341999999997</v>
      </c>
      <c r="J12" s="106">
        <f t="shared" si="0"/>
        <v>22471.552</v>
      </c>
      <c r="K12" s="106">
        <f t="shared" si="0"/>
        <v>25376.608</v>
      </c>
      <c r="L12" s="106">
        <f t="shared" si="0"/>
        <v>28685.423275020006</v>
      </c>
      <c r="M12" s="106">
        <f t="shared" si="0"/>
        <v>33977.433572040005</v>
      </c>
      <c r="N12" s="106">
        <f t="shared" si="0"/>
        <v>36781.281661200002</v>
      </c>
    </row>
  </sheetData>
  <mergeCells count="1">
    <mergeCell ref="B1:B2"/>
  </mergeCells>
  <conditionalFormatting sqref="B1:B3">
    <cfRule type="cellIs" dxfId="11" priority="5" operator="equal">
      <formula>"-"</formula>
    </cfRule>
  </conditionalFormatting>
  <hyperlinks>
    <hyperlink ref="B1:B2" location="Menu!A1" display="MENU" xr:uid="{9A4B8F95-B1A5-4DD8-B9BC-46F6AD3B55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8CA6-2EDA-47C9-AEF4-59A504089587}">
  <sheetPr>
    <tabColor rgb="FF0026FF"/>
  </sheetPr>
  <dimension ref="A1:AI56"/>
  <sheetViews>
    <sheetView showGridLines="0" zoomScaleNormal="100" workbookViewId="0">
      <pane xSplit="2" ySplit="3" topLeftCell="Y4" activePane="bottomRight" state="frozen"/>
      <selection activeCell="D5" sqref="D5:F6"/>
      <selection pane="topRight" activeCell="D5" sqref="D5:F6"/>
      <selection pane="bottomLeft" activeCell="D5" sqref="D5:F6"/>
      <selection pane="bottomRight" activeCell="AG7" sqref="AG7"/>
    </sheetView>
  </sheetViews>
  <sheetFormatPr defaultColWidth="9.1796875" defaultRowHeight="14.5" x14ac:dyDescent="0.35"/>
  <cols>
    <col min="1" max="1" width="2.54296875" style="58" customWidth="1"/>
    <col min="2" max="2" width="70.6328125" style="14" customWidth="1"/>
    <col min="3" max="32" width="15.1796875" style="14" customWidth="1"/>
    <col min="33" max="33" width="15" style="14" bestFit="1" customWidth="1"/>
    <col min="34" max="34" width="12.36328125" style="14" bestFit="1" customWidth="1"/>
    <col min="35" max="35" width="13.54296875" style="14" bestFit="1" customWidth="1"/>
    <col min="36" max="16384" width="9.1796875" style="14"/>
  </cols>
  <sheetData>
    <row r="1" spans="1:35" ht="16" customHeight="1" x14ac:dyDescent="0.35">
      <c r="B1" s="141" t="s">
        <v>2</v>
      </c>
    </row>
    <row r="2" spans="1:35" ht="16" customHeight="1" x14ac:dyDescent="0.35">
      <c r="B2" s="141"/>
      <c r="AE2" s="118" t="s">
        <v>216</v>
      </c>
    </row>
    <row r="3" spans="1:35" s="6" customFormat="1" ht="16" customHeight="1" x14ac:dyDescent="0.35">
      <c r="A3" s="59"/>
      <c r="B3" s="28" t="s">
        <v>117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8" t="s">
        <v>14</v>
      </c>
      <c r="O3" s="28" t="s">
        <v>15</v>
      </c>
      <c r="P3" s="28" t="s">
        <v>16</v>
      </c>
      <c r="Q3" s="28" t="s">
        <v>17</v>
      </c>
      <c r="R3" s="28" t="s">
        <v>18</v>
      </c>
      <c r="S3" s="28" t="s">
        <v>19</v>
      </c>
      <c r="T3" s="28" t="s">
        <v>20</v>
      </c>
      <c r="U3" s="28" t="s">
        <v>21</v>
      </c>
      <c r="V3" s="28" t="s">
        <v>22</v>
      </c>
      <c r="W3" s="28" t="s">
        <v>23</v>
      </c>
      <c r="X3" s="28" t="s">
        <v>0</v>
      </c>
      <c r="Y3" s="28" t="s">
        <v>168</v>
      </c>
      <c r="Z3" s="28" t="s">
        <v>171</v>
      </c>
      <c r="AA3" s="28" t="s">
        <v>180</v>
      </c>
      <c r="AB3" s="28" t="s">
        <v>183</v>
      </c>
      <c r="AC3" s="28" t="s">
        <v>185</v>
      </c>
      <c r="AD3" s="28" t="s">
        <v>187</v>
      </c>
      <c r="AE3" s="28" t="s">
        <v>192</v>
      </c>
      <c r="AF3" s="28" t="s">
        <v>217</v>
      </c>
      <c r="AG3" s="28" t="s">
        <v>224</v>
      </c>
    </row>
    <row r="4" spans="1:35" ht="16" customHeight="1" x14ac:dyDescent="0.35"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</row>
    <row r="5" spans="1:35" ht="16" customHeight="1" x14ac:dyDescent="0.35">
      <c r="B5" s="28" t="s">
        <v>137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28" t="s">
        <v>11</v>
      </c>
      <c r="L5" s="28" t="s">
        <v>12</v>
      </c>
      <c r="M5" s="28" t="s">
        <v>13</v>
      </c>
      <c r="N5" s="28" t="s">
        <v>14</v>
      </c>
      <c r="O5" s="28" t="s">
        <v>15</v>
      </c>
      <c r="P5" s="28" t="s">
        <v>16</v>
      </c>
      <c r="Q5" s="28" t="s">
        <v>17</v>
      </c>
      <c r="R5" s="28" t="s">
        <v>18</v>
      </c>
      <c r="S5" s="28" t="s">
        <v>19</v>
      </c>
      <c r="T5" s="28" t="s">
        <v>20</v>
      </c>
      <c r="U5" s="28" t="s">
        <v>21</v>
      </c>
      <c r="V5" s="28" t="s">
        <v>22</v>
      </c>
      <c r="W5" s="28" t="s">
        <v>23</v>
      </c>
      <c r="X5" s="28" t="s">
        <v>0</v>
      </c>
      <c r="Y5" s="28" t="s">
        <v>168</v>
      </c>
      <c r="Z5" s="28" t="s">
        <v>171</v>
      </c>
      <c r="AA5" s="28" t="s">
        <v>180</v>
      </c>
      <c r="AB5" s="28" t="s">
        <v>183</v>
      </c>
      <c r="AC5" s="28" t="s">
        <v>185</v>
      </c>
      <c r="AD5" s="28" t="s">
        <v>187</v>
      </c>
      <c r="AE5" s="28" t="s">
        <v>192</v>
      </c>
      <c r="AF5" s="28" t="s">
        <v>217</v>
      </c>
      <c r="AG5" s="28" t="s">
        <v>224</v>
      </c>
    </row>
    <row r="6" spans="1:35" ht="16" customHeight="1" x14ac:dyDescent="0.35">
      <c r="B6" s="62" t="s">
        <v>118</v>
      </c>
      <c r="C6" s="63">
        <v>595889</v>
      </c>
      <c r="D6" s="63">
        <v>765911</v>
      </c>
      <c r="E6" s="63">
        <v>973278</v>
      </c>
      <c r="F6" s="63">
        <v>1109472</v>
      </c>
      <c r="G6" s="63">
        <v>1170305</v>
      </c>
      <c r="H6" s="63">
        <v>1167579</v>
      </c>
      <c r="I6" s="63">
        <v>1195079</v>
      </c>
      <c r="J6" s="63">
        <v>988922</v>
      </c>
      <c r="K6" s="63">
        <v>1034500</v>
      </c>
      <c r="L6" s="63">
        <v>941301</v>
      </c>
      <c r="M6" s="63">
        <v>984002</v>
      </c>
      <c r="N6" s="63">
        <v>1011561</v>
      </c>
      <c r="O6" s="63">
        <v>1091173</v>
      </c>
      <c r="P6" s="63">
        <v>1218377</v>
      </c>
      <c r="Q6" s="63">
        <v>1476363</v>
      </c>
      <c r="R6" s="63">
        <v>1696398</v>
      </c>
      <c r="S6" s="63">
        <v>1862801</v>
      </c>
      <c r="T6" s="63">
        <v>1964080</v>
      </c>
      <c r="U6" s="63">
        <v>2030154</v>
      </c>
      <c r="V6" s="63">
        <v>2134616</v>
      </c>
      <c r="W6" s="63">
        <v>2128984</v>
      </c>
      <c r="X6" s="63">
        <v>2274369</v>
      </c>
      <c r="Y6" s="63">
        <v>2471325</v>
      </c>
      <c r="Z6" s="63">
        <v>2656595</v>
      </c>
      <c r="AA6" s="63">
        <v>2873273</v>
      </c>
      <c r="AB6" s="63">
        <v>3196742</v>
      </c>
      <c r="AC6" s="119">
        <v>3606027</v>
      </c>
      <c r="AD6" s="119">
        <v>3883456</v>
      </c>
      <c r="AE6" s="119">
        <v>4631651</v>
      </c>
      <c r="AF6" s="119">
        <v>5563438</v>
      </c>
      <c r="AG6" s="119">
        <v>6391456</v>
      </c>
    </row>
    <row r="7" spans="1:35" ht="16" customHeight="1" x14ac:dyDescent="0.35">
      <c r="B7" s="62" t="s">
        <v>119</v>
      </c>
      <c r="C7" s="63">
        <v>459</v>
      </c>
      <c r="D7" s="63">
        <v>522</v>
      </c>
      <c r="E7" s="63">
        <v>574</v>
      </c>
      <c r="F7" s="63">
        <v>602</v>
      </c>
      <c r="G7" s="63">
        <v>608</v>
      </c>
      <c r="H7" s="63">
        <v>596</v>
      </c>
      <c r="I7" s="63">
        <v>595</v>
      </c>
      <c r="J7" s="63">
        <v>595</v>
      </c>
      <c r="K7" s="63">
        <v>604</v>
      </c>
      <c r="L7" s="63">
        <v>614</v>
      </c>
      <c r="M7" s="63">
        <v>638</v>
      </c>
      <c r="N7" s="63">
        <v>682</v>
      </c>
      <c r="O7" s="63">
        <v>723</v>
      </c>
      <c r="P7" s="63">
        <v>801</v>
      </c>
      <c r="Q7" s="63">
        <v>846</v>
      </c>
      <c r="R7" s="63">
        <v>881</v>
      </c>
      <c r="S7" s="63">
        <v>883</v>
      </c>
      <c r="T7" s="63">
        <v>882</v>
      </c>
      <c r="U7" s="63">
        <v>882</v>
      </c>
      <c r="V7" s="63">
        <v>882</v>
      </c>
      <c r="W7" s="63">
        <v>882</v>
      </c>
      <c r="X7" s="63">
        <v>882</v>
      </c>
      <c r="Y7" s="63">
        <v>882</v>
      </c>
      <c r="Z7" s="63">
        <v>901</v>
      </c>
      <c r="AA7" s="63">
        <v>915</v>
      </c>
      <c r="AB7" s="63">
        <v>944</v>
      </c>
      <c r="AC7" s="63">
        <v>983</v>
      </c>
      <c r="AD7" s="119">
        <v>1006</v>
      </c>
      <c r="AE7" s="119">
        <v>1016</v>
      </c>
      <c r="AF7" s="119">
        <v>1057</v>
      </c>
      <c r="AG7" s="137">
        <v>1101</v>
      </c>
    </row>
    <row r="8" spans="1:35" ht="16" customHeight="1" x14ac:dyDescent="0.35">
      <c r="B8" s="62" t="s">
        <v>120</v>
      </c>
      <c r="C8" s="63">
        <v>24</v>
      </c>
      <c r="D8" s="63">
        <v>63</v>
      </c>
      <c r="E8" s="63">
        <v>52</v>
      </c>
      <c r="F8" s="63">
        <v>28</v>
      </c>
      <c r="G8" s="63">
        <v>6</v>
      </c>
      <c r="H8" s="63">
        <v>-12</v>
      </c>
      <c r="I8" s="63">
        <v>-1</v>
      </c>
      <c r="J8" s="63">
        <v>0</v>
      </c>
      <c r="K8" s="63">
        <v>9</v>
      </c>
      <c r="L8" s="63">
        <v>10</v>
      </c>
      <c r="M8" s="63">
        <v>24</v>
      </c>
      <c r="N8" s="63">
        <v>44</v>
      </c>
      <c r="O8" s="63">
        <v>41</v>
      </c>
      <c r="P8" s="63">
        <v>78</v>
      </c>
      <c r="Q8" s="63">
        <v>45</v>
      </c>
      <c r="R8" s="63">
        <v>35</v>
      </c>
      <c r="S8" s="63">
        <v>2</v>
      </c>
      <c r="T8" s="63">
        <v>-1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19</v>
      </c>
      <c r="AA8" s="63">
        <v>14</v>
      </c>
      <c r="AB8" s="63">
        <f t="shared" ref="AB8:AG8" si="0">AB7-AA7</f>
        <v>29</v>
      </c>
      <c r="AC8" s="63">
        <f t="shared" si="0"/>
        <v>39</v>
      </c>
      <c r="AD8" s="119">
        <f t="shared" si="0"/>
        <v>23</v>
      </c>
      <c r="AE8" s="119">
        <f t="shared" si="0"/>
        <v>10</v>
      </c>
      <c r="AF8" s="119">
        <f t="shared" si="0"/>
        <v>41</v>
      </c>
      <c r="AG8" s="119">
        <f t="shared" si="0"/>
        <v>44</v>
      </c>
    </row>
    <row r="9" spans="1:35" ht="16" customHeight="1" x14ac:dyDescent="0.35">
      <c r="B9" s="62" t="s">
        <v>121</v>
      </c>
      <c r="C9" s="63">
        <v>3077</v>
      </c>
      <c r="D9" s="63">
        <v>3266</v>
      </c>
      <c r="E9" s="63">
        <v>3544</v>
      </c>
      <c r="F9" s="63">
        <v>3686</v>
      </c>
      <c r="G9" s="63">
        <v>3404</v>
      </c>
      <c r="H9" s="63">
        <v>3291</v>
      </c>
      <c r="I9" s="63">
        <v>3245</v>
      </c>
      <c r="J9" s="63">
        <v>3279</v>
      </c>
      <c r="K9" s="63">
        <v>3341</v>
      </c>
      <c r="L9" s="63">
        <v>3229</v>
      </c>
      <c r="M9" s="63">
        <v>3212</v>
      </c>
      <c r="N9" s="63">
        <v>3276</v>
      </c>
      <c r="O9" s="63">
        <v>3541</v>
      </c>
      <c r="P9" s="63">
        <v>3848</v>
      </c>
      <c r="Q9" s="63">
        <v>4253</v>
      </c>
      <c r="R9" s="63">
        <v>4296</v>
      </c>
      <c r="S9" s="63">
        <v>4206</v>
      </c>
      <c r="T9" s="63">
        <v>4100</v>
      </c>
      <c r="U9" s="63">
        <v>4068</v>
      </c>
      <c r="V9" s="63">
        <v>4014</v>
      </c>
      <c r="W9" s="63">
        <v>4024</v>
      </c>
      <c r="X9" s="63">
        <v>3995</v>
      </c>
      <c r="Y9" s="63">
        <v>4050</v>
      </c>
      <c r="Z9" s="63">
        <v>4116</v>
      </c>
      <c r="AA9" s="63">
        <v>4218</v>
      </c>
      <c r="AB9" s="63">
        <v>4260</v>
      </c>
      <c r="AC9" s="119">
        <v>4580</v>
      </c>
      <c r="AD9" s="119">
        <v>4700</v>
      </c>
      <c r="AE9" s="119">
        <v>4661</v>
      </c>
      <c r="AF9" s="14">
        <v>5030</v>
      </c>
      <c r="AG9" s="14">
        <v>5062</v>
      </c>
    </row>
    <row r="10" spans="1:35" ht="16" customHeight="1" x14ac:dyDescent="0.35">
      <c r="B10" s="62" t="s">
        <v>122</v>
      </c>
      <c r="C10" s="63">
        <v>293</v>
      </c>
      <c r="D10" s="63">
        <v>335</v>
      </c>
      <c r="E10" s="63">
        <v>333</v>
      </c>
      <c r="F10" s="63">
        <v>343</v>
      </c>
      <c r="G10" s="63">
        <v>323</v>
      </c>
      <c r="H10" s="63">
        <v>288</v>
      </c>
      <c r="I10" s="63">
        <v>290</v>
      </c>
      <c r="J10" s="63">
        <v>306</v>
      </c>
      <c r="K10" s="63">
        <v>308</v>
      </c>
      <c r="L10" s="63">
        <v>308</v>
      </c>
      <c r="M10" s="63">
        <v>260</v>
      </c>
      <c r="N10" s="63">
        <v>270</v>
      </c>
      <c r="O10" s="63">
        <v>218</v>
      </c>
      <c r="P10" s="63">
        <v>231</v>
      </c>
      <c r="Q10" s="63">
        <v>262</v>
      </c>
      <c r="R10" s="63">
        <v>256</v>
      </c>
      <c r="S10" s="63">
        <v>265</v>
      </c>
      <c r="T10" s="63">
        <v>268</v>
      </c>
      <c r="U10" s="63">
        <v>263</v>
      </c>
      <c r="V10" s="63">
        <v>272</v>
      </c>
      <c r="W10" s="63">
        <v>264</v>
      </c>
      <c r="X10" s="63">
        <v>262</v>
      </c>
      <c r="Y10" s="63">
        <v>265</v>
      </c>
      <c r="Z10" s="63">
        <v>274</v>
      </c>
      <c r="AA10" s="63">
        <v>296</v>
      </c>
      <c r="AB10" s="63">
        <v>292</v>
      </c>
      <c r="AC10" s="120">
        <v>307</v>
      </c>
      <c r="AD10" s="119">
        <v>331</v>
      </c>
      <c r="AE10" s="119">
        <v>328</v>
      </c>
      <c r="AF10" s="14">
        <v>335</v>
      </c>
      <c r="AG10" s="14">
        <v>326</v>
      </c>
    </row>
    <row r="11" spans="1:35" ht="16" customHeight="1" x14ac:dyDescent="0.35">
      <c r="B11" s="93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64"/>
    </row>
    <row r="12" spans="1:35" ht="16" customHeight="1" x14ac:dyDescent="0.35">
      <c r="B12" s="28" t="s">
        <v>123</v>
      </c>
      <c r="C12" s="28" t="s">
        <v>3</v>
      </c>
      <c r="D12" s="28" t="s">
        <v>4</v>
      </c>
      <c r="E12" s="28" t="s">
        <v>5</v>
      </c>
      <c r="F12" s="28" t="s">
        <v>6</v>
      </c>
      <c r="G12" s="28" t="s">
        <v>7</v>
      </c>
      <c r="H12" s="28" t="s">
        <v>8</v>
      </c>
      <c r="I12" s="28" t="s">
        <v>9</v>
      </c>
      <c r="J12" s="28" t="s">
        <v>10</v>
      </c>
      <c r="K12" s="28" t="s">
        <v>11</v>
      </c>
      <c r="L12" s="28" t="s">
        <v>12</v>
      </c>
      <c r="M12" s="28" t="s">
        <v>13</v>
      </c>
      <c r="N12" s="28" t="s">
        <v>14</v>
      </c>
      <c r="O12" s="28" t="s">
        <v>15</v>
      </c>
      <c r="P12" s="28" t="s">
        <v>16</v>
      </c>
      <c r="Q12" s="28" t="s">
        <v>17</v>
      </c>
      <c r="R12" s="28" t="s">
        <v>18</v>
      </c>
      <c r="S12" s="28" t="s">
        <v>19</v>
      </c>
      <c r="T12" s="28" t="s">
        <v>20</v>
      </c>
      <c r="U12" s="28" t="s">
        <v>21</v>
      </c>
      <c r="V12" s="28" t="s">
        <v>22</v>
      </c>
      <c r="W12" s="28" t="s">
        <v>23</v>
      </c>
      <c r="X12" s="28" t="s">
        <v>0</v>
      </c>
      <c r="Y12" s="28" t="s">
        <v>168</v>
      </c>
      <c r="Z12" s="28" t="s">
        <v>171</v>
      </c>
      <c r="AA12" s="28" t="s">
        <v>180</v>
      </c>
      <c r="AB12" s="28" t="s">
        <v>183</v>
      </c>
      <c r="AC12" s="28" t="s">
        <v>185</v>
      </c>
      <c r="AD12" s="28" t="s">
        <v>187</v>
      </c>
      <c r="AE12" s="28" t="s">
        <v>192</v>
      </c>
      <c r="AF12" s="28" t="s">
        <v>217</v>
      </c>
      <c r="AG12" s="28" t="s">
        <v>224</v>
      </c>
    </row>
    <row r="13" spans="1:35" ht="16" customHeight="1" x14ac:dyDescent="0.35">
      <c r="A13" s="65"/>
      <c r="B13" s="62" t="s">
        <v>155</v>
      </c>
      <c r="C13" s="66"/>
      <c r="D13" s="66"/>
      <c r="E13" s="66"/>
      <c r="F13" s="66"/>
      <c r="G13" s="66">
        <f>SUM(DRE!D31:G31)/AVERAGE('Balanço Patrimonial'!C63:G63)</f>
        <v>0.23269819918100332</v>
      </c>
      <c r="H13" s="66">
        <f>SUM(DRE!E31:H31)/AVERAGE('Balanço Patrimonial'!D63:H63)</f>
        <v>0.13082396789784925</v>
      </c>
      <c r="I13" s="66">
        <f>SUM(DRE!F31:I31)/AVERAGE('Balanço Patrimonial'!E63:I63)</f>
        <v>8.4345016953295729E-2</v>
      </c>
      <c r="J13" s="66">
        <f>SUM(DRE!G31:J31)/AVERAGE('Balanço Patrimonial'!F63:J63)</f>
        <v>0.18105980013225936</v>
      </c>
      <c r="K13" s="66">
        <f>SUM(DRE!H31:K31)/AVERAGE('Balanço Patrimonial'!G63:K63)</f>
        <v>0.18794012748823266</v>
      </c>
      <c r="L13" s="66">
        <f>SUM(DRE!I31:L31)/AVERAGE('Balanço Patrimonial'!H63:L63)</f>
        <v>0.2186697212901268</v>
      </c>
      <c r="M13" s="66">
        <f>SUM(DRE!J31:M31)/AVERAGE('Balanço Patrimonial'!I63:M63)</f>
        <v>0.23474424233781677</v>
      </c>
      <c r="N13" s="66">
        <f>SUM(DRE!K31:N31)/AVERAGE('Balanço Patrimonial'!J63:N63)</f>
        <v>0.17430455142582454</v>
      </c>
      <c r="O13" s="66">
        <f>SUM(DRE!L31:O31)/AVERAGE('Balanço Patrimonial'!K63:O63)</f>
        <v>0.17115959210847209</v>
      </c>
      <c r="P13" s="66">
        <f>SUM(DRE!M31:P31)/AVERAGE('Balanço Patrimonial'!L63:P63)</f>
        <v>0.13006709411057263</v>
      </c>
      <c r="Q13" s="66">
        <f>SUM(DRE!N31:Q31)/AVERAGE('Balanço Patrimonial'!M63:Q63)</f>
        <v>2.5345363177992682E-2</v>
      </c>
      <c r="R13" s="66">
        <f>SUM(DRE!O31:R31)/AVERAGE('Balanço Patrimonial'!N63:R63)</f>
        <v>-3.6025293302249968E-2</v>
      </c>
      <c r="S13" s="66">
        <f>SUM(DRE!P31:S31)/AVERAGE('Balanço Patrimonial'!O63:S63)</f>
        <v>-2.8466535268232614E-2</v>
      </c>
      <c r="T13" s="66">
        <f>SUM(DRE!Q31:T31)/AVERAGE('Balanço Patrimonial'!P63:T63)</f>
        <v>-1.5538714676160767E-2</v>
      </c>
      <c r="U13" s="66">
        <f>SUM(DRE!R31:U31)/AVERAGE('Balanço Patrimonial'!Q63:U63)</f>
        <v>5.2512267320104895E-2</v>
      </c>
      <c r="V13" s="66">
        <f>SUM(DRE!S31:V31)/AVERAGE('Balanço Patrimonial'!R63:V63)</f>
        <v>9.0989356977930619E-2</v>
      </c>
      <c r="W13" s="66">
        <f>SUM(DRE!T31:W31)/AVERAGE('Balanço Patrimonial'!S63:W63)</f>
        <v>0.11657620220007889</v>
      </c>
      <c r="X13" s="66">
        <f>SUM(DRE!U31:X31)/AVERAGE('Balanço Patrimonial'!T63:X63)</f>
        <v>0.17678259108534541</v>
      </c>
      <c r="Y13" s="66">
        <f>SUM(DRE!V31:Y31)/AVERAGE('Balanço Patrimonial'!U63:Y63)</f>
        <v>0.26298930436803991</v>
      </c>
      <c r="Z13" s="66">
        <f>SUM(DRE!W31:Z31)/AVERAGE('Balanço Patrimonial'!V63:Z63)</f>
        <v>0.33866152824883006</v>
      </c>
      <c r="AA13" s="66">
        <f>SUM(DRE!X31:AA31)/AVERAGE('Balanço Patrimonial'!W63:AA63)</f>
        <v>0.4247748803848525</v>
      </c>
      <c r="AB13" s="66">
        <f>SUM(DRE!Y31:AB31)/AVERAGE('Balanço Patrimonial'!X63:AB63)</f>
        <v>0.47227350895913484</v>
      </c>
      <c r="AC13" s="66">
        <f>SUM(DRE!Z31:AC31)/AVERAGE('Balanço Patrimonial'!Y63:AC63)</f>
        <v>0.46389512023009494</v>
      </c>
      <c r="AD13" s="66">
        <f>SUM(DRE!AA31:AD31)/AVERAGE('Balanço Patrimonial'!Z63:AD63)</f>
        <v>0.43850815892128192</v>
      </c>
      <c r="AE13" s="66">
        <f>SUM(DRE!AB31:AE31)/AVERAGE('Balanço Patrimonial'!AA63:AE63)</f>
        <v>0.45249341782530367</v>
      </c>
      <c r="AF13" s="66">
        <f>SUM(DRE!AC31:AF31)/AVERAGE('Balanço Patrimonial'!AB63:AF63)</f>
        <v>0.43934962449759846</v>
      </c>
      <c r="AG13" s="66">
        <f>SUM(DRE!AD31:AG31)/AVERAGE('Balanço Patrimonial'!AC63:AG63)</f>
        <v>0.40912603045288193</v>
      </c>
      <c r="AH13" s="126"/>
    </row>
    <row r="14" spans="1:35" ht="16" customHeight="1" x14ac:dyDescent="0.35">
      <c r="A14" s="65"/>
      <c r="B14" s="62" t="s">
        <v>156</v>
      </c>
      <c r="C14" s="66"/>
      <c r="D14" s="66"/>
      <c r="E14" s="66"/>
      <c r="F14" s="66"/>
      <c r="G14" s="66">
        <f>SUM(DRE!D31:G31)/AVERAGE('Balanço Patrimonial'!C25:G25)</f>
        <v>5.0930909882382351E-2</v>
      </c>
      <c r="H14" s="66">
        <f>SUM(DRE!E31:H31)/AVERAGE('Balanço Patrimonial'!D25:H25)</f>
        <v>2.7588513737671599E-2</v>
      </c>
      <c r="I14" s="66">
        <f>SUM(DRE!F31:I31)/AVERAGE('Balanço Patrimonial'!E25:I25)</f>
        <v>1.7393787082663186E-2</v>
      </c>
      <c r="J14" s="66">
        <f>SUM(DRE!G31:J31)/AVERAGE('Balanço Patrimonial'!F25:J25)</f>
        <v>3.6581921853393304E-2</v>
      </c>
      <c r="K14" s="66">
        <f>SUM(DRE!H31:K31)/AVERAGE('Balanço Patrimonial'!G25:K25)</f>
        <v>3.7836821467439233E-2</v>
      </c>
      <c r="L14" s="66">
        <f>SUM(DRE!I31:L31)/AVERAGE('Balanço Patrimonial'!H25:L25)</f>
        <v>4.3726140818663835E-2</v>
      </c>
      <c r="M14" s="66">
        <f>SUM(DRE!J31:M31)/AVERAGE('Balanço Patrimonial'!I25:M25)</f>
        <v>4.7573636895864593E-2</v>
      </c>
      <c r="N14" s="66">
        <f>SUM(DRE!K31:N31)/AVERAGE('Balanço Patrimonial'!J25:N25)</f>
        <v>3.5577836981469137E-2</v>
      </c>
      <c r="O14" s="66">
        <f>SUM(DRE!L31:O31)/AVERAGE('Balanço Patrimonial'!K25:O25)</f>
        <v>3.5006786323612482E-2</v>
      </c>
      <c r="P14" s="66">
        <f>SUM(DRE!M31:P31)/AVERAGE('Balanço Patrimonial'!L25:P25)</f>
        <v>2.5380250691342764E-2</v>
      </c>
      <c r="Q14" s="66">
        <f>SUM(DRE!N31:Q31)/AVERAGE('Balanço Patrimonial'!M25:Q25)</f>
        <v>4.136272024256077E-3</v>
      </c>
      <c r="R14" s="66">
        <f>SUM(DRE!O31:R31)/AVERAGE('Balanço Patrimonial'!N25:R25)</f>
        <v>-5.331687192447733E-3</v>
      </c>
      <c r="S14" s="66">
        <f>SUM(DRE!P31:S31)/AVERAGE('Balanço Patrimonial'!O25:S25)</f>
        <v>-3.8600327932612677E-3</v>
      </c>
      <c r="T14" s="66">
        <f>SUM(DRE!Q31:T31)/AVERAGE('Balanço Patrimonial'!P25:T25)</f>
        <v>-1.8846427801998253E-3</v>
      </c>
      <c r="U14" s="66">
        <f>SUM(DRE!R31:U31)/AVERAGE('Balanço Patrimonial'!Q25:U25)</f>
        <v>5.7665575196409538E-3</v>
      </c>
      <c r="V14" s="66">
        <f>SUM(DRE!S31:V31)/AVERAGE('Balanço Patrimonial'!R25:V25)</f>
        <v>9.6903487904185497E-3</v>
      </c>
      <c r="W14" s="66">
        <f>SUM(DRE!T31:W31)/AVERAGE('Balanço Patrimonial'!S25:W25)</f>
        <v>1.1479460596421224E-2</v>
      </c>
      <c r="X14" s="66">
        <f>SUM(DRE!U31:X31)/AVERAGE('Balanço Patrimonial'!T25:X25)</f>
        <v>1.5861990210750375E-2</v>
      </c>
      <c r="Y14" s="66">
        <f>SUM(DRE!V31:Y31)/AVERAGE('Balanço Patrimonial'!U25:Y25)</f>
        <v>2.2168615298426092E-2</v>
      </c>
      <c r="Z14" s="66">
        <f>SUM(DRE!W31:Z31)/AVERAGE('Balanço Patrimonial'!V25:Z25)</f>
        <v>2.7463746539077502E-2</v>
      </c>
      <c r="AA14" s="66">
        <f>SUM(DRE!X31:AA31)/AVERAGE('Balanço Patrimonial'!W25:AA25)</f>
        <v>3.3656401765138691E-2</v>
      </c>
      <c r="AB14" s="66">
        <f>SUM(DRE!Y31:AB31)/AVERAGE('Balanço Patrimonial'!X25:AB25)</f>
        <v>3.7295030120300297E-2</v>
      </c>
      <c r="AC14" s="66">
        <f>SUM(DRE!Z31:AC31)/AVERAGE('Balanço Patrimonial'!Y25:AC25)</f>
        <v>3.7037958260737858E-2</v>
      </c>
      <c r="AD14" s="66">
        <f>SUM(DRE!AA31:AD31)/AVERAGE('Balanço Patrimonial'!Z25:AD25)</f>
        <v>3.6560257439825376E-2</v>
      </c>
      <c r="AE14" s="66">
        <f>SUM(DRE!AB31:AE31)/AVERAGE('Balanço Patrimonial'!AA25:AE25)</f>
        <v>3.796472735427623E-2</v>
      </c>
      <c r="AF14" s="66">
        <f>SUM(DRE!AC31:AF31)/AVERAGE('Balanço Patrimonial'!AB25:AF25)</f>
        <v>3.6304396323511533E-2</v>
      </c>
      <c r="AG14" s="66">
        <f>SUM(DRE!AD31:AG31)/AVERAGE('Balanço Patrimonial'!AC25:AG25)</f>
        <v>3.2395629430302067E-2</v>
      </c>
      <c r="AH14" s="126"/>
    </row>
    <row r="15" spans="1:35" ht="16" customHeight="1" x14ac:dyDescent="0.35">
      <c r="A15" s="65"/>
      <c r="B15" s="62" t="s">
        <v>157</v>
      </c>
      <c r="C15" s="66">
        <f>DRE!C31*4/AVERAGE('Balanço Patrimonial'!B54:C54)</f>
        <v>0.59825640367208066</v>
      </c>
      <c r="D15" s="66">
        <f>DRE!D31*4/AVERAGE('Balanço Patrimonial'!C54:D54)</f>
        <v>0.47270973681518608</v>
      </c>
      <c r="E15" s="66">
        <f>DRE!E31*4/AVERAGE('Balanço Patrimonial'!D54:E54)</f>
        <v>0.34871368775602279</v>
      </c>
      <c r="F15" s="66">
        <f>DRE!F31*4/AVERAGE('Balanço Patrimonial'!E54:F54)</f>
        <v>6.4375496391449988E-2</v>
      </c>
      <c r="G15" s="66">
        <f>DRE!G31*4/AVERAGE('Balanço Patrimonial'!F54:G54)</f>
        <v>7.0447174783677735E-2</v>
      </c>
      <c r="H15" s="66">
        <f>DRE!H31*4/AVERAGE('Balanço Patrimonial'!G54:H54)</f>
        <v>4.8162589651840872E-2</v>
      </c>
      <c r="I15" s="66">
        <f>DRE!I31*4/AVERAGE('Balanço Patrimonial'!H54:I54)</f>
        <v>0.15254146931578191</v>
      </c>
      <c r="J15" s="66">
        <f>DRE!J31*4/AVERAGE('Balanço Patrimonial'!I54:J54)</f>
        <v>0.4363594977792124</v>
      </c>
      <c r="K15" s="66">
        <f>DRE!K31*4/AVERAGE('Balanço Patrimonial'!J54:K54)</f>
        <v>0.10737387415907444</v>
      </c>
      <c r="L15" s="66">
        <f>DRE!L31*4/AVERAGE('Balanço Patrimonial'!K54:L54)</f>
        <v>0.18151436764100376</v>
      </c>
      <c r="M15" s="66">
        <f>DRE!M31*4/AVERAGE('Balanço Patrimonial'!L54:M54)</f>
        <v>0.22451229432476</v>
      </c>
      <c r="N15" s="66">
        <f>DRE!N31*4/AVERAGE('Balanço Patrimonial'!M54:N54)</f>
        <v>0.19442754228492309</v>
      </c>
      <c r="O15" s="66">
        <f>DRE!O31*4/AVERAGE('Balanço Patrimonial'!N54:O54)</f>
        <v>0.11039841372877647</v>
      </c>
      <c r="P15" s="66">
        <f>DRE!P31*4/AVERAGE('Balanço Patrimonial'!O54:P54)</f>
        <v>2.4796407080789364E-2</v>
      </c>
      <c r="Q15" s="66">
        <f>DRE!Q31*4/AVERAGE('Balanço Patrimonial'!P54:Q54)</f>
        <v>-0.20774061187600221</v>
      </c>
      <c r="R15" s="66">
        <f>DRE!R31*4/AVERAGE('Balanço Patrimonial'!Q54:R54)</f>
        <v>-7.1494797900993223E-2</v>
      </c>
      <c r="S15" s="66">
        <f>DRE!S31*4/AVERAGE('Balanço Patrimonial'!R54:S54)</f>
        <v>0.10110728343055601</v>
      </c>
      <c r="T15" s="66">
        <f>DRE!T31*4/AVERAGE('Balanço Patrimonial'!S54:T54)</f>
        <v>5.7658275889953543E-2</v>
      </c>
      <c r="U15" s="66">
        <f>DRE!U31*4/AVERAGE('Balanço Patrimonial'!T54:U54)</f>
        <v>9.8973640005111094E-2</v>
      </c>
      <c r="V15" s="66">
        <f>DRE!V31*4/AVERAGE('Balanço Patrimonial'!U54:V54)</f>
        <v>0.10543928673006076</v>
      </c>
      <c r="W15" s="66">
        <f>DRE!W31*4/AVERAGE('Balanço Patrimonial'!V54:W54)</f>
        <v>0.20187054149318301</v>
      </c>
      <c r="X15" s="66">
        <f>DRE!X31*4/AVERAGE('Balanço Patrimonial'!W54:X54)</f>
        <v>0.29455376888189211</v>
      </c>
      <c r="Y15" s="66">
        <f>DRE!Y31*4/AVERAGE('Balanço Patrimonial'!X54:Y54)</f>
        <v>0.43253596937192168</v>
      </c>
      <c r="Z15" s="66">
        <f>DRE!Z31*4/AVERAGE('Balanço Patrimonial'!Y54:Z54)</f>
        <v>0.41372460990888482</v>
      </c>
      <c r="AA15" s="66">
        <f>DRE!AA31*4/AVERAGE('Balanço Patrimonial'!Z54:AA54)</f>
        <v>0.54065127855788853</v>
      </c>
      <c r="AB15" s="66">
        <f>DRE!AB31*4/AVERAGE('Balanço Patrimonial'!AA54:AB54)</f>
        <v>0.49563079051030823</v>
      </c>
      <c r="AC15" s="66">
        <f>DRE!AC31*4/AVERAGE('Balanço Patrimonial'!AB54:AC54)</f>
        <v>0.40892349094592378</v>
      </c>
      <c r="AD15" s="66">
        <f>DRE!AD31*4/AVERAGE('Balanço Patrimonial'!AC54:AD54)</f>
        <v>0.3727551676436176</v>
      </c>
      <c r="AE15" s="66">
        <f>DRE!AE31*4/AVERAGE('Balanço Patrimonial'!AD54:AE54)</f>
        <v>0.51920622988820708</v>
      </c>
      <c r="AF15" s="66">
        <f>DRE!AF31*4/AVERAGE('Balanço Patrimonial'!AE54:AF54)</f>
        <v>0.43162530199002602</v>
      </c>
      <c r="AG15" s="66">
        <f>DRE!AG31*4/AVERAGE('Balanço Patrimonial'!AF54:AG54)</f>
        <v>0.29982823827140764</v>
      </c>
      <c r="AH15" s="126"/>
      <c r="AI15" s="67"/>
    </row>
    <row r="16" spans="1:35" ht="16" customHeight="1" x14ac:dyDescent="0.35">
      <c r="A16" s="65"/>
      <c r="B16" s="62" t="s">
        <v>158</v>
      </c>
      <c r="C16" s="66">
        <f>DRE!C31*4/AVERAGE('Balanço Patrimonial'!B25:C25)</f>
        <v>0.14044961770257422</v>
      </c>
      <c r="D16" s="66">
        <f>DRE!D31*4/AVERAGE('Balanço Patrimonial'!C25:D25)</f>
        <v>0.11003931271352972</v>
      </c>
      <c r="E16" s="66">
        <f>DRE!E31*4/AVERAGE('Balanço Patrimonial'!D25:E25)</f>
        <v>7.9400332301101217E-2</v>
      </c>
      <c r="F16" s="66">
        <f>DRE!F31*4/AVERAGE('Balanço Patrimonial'!E25:F25)</f>
        <v>1.3801505496796129E-2</v>
      </c>
      <c r="G16" s="66">
        <f>DRE!G31*4/AVERAGE('Balanço Patrimonial'!F25:G25)</f>
        <v>1.448964707674011E-2</v>
      </c>
      <c r="H16" s="66">
        <f>DRE!H31*4/AVERAGE('Balanço Patrimonial'!G25:H25)</f>
        <v>9.6339166239828543E-3</v>
      </c>
      <c r="I16" s="66">
        <f>DRE!I31*4/AVERAGE('Balanço Patrimonial'!H25:I25)</f>
        <v>3.0378994246056133E-2</v>
      </c>
      <c r="J16" s="66">
        <f>DRE!J31*4/AVERAGE('Balanço Patrimonial'!I25:J25)</f>
        <v>8.8497223418319476E-2</v>
      </c>
      <c r="K16" s="66">
        <f>DRE!K31*4/AVERAGE('Balanço Patrimonial'!J25:K25)</f>
        <v>2.1615969914490371E-2</v>
      </c>
      <c r="L16" s="66">
        <f>DRE!L31*4/AVERAGE('Balanço Patrimonial'!K25:L25)</f>
        <v>3.6328040267260976E-2</v>
      </c>
      <c r="M16" s="66">
        <f>DRE!M31*4/AVERAGE('Balanço Patrimonial'!L25:M25)</f>
        <v>4.5677621457223011E-2</v>
      </c>
      <c r="N16" s="66">
        <f>DRE!N31*4/AVERAGE('Balanço Patrimonial'!M25:N25)</f>
        <v>4.0547836137113456E-2</v>
      </c>
      <c r="O16" s="66">
        <f>DRE!O31*4/AVERAGE('Balanço Patrimonial'!N25:O25)</f>
        <v>2.2812896758935775E-2</v>
      </c>
      <c r="P16" s="66">
        <f>DRE!P31*4/AVERAGE('Balanço Patrimonial'!O25:P25)</f>
        <v>4.5639602266956559E-3</v>
      </c>
      <c r="Q16" s="66">
        <f>DRE!Q31*4/AVERAGE('Balanço Patrimonial'!P25:Q25)</f>
        <v>-2.631825040631719E-2</v>
      </c>
      <c r="R16" s="66">
        <f>DRE!R31*4/AVERAGE('Balanço Patrimonial'!Q25:R25)</f>
        <v>-8.1328709689963332E-3</v>
      </c>
      <c r="S16" s="66">
        <f>DRE!S31*4/AVERAGE('Balanço Patrimonial'!R25:S25)</f>
        <v>1.2762221850669884E-2</v>
      </c>
      <c r="T16" s="66">
        <f>DRE!T31*4/AVERAGE('Balanço Patrimonial'!S25:T25)</f>
        <v>6.6804292813543312E-3</v>
      </c>
      <c r="U16" s="66">
        <f>DRE!U31*4/AVERAGE('Balanço Patrimonial'!T25:U25)</f>
        <v>9.9393531524552652E-3</v>
      </c>
      <c r="V16" s="66">
        <f>DRE!V31*4/AVERAGE('Balanço Patrimonial'!U25:V25)</f>
        <v>9.7564115954938673E-3</v>
      </c>
      <c r="W16" s="66">
        <f>DRE!W31*4/AVERAGE('Balanço Patrimonial'!V25:W25)</f>
        <v>1.7691584982597864E-2</v>
      </c>
      <c r="X16" s="66">
        <f>DRE!X31*4/AVERAGE('Balanço Patrimonial'!W25:X25)</f>
        <v>2.3978216267741697E-2</v>
      </c>
      <c r="Y16" s="66">
        <f>DRE!Y31*4/AVERAGE('Balanço Patrimonial'!X25:Y25)</f>
        <v>3.3735459801743049E-2</v>
      </c>
      <c r="Z16" s="66">
        <f>DRE!Z31*4/AVERAGE('Balanço Patrimonial'!Y25:Z25)</f>
        <v>3.2133556717089243E-2</v>
      </c>
      <c r="AA16" s="66">
        <f>DRE!AA31*4/AVERAGE('Balanço Patrimonial'!Z25:AA25)</f>
        <v>4.2377849309249947E-2</v>
      </c>
      <c r="AB16" s="66">
        <f>DRE!AB31*4/AVERAGE('Balanço Patrimonial'!AA25:AB25)</f>
        <v>3.9839136679139985E-2</v>
      </c>
      <c r="AC16" s="66">
        <f>DRE!AC31*4/AVERAGE('Balanço Patrimonial'!AB25:AC25)</f>
        <v>3.3483887828471628E-2</v>
      </c>
      <c r="AD16" s="66">
        <f>DRE!AD31*4/AVERAGE('Balanço Patrimonial'!AC25:AD25)</f>
        <v>3.2817824885107524E-2</v>
      </c>
      <c r="AE16" s="66">
        <f>DRE!AE31*4/AVERAGE('Balanço Patrimonial'!AD25:AE25)</f>
        <v>4.5370951565794404E-2</v>
      </c>
      <c r="AF16" s="66">
        <f>DRE!AF31*4/AVERAGE('Balanço Patrimonial'!AE25:AF25)</f>
        <v>3.412539428671528E-2</v>
      </c>
      <c r="AG16" s="66">
        <f>DRE!AG31*4/AVERAGE('Balanço Patrimonial'!AF25:AG25)</f>
        <v>2.1703942535377472E-2</v>
      </c>
      <c r="AH16" s="126"/>
    </row>
    <row r="17" spans="1:35" ht="16" customHeight="1" x14ac:dyDescent="0.35">
      <c r="A17" s="65"/>
      <c r="B17" s="62" t="s">
        <v>162</v>
      </c>
      <c r="C17" s="77">
        <f>SUM('Balanço Patrimonial'!C7:C8,'Balanço Patrimonial'!C10)</f>
        <v>1700639</v>
      </c>
      <c r="D17" s="77">
        <f>SUM('Balanço Patrimonial'!D7:D8,'Balanço Patrimonial'!D10)</f>
        <v>1957930</v>
      </c>
      <c r="E17" s="77">
        <f>SUM('Balanço Patrimonial'!E7:E8,'Balanço Patrimonial'!E10)</f>
        <v>2180987</v>
      </c>
      <c r="F17" s="77">
        <f>SUM('Balanço Patrimonial'!F7:F8,'Balanço Patrimonial'!F10)</f>
        <v>2309945</v>
      </c>
      <c r="G17" s="77">
        <f>SUM('Balanço Patrimonial'!G7:G8,'Balanço Patrimonial'!G10)</f>
        <v>2457096</v>
      </c>
      <c r="H17" s="77">
        <f>SUM('Balanço Patrimonial'!H7:H8,'Balanço Patrimonial'!H10)</f>
        <v>2734916</v>
      </c>
      <c r="I17" s="77">
        <f>SUM('Balanço Patrimonial'!I7:I8,'Balanço Patrimonial'!I10)</f>
        <v>2601795</v>
      </c>
      <c r="J17" s="77">
        <f>SUM('Balanço Patrimonial'!J7:J8,'Balanço Patrimonial'!J10)</f>
        <v>2684654</v>
      </c>
      <c r="K17" s="77">
        <f>SUM('Balanço Patrimonial'!K7:K8,'Balanço Patrimonial'!K10)</f>
        <v>2653610</v>
      </c>
      <c r="L17" s="77">
        <f>SUM('Balanço Patrimonial'!L7:L8,'Balanço Patrimonial'!L10)</f>
        <v>2673848</v>
      </c>
      <c r="M17" s="77">
        <f>SUM('Balanço Patrimonial'!M7:M8,'Balanço Patrimonial'!M10)</f>
        <v>2693466</v>
      </c>
      <c r="N17" s="77">
        <f>SUM('Balanço Patrimonial'!N7:N8,'Balanço Patrimonial'!N10)</f>
        <v>3588727</v>
      </c>
      <c r="O17" s="77">
        <f>SUM('Balanço Patrimonial'!O7:O8,'Balanço Patrimonial'!O10)</f>
        <v>3782364</v>
      </c>
      <c r="P17" s="77">
        <f>SUM('Balanço Patrimonial'!P7:P8,'Balanço Patrimonial'!P10)</f>
        <v>4544744</v>
      </c>
      <c r="Q17" s="77">
        <f>SUM('Balanço Patrimonial'!Q7:Q8,'Balanço Patrimonial'!Q10)</f>
        <v>7298689</v>
      </c>
      <c r="R17" s="77">
        <f>SUM('Balanço Patrimonial'!R7:R8,'Balanço Patrimonial'!R10)</f>
        <v>7737279</v>
      </c>
      <c r="S17" s="77">
        <f>SUM('Balanço Patrimonial'!S7:S8,'Balanço Patrimonial'!S10)</f>
        <v>7925398</v>
      </c>
      <c r="T17" s="77">
        <f>SUM('Balanço Patrimonial'!T7:T8,'Balanço Patrimonial'!T10)</f>
        <v>9772829</v>
      </c>
      <c r="U17" s="77">
        <f>SUM('Balanço Patrimonial'!U7:U8,'Balanço Patrimonial'!U10)</f>
        <v>10922760</v>
      </c>
      <c r="V17" s="77">
        <f>SUM('Balanço Patrimonial'!V7:V8,'Balanço Patrimonial'!V10)</f>
        <v>11841829</v>
      </c>
      <c r="W17" s="77">
        <f>SUM('Balanço Patrimonial'!W7:W8,'Balanço Patrimonial'!W10)</f>
        <v>13123914</v>
      </c>
      <c r="X17" s="77">
        <f>SUM('Balanço Patrimonial'!X7:X8,'Balanço Patrimonial'!X10)</f>
        <v>14726479</v>
      </c>
      <c r="Y17" s="77">
        <f>SUM('Balanço Patrimonial'!Y7:Y8,'Balanço Patrimonial'!Y10)</f>
        <v>16083964</v>
      </c>
      <c r="Z17" s="77">
        <f>SUM('Balanço Patrimonial'!Z7:Z8,'Balanço Patrimonial'!Z10)</f>
        <v>18263911</v>
      </c>
      <c r="AA17" s="77">
        <f>SUM('Balanço Patrimonial'!AA7:AA8,'Balanço Patrimonial'!AA10)</f>
        <v>20273311</v>
      </c>
      <c r="AB17" s="77">
        <f>SUM('Balanço Patrimonial'!AB7:AB8,'Balanço Patrimonial'!AB10)</f>
        <v>22501769</v>
      </c>
      <c r="AC17" s="77">
        <f>SUM('Balanço Patrimonial'!AC7:AC8,'Balanço Patrimonial'!AC10)</f>
        <v>24260860</v>
      </c>
      <c r="AD17" s="77">
        <f>SUM('Balanço Patrimonial'!AD7:AD8,'Balanço Patrimonial'!AD10)</f>
        <v>27911582</v>
      </c>
      <c r="AE17" s="77">
        <f>SUM('Balanço Patrimonial'!AE7:AE8,'Balanço Patrimonial'!AE10)</f>
        <v>31599537</v>
      </c>
      <c r="AF17" s="63">
        <f>SUM('Balanço Patrimonial'!AF7:AF8,'Balanço Patrimonial'!AF10)</f>
        <v>36846316</v>
      </c>
      <c r="AG17" s="63">
        <f>SUM('Balanço Patrimonial'!AG7:AG8,'Balanço Patrimonial'!AG10)</f>
        <v>43541351</v>
      </c>
    </row>
    <row r="18" spans="1:35" ht="16" customHeight="1" x14ac:dyDescent="0.35">
      <c r="A18" s="65"/>
      <c r="B18" s="62" t="s">
        <v>230</v>
      </c>
      <c r="C18" s="138">
        <f>'Carteira de Crédito'!C16/(Indicadores!C17/1000)</f>
        <v>0.77602440213943114</v>
      </c>
      <c r="D18" s="138">
        <f>'Carteira de Crédito'!D16/(Indicadores!D17/1000)</f>
        <v>0.79559797551495692</v>
      </c>
      <c r="E18" s="138">
        <f>'Carteira de Crédito'!E16/(Indicadores!E17/1000)</f>
        <v>0.78039975246528293</v>
      </c>
      <c r="F18" s="138">
        <f>'Carteira de Crédito'!F16/(Indicadores!F17/1000)</f>
        <v>0.71027549487541908</v>
      </c>
      <c r="G18" s="138">
        <f>'Carteira de Crédito'!G16/(Indicadores!G17/1000)</f>
        <v>0.71946994325008051</v>
      </c>
      <c r="H18" s="138">
        <f>'Carteira de Crédito'!H16/(Indicadores!H17/1000)</f>
        <v>0.66986672079873733</v>
      </c>
      <c r="I18" s="138">
        <f>'Carteira de Crédito'!I16/(Indicadores!I17/1000)</f>
        <v>0.66180226040483592</v>
      </c>
      <c r="J18" s="138">
        <f>'Carteira de Crédito'!J16/(Indicadores!J17/1000)</f>
        <v>0.62033561026858597</v>
      </c>
      <c r="K18" s="138">
        <f>'Carteira de Crédito'!K16/(Indicadores!K17/1000)</f>
        <v>0.66860041026375405</v>
      </c>
      <c r="L18" s="138">
        <f>'Carteira de Crédito'!L16/(Indicadores!L17/1000)</f>
        <v>0.61423608098889693</v>
      </c>
      <c r="M18" s="138">
        <f>'Carteira de Crédito'!M16/(Indicadores!M17/1000)</f>
        <v>0.70564781853567116</v>
      </c>
      <c r="N18" s="138">
        <f>'Carteira de Crédito'!N16/(Indicadores!N17/1000)</f>
        <v>0.62641913074190381</v>
      </c>
      <c r="O18" s="138">
        <f>'Carteira de Crédito'!O16/(Indicadores!O17/1000)</f>
        <v>0.69222098981747937</v>
      </c>
      <c r="P18" s="138">
        <f>'Carteira de Crédito'!P16/(Indicadores!P17/1000)</f>
        <v>0.81526317511833457</v>
      </c>
      <c r="Q18" s="138">
        <f>'Carteira de Crédito'!Q16/(Indicadores!Q17/1000)</f>
        <v>0.74949500326839513</v>
      </c>
      <c r="R18" s="138">
        <f>'Carteira de Crédito'!R16/(Indicadores!R17/1000)</f>
        <v>0.84372763359703051</v>
      </c>
      <c r="S18" s="138">
        <f>'Carteira de Crédito'!S16/(Indicadores!S17/1000)</f>
        <v>0.89577555331227521</v>
      </c>
      <c r="T18" s="138">
        <f>'Carteira de Crédito'!T16/(Indicadores!T17/1000)</f>
        <v>0.86546883816651266</v>
      </c>
      <c r="U18" s="138">
        <f>'Carteira de Crédito'!U16/(Indicadores!U17/1000)</f>
        <v>0.85118116560100188</v>
      </c>
      <c r="V18" s="138">
        <f>'Carteira de Crédito'!V16/(Indicadores!V17/1000)</f>
        <v>0.85693786983835019</v>
      </c>
      <c r="W18" s="138">
        <f>'Carteira de Crédito'!W16/(Indicadores!W17/1000)</f>
        <v>0.86006094537879485</v>
      </c>
      <c r="X18" s="138">
        <f>'Carteira de Crédito'!X16/(Indicadores!X17/1000)</f>
        <v>0.84910932459822908</v>
      </c>
      <c r="Y18" s="138">
        <f>'Carteira de Crédito'!Y16/(Indicadores!Y17/1000)</f>
        <v>0.87633711921886914</v>
      </c>
      <c r="Z18" s="138">
        <f>'Carteira de Crédito'!Z16/(Indicadores!Z17/1000)</f>
        <v>0.86362998208269859</v>
      </c>
      <c r="AA18" s="138">
        <f>'Carteira de Crédito'!AA16/(Indicadores!AA17/1000)</f>
        <v>0.87334219335460317</v>
      </c>
      <c r="AB18" s="138">
        <f>'Carteira de Crédito'!AB16/(Indicadores!AB17/1000)</f>
        <v>0.8500037163651446</v>
      </c>
      <c r="AC18" s="138">
        <f>'Carteira de Crédito'!AC16/(Indicadores!AC17/1000)</f>
        <v>0.90169779587780463</v>
      </c>
      <c r="AD18" s="138">
        <f>'Carteira de Crédito'!AD16/(Indicadores!AD17/1000)</f>
        <v>0.85962564589208879</v>
      </c>
      <c r="AE18" s="138">
        <f>'Carteira de Crédito'!AE16/(Indicadores!AE17/1000)</f>
        <v>0.85397448472678561</v>
      </c>
      <c r="AF18" s="138">
        <f>'Carteira de Crédito'!AF16/(Indicadores!AF17/1000)</f>
        <v>0.81751294312381206</v>
      </c>
      <c r="AG18" s="138">
        <f>'Carteira de Crédito'!AG16/(Indicadores!AG17/1000)</f>
        <v>0.7754084857325626</v>
      </c>
    </row>
    <row r="19" spans="1:35" ht="16" customHeight="1" x14ac:dyDescent="0.35">
      <c r="A19" s="65"/>
      <c r="B19" s="62" t="s">
        <v>160</v>
      </c>
      <c r="C19" s="66"/>
      <c r="D19" s="66"/>
      <c r="E19" s="66"/>
      <c r="F19" s="66"/>
      <c r="G19" s="66">
        <f>SUM(DRE!D17:G17)/AVERAGE(Indicadores!C17:G17)</f>
        <v>0.68661371785880054</v>
      </c>
      <c r="H19" s="66">
        <f>SUM(DRE!E17:H17)/AVERAGE(Indicadores!D17:H17)</f>
        <v>0.60836583232496122</v>
      </c>
      <c r="I19" s="66">
        <f>SUM(DRE!F17:I17)/AVERAGE(Indicadores!E17:I17)</f>
        <v>0.55197184083438811</v>
      </c>
      <c r="J19" s="66">
        <f>SUM(DRE!G17:J17)/AVERAGE(Indicadores!F17:J17)</f>
        <v>0.56554233576882051</v>
      </c>
      <c r="K19" s="66">
        <f>SUM(DRE!H17:K17)/AVERAGE(Indicadores!G17:K17)</f>
        <v>0.52971690451567</v>
      </c>
      <c r="L19" s="66">
        <f>SUM(DRE!I17:L17)/AVERAGE(Indicadores!H17:L17)</f>
        <v>0.46074474131539533</v>
      </c>
      <c r="M19" s="66">
        <f>SUM(DRE!J17:M17)/AVERAGE(Indicadores!I17:M17)</f>
        <v>0.44375174574275478</v>
      </c>
      <c r="N19" s="66">
        <f>SUM(DRE!K17:N17)/AVERAGE(Indicadores!J17:N17)</f>
        <v>0.37655765705293121</v>
      </c>
      <c r="O19" s="66">
        <f>SUM(DRE!L17:O17)/AVERAGE(Indicadores!K17:O17)</f>
        <v>0.35786087786426923</v>
      </c>
      <c r="P19" s="66">
        <f>SUM(DRE!M17:P17)/AVERAGE(Indicadores!L17:P17)</f>
        <v>0.37337379895295703</v>
      </c>
      <c r="Q19" s="66">
        <f>SUM(DRE!N17:Q17)/AVERAGE(Indicadores!M17:Q17)</f>
        <v>0.31502159714332534</v>
      </c>
      <c r="R19" s="66">
        <f>SUM(DRE!O17:R17)/AVERAGE(Indicadores!N17:R17)</f>
        <v>0.26598684325497629</v>
      </c>
      <c r="S19" s="66">
        <f>SUM(DRE!P17:S17)/AVERAGE(Indicadores!O17:S17)</f>
        <v>0.25565836160625793</v>
      </c>
      <c r="T19" s="66">
        <f>SUM(DRE!Q17:T17)/AVERAGE(Indicadores!P17:T17)</f>
        <v>0.23344213203063532</v>
      </c>
      <c r="U19" s="66">
        <f>SUM(DRE!R17:U17)/AVERAGE(Indicadores!Q17:U17)</f>
        <v>0.2194788894461375</v>
      </c>
      <c r="V19" s="66">
        <f>SUM(DRE!S17:V17)/AVERAGE(Indicadores!R17:V17)</f>
        <v>0.22536905788256226</v>
      </c>
      <c r="W19" s="66">
        <f>SUM(DRE!T17:W17)/AVERAGE(Indicadores!S17:W17)</f>
        <v>0.21421628078444047</v>
      </c>
      <c r="X19" s="66">
        <f>SUM(DRE!U17:X17)/AVERAGE(Indicadores!T17:X17)</f>
        <v>0.20743490768360523</v>
      </c>
      <c r="Y19" s="66">
        <f>SUM(DRE!V17:Y17)/AVERAGE(Indicadores!U17:Y17)</f>
        <v>0.20479289132994696</v>
      </c>
      <c r="Z19" s="66">
        <f>SUM(DRE!W17:Z17)/AVERAGE(Indicadores!V17:Z17)</f>
        <v>0.20457759529947672</v>
      </c>
      <c r="AA19" s="66">
        <f>SUM(DRE!X17:AA17)/AVERAGE(Indicadores!W17:AA17)</f>
        <v>0.20397499604075725</v>
      </c>
      <c r="AB19" s="66">
        <f>SUM(DRE!Y17:AB17)/AVERAGE(Indicadores!X17:AB17)</f>
        <v>0.19864695083477596</v>
      </c>
      <c r="AC19" s="66">
        <f>SUM(DRE!Z17:AC17)/AVERAGE(Indicadores!Y17:AC17)</f>
        <v>0.19322600949668348</v>
      </c>
      <c r="AD19" s="66">
        <f>SUM(DRE!AA17:AD17)/AVERAGE(Indicadores!Z17:AD17)</f>
        <v>0.18415242566534776</v>
      </c>
      <c r="AE19" s="66">
        <f>SUM(DRE!AB17:AE17)/AVERAGE(Indicadores!AA17:AE17)</f>
        <v>0.17418591292587843</v>
      </c>
      <c r="AF19" s="66">
        <f>SUM(DRE!AC17:AF17)/AVERAGE(Indicadores!AB17:AF17)</f>
        <v>0.16317589824442782</v>
      </c>
      <c r="AG19" s="66">
        <f>SUM(DRE!AD17:AG17)/AVERAGE(Indicadores!AC17:AG17)</f>
        <v>0.14886962536456738</v>
      </c>
    </row>
    <row r="20" spans="1:35" ht="16" customHeight="1" x14ac:dyDescent="0.35">
      <c r="A20" s="65"/>
      <c r="B20" s="62" t="s">
        <v>161</v>
      </c>
      <c r="C20" s="66"/>
      <c r="D20" s="66"/>
      <c r="E20" s="66"/>
      <c r="F20" s="66"/>
      <c r="G20" s="66">
        <f>SUM(DRE!D19:G19)/AVERAGE(Indicadores!C17:G17)</f>
        <v>0.40933109837207921</v>
      </c>
      <c r="H20" s="66">
        <f>SUM(DRE!E19:H19)/AVERAGE(Indicadores!D17:H17)</f>
        <v>0.33370432495017127</v>
      </c>
      <c r="I20" s="66">
        <f>SUM(DRE!F19:I19)/AVERAGE(Indicadores!E17:I17)</f>
        <v>0.30030959550707592</v>
      </c>
      <c r="J20" s="66">
        <f>SUM(DRE!G19:J19)/AVERAGE(Indicadores!F17:J17)</f>
        <v>0.30670867033780441</v>
      </c>
      <c r="K20" s="66">
        <f>SUM(DRE!H19:K19)/AVERAGE(Indicadores!G17:K17)</f>
        <v>0.31098331710207777</v>
      </c>
      <c r="L20" s="66">
        <f>SUM(DRE!I19:L19)/AVERAGE(Indicadores!H17:L17)</f>
        <v>0.33265404747669514</v>
      </c>
      <c r="M20" s="66">
        <f>SUM(DRE!J19:M19)/AVERAGE(Indicadores!I17:M17)</f>
        <v>0.34539198683316386</v>
      </c>
      <c r="N20" s="66">
        <f>SUM(DRE!K19:N19)/AVERAGE(Indicadores!J17:N17)</f>
        <v>0.32639327340503788</v>
      </c>
      <c r="O20" s="66">
        <f>SUM(DRE!L19:O19)/AVERAGE(Indicadores!K17:O17)</f>
        <v>0.33013286434557138</v>
      </c>
      <c r="P20" s="66">
        <f>SUM(DRE!M19:P19)/AVERAGE(Indicadores!L17:P17)</f>
        <v>0.31294788929957151</v>
      </c>
      <c r="Q20" s="66">
        <f>SUM(DRE!N19:Q19)/AVERAGE(Indicadores!M17:Q17)</f>
        <v>0.25785204393465583</v>
      </c>
      <c r="R20" s="66">
        <f>SUM(DRE!O19:R19)/AVERAGE(Indicadores!N17:R17)</f>
        <v>0.22132693682867896</v>
      </c>
      <c r="S20" s="66">
        <f>SUM(DRE!P19:S19)/AVERAGE(Indicadores!O17:S17)</f>
        <v>0.20559136249342169</v>
      </c>
      <c r="T20" s="66">
        <f>SUM(DRE!Q19:T19)/AVERAGE(Indicadores!P17:T17)</f>
        <v>0.1814867907050681</v>
      </c>
      <c r="U20" s="66">
        <f>SUM(DRE!R19:U19)/AVERAGE(Indicadores!Q17:U17)</f>
        <v>0.16841990010526386</v>
      </c>
      <c r="V20" s="66">
        <f>SUM(DRE!S19:V19)/AVERAGE(Indicadores!R17:V17)</f>
        <v>0.15876950035056986</v>
      </c>
      <c r="W20" s="66">
        <f>SUM(DRE!T19:W19)/AVERAGE(Indicadores!S17:W17)</f>
        <v>0.1498363494096393</v>
      </c>
      <c r="X20" s="66">
        <f>SUM(DRE!U19:X19)/AVERAGE(Indicadores!T17:X17)</f>
        <v>0.14743356072304062</v>
      </c>
      <c r="Y20" s="66">
        <f>SUM(DRE!V19:Y19)/AVERAGE(Indicadores!U17:Y17)</f>
        <v>0.14733058900211107</v>
      </c>
      <c r="Z20" s="66">
        <f>SUM(DRE!W19:Z19)/AVERAGE(Indicadores!V17:Z17)</f>
        <v>0.14919064733262033</v>
      </c>
      <c r="AA20" s="66">
        <f>SUM(DRE!X19:AA19)/AVERAGE(Indicadores!W17:AA17)</f>
        <v>0.15077927633712457</v>
      </c>
      <c r="AB20" s="66">
        <f>SUM(DRE!Y19:AB19)/AVERAGE(Indicadores!X17:AB17)</f>
        <v>0.1465365045145515</v>
      </c>
      <c r="AC20" s="66">
        <f>SUM(DRE!Z19:AC19)/AVERAGE(Indicadores!Y17:AC17)</f>
        <v>0.14308437692939449</v>
      </c>
      <c r="AD20" s="66">
        <f>SUM(DRE!AA19:AD19)/AVERAGE(Indicadores!Z17:AD17)</f>
        <v>0.13771374133211439</v>
      </c>
      <c r="AE20" s="66">
        <f>SUM(DRE!AB19:AE19)/AVERAGE(Indicadores!AA17:AE17)</f>
        <v>0.12567154958536017</v>
      </c>
      <c r="AF20" s="66">
        <f>SUM(DRE!AC19:AF19)/AVERAGE(Indicadores!AB17:AF17)</f>
        <v>0.11558491197991638</v>
      </c>
      <c r="AG20" s="66">
        <f>SUM(DRE!AD19:AG19)/AVERAGE(Indicadores!AC17:AG17)</f>
        <v>0.1005670723729509</v>
      </c>
    </row>
    <row r="21" spans="1:35" s="69" customFormat="1" ht="16.75" customHeight="1" x14ac:dyDescent="0.35">
      <c r="A21" s="65"/>
      <c r="B21" s="62" t="s">
        <v>177</v>
      </c>
      <c r="C21" s="66">
        <f>-SUM(DRE!C23,DRE!C24,DRE!C26,DRE!C30)/SUM(DRE!C17,DRE!C25,DRE!C21:C22)</f>
        <v>0.38807746979388769</v>
      </c>
      <c r="D21" s="66">
        <f>-SUM(DRE!D23,DRE!D24,DRE!D26,DRE!D30)/SUM(DRE!D17,DRE!D25,DRE!D21:D22)</f>
        <v>0.43604664841930246</v>
      </c>
      <c r="E21" s="66">
        <f>-SUM(DRE!E23,DRE!E24,DRE!E26,DRE!E30)/SUM(DRE!E17,DRE!E25,DRE!E21:E22)</f>
        <v>0.44354062867096045</v>
      </c>
      <c r="F21" s="66">
        <f>-SUM(DRE!F23,DRE!F24,DRE!F26,DRE!F30)/SUM(DRE!F17,DRE!F25,DRE!F21:F22)</f>
        <v>0.68014837774620807</v>
      </c>
      <c r="G21" s="66">
        <f>-SUM(DRE!G23,DRE!G24,DRE!G26,DRE!G30)/SUM(DRE!G17,DRE!G25,DRE!G21:G22)</f>
        <v>0.42827521876735297</v>
      </c>
      <c r="H21" s="66">
        <f>-SUM(DRE!H23,DRE!H24,DRE!H26,DRE!H30)/SUM(DRE!H17,DRE!H25,DRE!H21:H22)</f>
        <v>0.4352792958941844</v>
      </c>
      <c r="I21" s="66">
        <f>-SUM(DRE!I23,DRE!I24,DRE!I26,DRE!I30)/SUM(DRE!I17,DRE!I25,DRE!I21:I22)</f>
        <v>0.48652872596188956</v>
      </c>
      <c r="J21" s="66">
        <f>-SUM(DRE!J23,DRE!J24,DRE!J26,DRE!J30)/SUM(DRE!J17,DRE!J25,DRE!J21:J22)</f>
        <v>0.49775390676854619</v>
      </c>
      <c r="K21" s="66">
        <f>-SUM(DRE!K23,DRE!K24,DRE!K26,DRE!K30)/SUM(DRE!K17,DRE!K25,DRE!K21:K22)</f>
        <v>0.56431382233240435</v>
      </c>
      <c r="L21" s="66">
        <f>-SUM(DRE!L23,DRE!L24,DRE!L26,DRE!L30)/SUM(DRE!L17,DRE!L25,DRE!L21:L22)</f>
        <v>1.0552539497402185</v>
      </c>
      <c r="M21" s="66">
        <f>-SUM(DRE!M23,DRE!M24,DRE!M26,DRE!M30)/SUM(DRE!M17,DRE!M25,DRE!M21:M22)</f>
        <v>0.62996778726337554</v>
      </c>
      <c r="N21" s="66">
        <f>-SUM(DRE!N23,DRE!N24,DRE!N26,DRE!N30)/SUM(DRE!N17,DRE!N25,DRE!N21:N22)</f>
        <v>0.80907732383291286</v>
      </c>
      <c r="O21" s="66">
        <f>-SUM(DRE!O23,DRE!O24,DRE!O26,DRE!O30)/SUM(DRE!O17,DRE!O25,DRE!O21:O22)</f>
        <v>0.71596203466479458</v>
      </c>
      <c r="P21" s="66">
        <f>-SUM(DRE!P23,DRE!P24,DRE!P26,DRE!P30)/SUM(DRE!P17,DRE!P25,DRE!P21:P22)</f>
        <v>0.82529854166836181</v>
      </c>
      <c r="Q21" s="66">
        <f>-SUM(DRE!Q23,DRE!Q24,DRE!Q26,DRE!Q30)/SUM(DRE!Q17,DRE!Q25,DRE!Q21:Q22)</f>
        <v>0.93483287303051288</v>
      </c>
      <c r="R21" s="66">
        <f>-SUM(DRE!R23,DRE!R24,DRE!R26,DRE!R30)/SUM(DRE!R17,DRE!R25,DRE!R21:R22)</f>
        <v>1.1592148141284035</v>
      </c>
      <c r="S21" s="66">
        <f>-SUM(DRE!S23,DRE!S24,DRE!S26,DRE!S30)/SUM(DRE!S17,DRE!S25,DRE!S21:S22)</f>
        <v>0.64983294234733779</v>
      </c>
      <c r="T21" s="66">
        <f>-SUM(DRE!T23,DRE!T24,DRE!T26,DRE!T30)/SUM(DRE!T17,DRE!T25,DRE!T21:T22)</f>
        <v>0.69669941820050474</v>
      </c>
      <c r="U21" s="66">
        <f>-SUM(DRE!U23,DRE!U24,DRE!U26,DRE!U30)/SUM(DRE!U17,DRE!U25,DRE!U21:U22)</f>
        <v>0.63039137851787397</v>
      </c>
      <c r="V21" s="66">
        <f>-SUM(DRE!V23,DRE!V24,DRE!V26,DRE!V30)/SUM(DRE!V17,DRE!V25,DRE!V21:V22)</f>
        <v>0.61858317299282839</v>
      </c>
      <c r="W21" s="66">
        <f>-SUM(DRE!W23,DRE!W24,DRE!W26,DRE!W30)/SUM(DRE!W17,DRE!W25,DRE!W21:W22)</f>
        <v>0.56485443669643376</v>
      </c>
      <c r="X21" s="66">
        <f>-SUM(DRE!X23,DRE!X24,DRE!X26,DRE!X30)/SUM(DRE!X17,DRE!X25,DRE!X21:X22)</f>
        <v>0.54405050313537962</v>
      </c>
      <c r="Y21" s="66">
        <f>-SUM(DRE!Y23,DRE!Y24,DRE!Y26,DRE!Y30)/SUM(DRE!Y17,DRE!Y25,DRE!Y21:Y22)</f>
        <v>0.52789016620126561</v>
      </c>
      <c r="Z21" s="66">
        <f>-SUM(DRE!Z23,DRE!Z24,DRE!Z26,DRE!Z30)/SUM(DRE!Z17,DRE!Z25,DRE!Z21:Z22)</f>
        <v>0.50927735968605414</v>
      </c>
      <c r="AA21" s="66">
        <f>-SUM(DRE!AA23,DRE!AA24,DRE!AA26,DRE!AA30)/SUM(DRE!AA17,DRE!AA25,DRE!AA21:AA22)</f>
        <v>0.4486201519538372</v>
      </c>
      <c r="AB21" s="66">
        <f>-SUM(DRE!AB23,DRE!AB24,DRE!AB26,DRE!AB30)/SUM(DRE!AB17,DRE!AB25,DRE!AB21:AB22)</f>
        <v>0.46929830161235353</v>
      </c>
      <c r="AC21" s="66">
        <f>-SUM(DRE!AC23,DRE!AC24,DRE!AC26,DRE!AC30)/SUM(DRE!AC17,DRE!AC25,DRE!AC21:AC22)</f>
        <v>0.49171227184811162</v>
      </c>
      <c r="AD21" s="66">
        <f>-SUM(DRE!AD23,DRE!AD24,DRE!AD26,DRE!AD30)/SUM(DRE!AD17,DRE!AD25,DRE!AD21:AD22)</f>
        <v>0.52373920635980697</v>
      </c>
      <c r="AE21" s="66">
        <f>-SUM(DRE!AE23,DRE!AE24,DRE!AE26,DRE!AE30)/SUM(DRE!AE17,DRE!AE25,DRE!AE21:AE22)</f>
        <v>0.38607137067765568</v>
      </c>
      <c r="AF21" s="66">
        <f>-SUM(DRE!AF23,DRE!AF24,DRE!AF26,DRE!AF30)/SUM(DRE!AF17,DRE!AF25,DRE!AF21:AF22)</f>
        <v>0.43338206785862521</v>
      </c>
      <c r="AG21" s="66">
        <f>-SUM(DRE!AG23,DRE!AG24,DRE!AG26,DRE!AG30)/SUM(DRE!AG17,DRE!AG25,DRE!AG21:AG22)</f>
        <v>0.48853075540675966</v>
      </c>
    </row>
    <row r="22" spans="1:35" s="69" customFormat="1" ht="15.5" x14ac:dyDescent="0.35">
      <c r="A22" s="65"/>
      <c r="B22" s="62" t="s">
        <v>178</v>
      </c>
      <c r="C22" s="66"/>
      <c r="D22" s="66"/>
      <c r="E22" s="66"/>
      <c r="F22" s="66"/>
      <c r="G22" s="66">
        <f>-SUM(DRE!D23:G23,DRE!D24:G24,DRE!D30:G30,DRE!D26:G26)/SUM(DRE!D17:G17,DRE!D21:G22,DRE!D25:G25)</f>
        <v>0.48398615307575016</v>
      </c>
      <c r="H22" s="66">
        <f>-SUM(DRE!E23:H23,DRE!E24:H24,DRE!E30:H30,DRE!E26:H26)/SUM(DRE!E17:H17,DRE!E21:H22,DRE!E25:H25)</f>
        <v>0.48525613337314505</v>
      </c>
      <c r="I22" s="66">
        <f>-SUM(DRE!F23:I23,DRE!F24:I24,DRE!F30:I30,DRE!F26:I26)/SUM(DRE!F17:I17,DRE!F21:I22,DRE!F25:I25)</f>
        <v>0.49799985985079381</v>
      </c>
      <c r="J22" s="66">
        <f>-SUM(DRE!G23:J23,DRE!G24:J24,DRE!G30:J30,DRE!G26:J26)/SUM(DRE!G17:J17,DRE!G21:J22,DRE!G25:J25)</f>
        <v>0.46230587700333248</v>
      </c>
      <c r="K22" s="66">
        <f>-SUM(DRE!H23:K23,DRE!H24:K24,DRE!H30:K30,DRE!H26:K26)/SUM(DRE!H17:K17,DRE!H21:K22,DRE!H25:K25)</f>
        <v>0.49457266431318042</v>
      </c>
      <c r="L22" s="66">
        <f>-SUM(DRE!I23:L23,DRE!I24:L24,DRE!I30:L30,DRE!I26:L26)/SUM(DRE!I17:L17,DRE!I21:L22,DRE!I25:L25)</f>
        <v>0.59785780243102771</v>
      </c>
      <c r="M22" s="66">
        <f>-SUM(DRE!J23:M23,DRE!J24:M24,DRE!J30:M30,DRE!J26:M26)/SUM(DRE!J17:M17,DRE!J21:M22,DRE!J25:M25)</f>
        <v>0.6384060399126249</v>
      </c>
      <c r="N22" s="66">
        <f>-SUM(DRE!K23:N23,DRE!K24:N24,DRE!K30:N30,DRE!K26:N26)/SUM(DRE!K17:N17,DRE!K21:N22,DRE!K25:N25)</f>
        <v>0.73067509878469139</v>
      </c>
      <c r="O22" s="66">
        <f>-SUM(DRE!L23:O23,DRE!L24:O24,DRE!L30:O30,DRE!L26:O26)/SUM(DRE!L17:O17,DRE!L21:O22,DRE!L25:O25)</f>
        <v>0.77391288359350585</v>
      </c>
      <c r="P22" s="66">
        <f>-SUM(DRE!M23:P23,DRE!M24:P24,DRE!M30:P30,DRE!M26:P26)/SUM(DRE!M17:P17,DRE!M21:P22,DRE!M25:P25)</f>
        <v>0.74700058130867808</v>
      </c>
      <c r="Q22" s="66">
        <f>-SUM(DRE!N23:Q23,DRE!N24:Q24,DRE!N30:Q30,DRE!N26:Q26)/SUM(DRE!N17:Q17,DRE!N21:Q22,DRE!N25:Q25)</f>
        <v>0.82717271678548854</v>
      </c>
      <c r="R22" s="66">
        <f>-SUM(DRE!O23:R23,DRE!O24:R24,DRE!O30:R30,DRE!O26:R26)/SUM(DRE!O17:R17,DRE!O21:R22,DRE!O25:R25)</f>
        <v>0.90669191025550289</v>
      </c>
      <c r="S22" s="66">
        <f>-SUM(DRE!P23:S23,DRE!P24:S24,DRE!P30:S30,DRE!P26:S26)/SUM(DRE!P17:S17,DRE!P21:S22,DRE!P25:S25)</f>
        <v>0.86627462872920324</v>
      </c>
      <c r="T22" s="66">
        <f>-SUM(DRE!Q23:T23,DRE!Q24:T24,DRE!Q30:T30,DRE!Q26:T26)/SUM(DRE!Q17:T17,DRE!Q21:T22,DRE!Q25:T25)</f>
        <v>0.8253113955504392</v>
      </c>
      <c r="U22" s="66">
        <f>-SUM(DRE!R23:U23,DRE!R24:U24,DRE!R30:U30,DRE!R26:U26)/SUM(DRE!R17:U17,DRE!R21:U22,DRE!R25:U25)</f>
        <v>0.74495181398614574</v>
      </c>
      <c r="V22" s="66">
        <f>-SUM(DRE!S23:V23,DRE!S24:V24,DRE!S30:V30,DRE!S26:V26)/SUM(DRE!S17:V17,DRE!S21:V22,DRE!S25:V25)</f>
        <v>0.64745313947670424</v>
      </c>
      <c r="W22" s="66">
        <f>-SUM(DRE!T23:W23,DRE!T24:W24,DRE!T30:W30,DRE!T26:W26)/SUM(DRE!T17:W17,DRE!T21:W22,DRE!T25:W25)</f>
        <v>0.62429170208714913</v>
      </c>
      <c r="X22" s="66">
        <f>-SUM(DRE!U23:X23,DRE!U24:X24,DRE!U30:X30,DRE!U26:X26)/SUM(DRE!U17:X17,DRE!U21:X22,DRE!U25:X25)</f>
        <v>0.58609254475606143</v>
      </c>
      <c r="Y22" s="66">
        <f>-SUM(DRE!V23:Y23,DRE!V24:Y24,DRE!V30:Y30,DRE!V26:Y26)/SUM(DRE!V17:Y17,DRE!V21:Y22,DRE!V25:Y25)</f>
        <v>0.56000368835353842</v>
      </c>
      <c r="Z22" s="66">
        <f>-SUM(DRE!W23:Z23,DRE!W24:Z24,DRE!W30:Z30,DRE!W26:Z26)/SUM(DRE!W17:Z17,DRE!W21:Z22,DRE!W25:Z25)</f>
        <v>0.5337771230316305</v>
      </c>
      <c r="AA22" s="66">
        <f>-SUM(DRE!X23:AA23,DRE!X24:AA24,DRE!X30:AA30,DRE!X26:AA26)/SUM(DRE!X17:AA17,DRE!X21:AA22,DRE!X25:AA25)</f>
        <v>0.50320767239958486</v>
      </c>
      <c r="AB22" s="66">
        <f>-SUM(DRE!Y23:AB23,DRE!Y24:AB24,DRE!Y30:AB30,DRE!Y26:AB26)/SUM(DRE!Y17:AB17,DRE!Y21:AB22,DRE!Y25:AB25)</f>
        <v>0.48589257126804208</v>
      </c>
      <c r="AC22" s="66">
        <f>-SUM(DRE!Z23:AC23,DRE!Z24:AC24,DRE!Z30:AC30,DRE!Z26:AC26)/SUM(DRE!Z17:AC17,DRE!Z21:AC22,DRE!Z25:AC25)</f>
        <v>0.47924461322981265</v>
      </c>
      <c r="AD22" s="66">
        <f>-SUM(DRE!AA23:AD23,DRE!AA24:AD24,DRE!AA30:AD30,DRE!AA26:AD26)/SUM(DRE!AA17:AD17,DRE!AA21:AD22,DRE!AA25:AD25)</f>
        <v>0.48557772109676595</v>
      </c>
      <c r="AE22" s="66">
        <f>-SUM(DRE!AB23:AE23,DRE!AB24:AE24,DRE!AB30:AE30,DRE!AB26:AE26)/SUM(DRE!AB17:AE17,DRE!AB21:AE22,DRE!AB25:AE25)</f>
        <v>0.46228846179005906</v>
      </c>
      <c r="AF22" s="66">
        <f>-SUM(DRE!AC23:AF23,DRE!AC24:AF24,DRE!AC30:AF30,DRE!AC26:AF26)/SUM(DRE!AC17:AF17,DRE!AC21:AF22,DRE!AC25:AF25)</f>
        <v>0.45294779208958807</v>
      </c>
      <c r="AG22" s="66">
        <f>-SUM(DRE!AD23:AG23,DRE!AD24:AG24,DRE!AD30:AG30,DRE!AD26:AG26)/SUM(DRE!AD17:AG17,DRE!AD21:AG22,DRE!AD25:AG25)</f>
        <v>0.45447707750504146</v>
      </c>
    </row>
    <row r="23" spans="1:35" ht="16" customHeight="1" x14ac:dyDescent="0.35">
      <c r="B23" s="62" t="s">
        <v>124</v>
      </c>
      <c r="C23" s="70">
        <f>SUM(DRE!C5,DRE!C21:C22)</f>
        <v>384263</v>
      </c>
      <c r="D23" s="70">
        <f>SUM(DRE!D5,DRE!D21:D22)</f>
        <v>435266</v>
      </c>
      <c r="E23" s="70">
        <f>SUM(DRE!E5,DRE!E21:E22)</f>
        <v>452141</v>
      </c>
      <c r="F23" s="70">
        <f>SUM(DRE!F5,DRE!F21:F22)</f>
        <v>336601</v>
      </c>
      <c r="G23" s="70">
        <f>SUM(DRE!G5,DRE!G21:G22)</f>
        <v>420940</v>
      </c>
      <c r="H23" s="70">
        <f>SUM(DRE!H5,DRE!H21:H22)</f>
        <v>391635</v>
      </c>
      <c r="I23" s="70">
        <f>SUM(DRE!I5,DRE!I21:I22)</f>
        <v>394929</v>
      </c>
      <c r="J23" s="70">
        <f>SUM(DRE!J5,DRE!J21:J22)</f>
        <v>422857</v>
      </c>
      <c r="K23" s="70">
        <f>SUM(DRE!K5,DRE!K21:K22)</f>
        <v>354810</v>
      </c>
      <c r="L23" s="70">
        <f>SUM(DRE!L5,DRE!L21:L22)</f>
        <v>362397</v>
      </c>
      <c r="M23" s="70">
        <f>SUM(DRE!M5,DRE!M21:M22)</f>
        <v>339672</v>
      </c>
      <c r="N23" s="70">
        <f>SUM(DRE!N5,DRE!N21:N22)</f>
        <v>371358</v>
      </c>
      <c r="O23" s="70">
        <f>SUM(DRE!O5,DRE!O21:O22)</f>
        <v>395747</v>
      </c>
      <c r="P23" s="70">
        <f>SUM(DRE!P5,DRE!P21:P22)</f>
        <v>452326</v>
      </c>
      <c r="Q23" s="70">
        <f>SUM(DRE!Q5,DRE!Q21:Q22)</f>
        <v>547259</v>
      </c>
      <c r="R23" s="70">
        <f>SUM(DRE!R5,DRE!R21:R22)</f>
        <v>673905</v>
      </c>
      <c r="S23" s="70">
        <f>SUM(DRE!S5,DRE!S21:S22)</f>
        <v>743178</v>
      </c>
      <c r="T23" s="70">
        <f>SUM(DRE!T5,DRE!T21:T22)</f>
        <v>843971</v>
      </c>
      <c r="U23" s="70">
        <f>SUM(DRE!U5,DRE!U21:U22)</f>
        <v>874106</v>
      </c>
      <c r="V23" s="70">
        <f>SUM(DRE!V5,DRE!V21:V22)</f>
        <v>951741</v>
      </c>
      <c r="W23" s="70">
        <f>SUM(DRE!W5,DRE!W21:W22)</f>
        <v>1087842</v>
      </c>
      <c r="X23" s="70">
        <f>SUM(DRE!X5,DRE!X21:X22)</f>
        <v>1226928</v>
      </c>
      <c r="Y23" s="70">
        <f>SUM(DRE!Y5,DRE!Y21:Y22)</f>
        <v>1338162</v>
      </c>
      <c r="Z23" s="70">
        <f>SUM(DRE!Z5,DRE!Z21:Z22)</f>
        <v>1492134</v>
      </c>
      <c r="AA23" s="70">
        <f>SUM(DRE!AA5,DRE!AA21:AA22)</f>
        <v>1678828</v>
      </c>
      <c r="AB23" s="70">
        <f>SUM(DRE!AB5,DRE!AB21:AB22)</f>
        <v>1743558</v>
      </c>
      <c r="AC23" s="70">
        <f>SUM(DRE!AC5,DRE!AC21:AC22)</f>
        <v>1888534</v>
      </c>
      <c r="AD23" s="70">
        <f>SUM(DRE!AD5,DRE!AD21:AD22)</f>
        <v>2205179</v>
      </c>
      <c r="AE23" s="70">
        <f>SUM(DRE!AE5,DRE!AE21:AE22)</f>
        <v>2592454</v>
      </c>
      <c r="AF23" s="63">
        <f>SUM(DRE!AF5,DRE!AF21:AF22)</f>
        <v>2675147</v>
      </c>
      <c r="AG23" s="63">
        <f>SUM(DRE!AG5,DRE!AG21:AG22)</f>
        <v>2901653</v>
      </c>
      <c r="AH23" s="70"/>
      <c r="AI23" s="70"/>
    </row>
    <row r="24" spans="1:35" ht="16" customHeight="1" x14ac:dyDescent="0.35">
      <c r="A24" s="65"/>
      <c r="B24" s="62" t="s">
        <v>125</v>
      </c>
      <c r="C24" s="68"/>
      <c r="D24" s="68"/>
      <c r="E24" s="68"/>
      <c r="F24" s="68"/>
      <c r="G24" s="68">
        <f t="shared" ref="G24:AG24" si="1">SUM(D23:G23)/AVERAGE(C6:G6)*1000</f>
        <v>1782.2315110658949</v>
      </c>
      <c r="H24" s="68">
        <f t="shared" si="1"/>
        <v>1543.7222659786044</v>
      </c>
      <c r="I24" s="68">
        <f t="shared" si="1"/>
        <v>1374.807615702583</v>
      </c>
      <c r="J24" s="68">
        <f t="shared" si="1"/>
        <v>1447.5738263441656</v>
      </c>
      <c r="K24" s="68">
        <f t="shared" si="1"/>
        <v>1407.5977456565734</v>
      </c>
      <c r="L24" s="68">
        <f t="shared" si="1"/>
        <v>1440.6638083516086</v>
      </c>
      <c r="M24" s="68">
        <f t="shared" si="1"/>
        <v>1438.3674028015064</v>
      </c>
      <c r="N24" s="68">
        <f t="shared" si="1"/>
        <v>1439.6720269758641</v>
      </c>
      <c r="O24" s="68">
        <f t="shared" si="1"/>
        <v>1451.0254443572462</v>
      </c>
      <c r="P24" s="68">
        <f t="shared" si="1"/>
        <v>1485.8749233285821</v>
      </c>
      <c r="Q24" s="68">
        <f t="shared" si="1"/>
        <v>1527.8883800607318</v>
      </c>
      <c r="R24" s="68">
        <f t="shared" si="1"/>
        <v>1593.2228106744328</v>
      </c>
      <c r="S24" s="68">
        <f t="shared" si="1"/>
        <v>1645.0858747967357</v>
      </c>
      <c r="T24" s="68">
        <f t="shared" si="1"/>
        <v>1708.6313623757744</v>
      </c>
      <c r="U24" s="68">
        <f t="shared" si="1"/>
        <v>1736.0082110382118</v>
      </c>
      <c r="V24" s="68">
        <f t="shared" si="1"/>
        <v>1761.4464997028813</v>
      </c>
      <c r="W24" s="68">
        <f t="shared" si="1"/>
        <v>1856.4348976126498</v>
      </c>
      <c r="X24" s="68">
        <f t="shared" si="1"/>
        <v>1965.6936920034677</v>
      </c>
      <c r="Y24" s="68">
        <f t="shared" si="1"/>
        <v>2085.5540059611676</v>
      </c>
      <c r="Z24" s="68">
        <f t="shared" si="1"/>
        <v>2205.1752763977097</v>
      </c>
      <c r="AA24" s="68">
        <f t="shared" si="1"/>
        <v>2312.0765564495468</v>
      </c>
      <c r="AB24" s="68">
        <f t="shared" si="1"/>
        <v>2320.5689242166745</v>
      </c>
      <c r="AC24" s="68">
        <f t="shared" si="1"/>
        <v>2297.7139498196493</v>
      </c>
      <c r="AD24" s="68">
        <f t="shared" si="1"/>
        <v>2317.4814673300161</v>
      </c>
      <c r="AE24" s="68">
        <f t="shared" si="1"/>
        <v>2316.9853097239766</v>
      </c>
      <c r="AF24" s="68">
        <f t="shared" si="1"/>
        <v>2241.5529022742535</v>
      </c>
      <c r="AG24" s="68">
        <f t="shared" si="1"/>
        <v>2154.515063697384</v>
      </c>
    </row>
    <row r="25" spans="1:35" ht="16" customHeight="1" x14ac:dyDescent="0.35">
      <c r="B25" s="62" t="s">
        <v>163</v>
      </c>
      <c r="C25" s="68">
        <f t="shared" ref="C25:AG25" si="2">C23/AVERAGE(B9:C9)*1000</f>
        <v>124882.35294117646</v>
      </c>
      <c r="D25" s="68">
        <f t="shared" si="2"/>
        <v>137242.9449787167</v>
      </c>
      <c r="E25" s="68">
        <f t="shared" si="2"/>
        <v>132787.37151248165</v>
      </c>
      <c r="F25" s="68">
        <f t="shared" si="2"/>
        <v>93112.309820193637</v>
      </c>
      <c r="G25" s="68">
        <f t="shared" si="2"/>
        <v>118741.88998589563</v>
      </c>
      <c r="H25" s="68">
        <f t="shared" si="2"/>
        <v>116993.2785660941</v>
      </c>
      <c r="I25" s="68">
        <f t="shared" si="2"/>
        <v>120847.30722154223</v>
      </c>
      <c r="J25" s="68">
        <f t="shared" si="2"/>
        <v>129631.20784794606</v>
      </c>
      <c r="K25" s="68">
        <f t="shared" si="2"/>
        <v>107193.35347432025</v>
      </c>
      <c r="L25" s="68">
        <f t="shared" si="2"/>
        <v>110318.7214611872</v>
      </c>
      <c r="M25" s="68">
        <f t="shared" si="2"/>
        <v>105471.82114578481</v>
      </c>
      <c r="N25" s="68">
        <f t="shared" si="2"/>
        <v>114475.33908754625</v>
      </c>
      <c r="O25" s="68">
        <f t="shared" si="2"/>
        <v>116105.91169135984</v>
      </c>
      <c r="P25" s="68">
        <f t="shared" si="2"/>
        <v>122432.26417647855</v>
      </c>
      <c r="Q25" s="68">
        <f t="shared" si="2"/>
        <v>135108.99888902606</v>
      </c>
      <c r="R25" s="68">
        <f t="shared" si="2"/>
        <v>157657.03591063284</v>
      </c>
      <c r="S25" s="68">
        <f t="shared" si="2"/>
        <v>174824.2766407904</v>
      </c>
      <c r="T25" s="68">
        <f t="shared" si="2"/>
        <v>203219.60028894775</v>
      </c>
      <c r="U25" s="68">
        <f t="shared" si="2"/>
        <v>214031.83153770815</v>
      </c>
      <c r="V25" s="68">
        <f t="shared" si="2"/>
        <v>235521.15812917595</v>
      </c>
      <c r="W25" s="68">
        <f t="shared" si="2"/>
        <v>270674.79472505598</v>
      </c>
      <c r="X25" s="68">
        <f t="shared" si="2"/>
        <v>306005.23756079312</v>
      </c>
      <c r="Y25" s="68">
        <f t="shared" si="2"/>
        <v>332669.23555003107</v>
      </c>
      <c r="Z25" s="68">
        <f t="shared" si="2"/>
        <v>365450.40411462163</v>
      </c>
      <c r="AA25" s="68">
        <f t="shared" si="2"/>
        <v>402886.48908087349</v>
      </c>
      <c r="AB25" s="68">
        <f t="shared" si="2"/>
        <v>411313.51733899507</v>
      </c>
      <c r="AC25" s="68">
        <f t="shared" si="2"/>
        <v>427270.13574660633</v>
      </c>
      <c r="AD25" s="68">
        <f t="shared" si="2"/>
        <v>475254.0948275862</v>
      </c>
      <c r="AE25" s="68">
        <f t="shared" si="2"/>
        <v>553883.98675355199</v>
      </c>
      <c r="AF25" s="68">
        <f t="shared" si="2"/>
        <v>552088.94850892585</v>
      </c>
      <c r="AG25" s="68">
        <f t="shared" si="2"/>
        <v>575040.22988505743</v>
      </c>
    </row>
    <row r="26" spans="1:35" ht="16" customHeight="1" x14ac:dyDescent="0.35">
      <c r="B26" s="62" t="s">
        <v>164</v>
      </c>
      <c r="C26" s="68">
        <f t="shared" ref="C26:AG26" si="3">C23/AVERAGE(B10:C10)*1000</f>
        <v>1311477.8156996588</v>
      </c>
      <c r="D26" s="68">
        <f t="shared" si="3"/>
        <v>1386197.4522292993</v>
      </c>
      <c r="E26" s="68">
        <f t="shared" si="3"/>
        <v>1353715.5688622755</v>
      </c>
      <c r="F26" s="68">
        <f t="shared" si="3"/>
        <v>995860.94674556213</v>
      </c>
      <c r="G26" s="68">
        <f t="shared" si="3"/>
        <v>1264084.084084084</v>
      </c>
      <c r="H26" s="68">
        <f t="shared" si="3"/>
        <v>1281947.6268412438</v>
      </c>
      <c r="I26" s="68">
        <f t="shared" si="3"/>
        <v>1366536.3321799308</v>
      </c>
      <c r="J26" s="68">
        <f t="shared" si="3"/>
        <v>1418983.2214765102</v>
      </c>
      <c r="K26" s="68">
        <f t="shared" si="3"/>
        <v>1155732.8990228013</v>
      </c>
      <c r="L26" s="68">
        <f t="shared" si="3"/>
        <v>1176613.6363636362</v>
      </c>
      <c r="M26" s="68">
        <f t="shared" si="3"/>
        <v>1196028.1690140846</v>
      </c>
      <c r="N26" s="68">
        <f t="shared" si="3"/>
        <v>1401350.9433962265</v>
      </c>
      <c r="O26" s="68">
        <f t="shared" si="3"/>
        <v>1621913.9344262297</v>
      </c>
      <c r="P26" s="68">
        <f t="shared" si="3"/>
        <v>2014815.1447661468</v>
      </c>
      <c r="Q26" s="68">
        <f t="shared" si="3"/>
        <v>2220117.6470588236</v>
      </c>
      <c r="R26" s="68">
        <f t="shared" si="3"/>
        <v>2601949.8069498069</v>
      </c>
      <c r="S26" s="68">
        <f t="shared" si="3"/>
        <v>2852890.595009597</v>
      </c>
      <c r="T26" s="68">
        <f t="shared" si="3"/>
        <v>3166870.5440900563</v>
      </c>
      <c r="U26" s="68">
        <f t="shared" si="3"/>
        <v>3292301.3182674199</v>
      </c>
      <c r="V26" s="68">
        <f t="shared" si="3"/>
        <v>3557910.2803738317</v>
      </c>
      <c r="W26" s="68">
        <f t="shared" si="3"/>
        <v>4059111.9402985075</v>
      </c>
      <c r="X26" s="68">
        <f t="shared" si="3"/>
        <v>4665125.4752851706</v>
      </c>
      <c r="Y26" s="68">
        <f t="shared" si="3"/>
        <v>5078413.6622390887</v>
      </c>
      <c r="Z26" s="68">
        <f t="shared" si="3"/>
        <v>5536675.3246753253</v>
      </c>
      <c r="AA26" s="68">
        <f t="shared" si="3"/>
        <v>5890624.5614035092</v>
      </c>
      <c r="AB26" s="68">
        <f t="shared" si="3"/>
        <v>5930469.3877551015</v>
      </c>
      <c r="AC26" s="68">
        <f t="shared" si="3"/>
        <v>6305622.704507513</v>
      </c>
      <c r="AD26" s="68">
        <f t="shared" si="3"/>
        <v>6912786.8338557994</v>
      </c>
      <c r="AE26" s="68">
        <f t="shared" si="3"/>
        <v>7867842.1851289831</v>
      </c>
      <c r="AF26" s="68">
        <f t="shared" si="3"/>
        <v>8069825.0377073912</v>
      </c>
      <c r="AG26" s="68">
        <f t="shared" si="3"/>
        <v>8779585.4765506815</v>
      </c>
    </row>
    <row r="27" spans="1:35" ht="16" customHeight="1" x14ac:dyDescent="0.35">
      <c r="A27" s="65"/>
      <c r="B27" s="62" t="s">
        <v>159</v>
      </c>
      <c r="C27" s="66">
        <f>DRE!C31/DRE!C17</f>
        <v>0.16769839396050837</v>
      </c>
      <c r="D27" s="66">
        <f>DRE!D31/DRE!D17</f>
        <v>0.12396402840938123</v>
      </c>
      <c r="E27" s="66">
        <f>DRE!E31/DRE!E17</f>
        <v>9.5766084511465621E-2</v>
      </c>
      <c r="F27" s="66">
        <f>DRE!F31/DRE!F17</f>
        <v>2.5786261389767796E-2</v>
      </c>
      <c r="G27" s="66">
        <f>DRE!G31/DRE!G17</f>
        <v>2.2342516478623939E-2</v>
      </c>
      <c r="H27" s="66">
        <f>DRE!H31/DRE!H17</f>
        <v>1.6337627215144829E-2</v>
      </c>
      <c r="I27" s="66">
        <f>DRE!I31/DRE!I17</f>
        <v>5.3545415287174318E-2</v>
      </c>
      <c r="J27" s="66">
        <f>DRE!J31/DRE!J17</f>
        <v>0.14649429770010752</v>
      </c>
      <c r="K27" s="66">
        <f>DRE!K31/DRE!K17</f>
        <v>4.5357433694732302E-2</v>
      </c>
      <c r="L27" s="66">
        <f>DRE!L31/DRE!L17</f>
        <v>0.12928526715027433</v>
      </c>
      <c r="M27" s="66">
        <f>DRE!M31/DRE!M17</f>
        <v>0.10744073160266038</v>
      </c>
      <c r="N27" s="66">
        <f>DRE!N31/DRE!N17</f>
        <v>0.12389631547558438</v>
      </c>
      <c r="O27" s="66">
        <f>DRE!O31/DRE!O17</f>
        <v>6.6746686612525086E-2</v>
      </c>
      <c r="P27" s="66">
        <f>DRE!P31/DRE!P17</f>
        <v>1.3543529759360969E-2</v>
      </c>
      <c r="Q27" s="66">
        <f>DRE!Q31/DRE!Q17</f>
        <v>-0.10889540113457409</v>
      </c>
      <c r="R27" s="66">
        <f>DRE!R31/DRE!R17</f>
        <v>-5.0621850786256868E-2</v>
      </c>
      <c r="S27" s="66">
        <f>DRE!S31/DRE!S17</f>
        <v>5.4392484077443508E-2</v>
      </c>
      <c r="T27" s="66">
        <f>DRE!T31/DRE!T17</f>
        <v>3.1038775380625199E-2</v>
      </c>
      <c r="U27" s="66">
        <f>DRE!U31/DRE!U17</f>
        <v>4.9282785431534741E-2</v>
      </c>
      <c r="V27" s="66">
        <f>DRE!V31/DRE!V17</f>
        <v>5.0805509517481071E-2</v>
      </c>
      <c r="W27" s="66">
        <f>DRE!W31/DRE!W17</f>
        <v>9.3276756577605549E-2</v>
      </c>
      <c r="X27" s="66">
        <f>DRE!X31/DRE!X17</f>
        <v>0.12123584950940394</v>
      </c>
      <c r="Y27" s="66">
        <f>DRE!Y31/DRE!Y17</f>
        <v>0.17412585997059843</v>
      </c>
      <c r="Z27" s="66">
        <f>DRE!Z31/DRE!Z17</f>
        <v>0.1649243444470139</v>
      </c>
      <c r="AA27" s="66">
        <f>DRE!AA31/DRE!AA17</f>
        <v>0.22384567998063623</v>
      </c>
      <c r="AB27" s="66">
        <f>DRE!AB31/DRE!AB17</f>
        <v>0.22194398116596262</v>
      </c>
      <c r="AC27" s="66">
        <f>DRE!AC31/DRE!AC17</f>
        <v>0.19436614399939584</v>
      </c>
      <c r="AD27" s="66">
        <f>DRE!AD31/DRE!AD17</f>
        <v>0.1980313814727595</v>
      </c>
      <c r="AE27" s="66">
        <f>DRE!AE31/DRE!AE17</f>
        <v>0.29173789505748488</v>
      </c>
      <c r="AF27" s="66">
        <f>DRE!AF31/DRE!AF17</f>
        <v>0.23600851020480129</v>
      </c>
      <c r="AG27" s="66">
        <f>DRE!AG31/DRE!AG17</f>
        <v>0.17531447896082078</v>
      </c>
    </row>
    <row r="28" spans="1:35" ht="16" customHeight="1" x14ac:dyDescent="0.35">
      <c r="B28" s="60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</row>
    <row r="29" spans="1:35" ht="16" customHeight="1" x14ac:dyDescent="0.35">
      <c r="B29" s="28" t="s">
        <v>126</v>
      </c>
      <c r="C29" s="28" t="s">
        <v>3</v>
      </c>
      <c r="D29" s="28" t="s">
        <v>4</v>
      </c>
      <c r="E29" s="28" t="s">
        <v>5</v>
      </c>
      <c r="F29" s="28" t="s">
        <v>6</v>
      </c>
      <c r="G29" s="28" t="s">
        <v>7</v>
      </c>
      <c r="H29" s="28" t="s">
        <v>8</v>
      </c>
      <c r="I29" s="28" t="s">
        <v>9</v>
      </c>
      <c r="J29" s="28" t="s">
        <v>10</v>
      </c>
      <c r="K29" s="28" t="s">
        <v>11</v>
      </c>
      <c r="L29" s="28" t="s">
        <v>12</v>
      </c>
      <c r="M29" s="28" t="s">
        <v>13</v>
      </c>
      <c r="N29" s="28" t="s">
        <v>14</v>
      </c>
      <c r="O29" s="28" t="s">
        <v>15</v>
      </c>
      <c r="P29" s="28" t="s">
        <v>16</v>
      </c>
      <c r="Q29" s="28" t="s">
        <v>17</v>
      </c>
      <c r="R29" s="28" t="s">
        <v>18</v>
      </c>
      <c r="S29" s="28" t="s">
        <v>19</v>
      </c>
      <c r="T29" s="28" t="s">
        <v>20</v>
      </c>
      <c r="U29" s="28" t="s">
        <v>21</v>
      </c>
      <c r="V29" s="28" t="s">
        <v>22</v>
      </c>
      <c r="W29" s="28" t="s">
        <v>23</v>
      </c>
      <c r="X29" s="28" t="s">
        <v>0</v>
      </c>
      <c r="Y29" s="28" t="s">
        <v>168</v>
      </c>
      <c r="Z29" s="28" t="s">
        <v>171</v>
      </c>
      <c r="AA29" s="28" t="s">
        <v>180</v>
      </c>
      <c r="AB29" s="28" t="s">
        <v>183</v>
      </c>
      <c r="AC29" s="28" t="s">
        <v>185</v>
      </c>
      <c r="AD29" s="28" t="s">
        <v>187</v>
      </c>
      <c r="AE29" s="28" t="s">
        <v>192</v>
      </c>
      <c r="AF29" s="28" t="s">
        <v>217</v>
      </c>
      <c r="AG29" s="28" t="s">
        <v>224</v>
      </c>
    </row>
    <row r="30" spans="1:35" ht="16" customHeight="1" x14ac:dyDescent="0.35">
      <c r="A30" s="65"/>
      <c r="B30" s="62" t="s">
        <v>127</v>
      </c>
      <c r="C30" s="66">
        <v>0.17745290687762899</v>
      </c>
      <c r="D30" s="66">
        <v>0.18058744703198001</v>
      </c>
      <c r="E30" s="66">
        <v>0.16098317350982982</v>
      </c>
      <c r="F30" s="66">
        <v>0.158</v>
      </c>
      <c r="G30" s="66">
        <v>0.12757004852595211</v>
      </c>
      <c r="H30" s="66">
        <v>0.14016200000000001</v>
      </c>
      <c r="I30" s="66">
        <v>0.133358</v>
      </c>
      <c r="J30" s="66">
        <v>0.143952</v>
      </c>
      <c r="K30" s="66">
        <v>0.126718</v>
      </c>
      <c r="L30" s="66">
        <v>0.138539</v>
      </c>
      <c r="M30" s="66">
        <v>0.13200500000000001</v>
      </c>
      <c r="N30" s="66">
        <v>0.12520100000000001</v>
      </c>
      <c r="O30" s="66">
        <v>0.157302</v>
      </c>
      <c r="P30" s="66">
        <v>0.13452900000000001</v>
      </c>
      <c r="Q30" s="66">
        <v>9.7142000000000006E-2</v>
      </c>
      <c r="R30" s="66">
        <v>0.107394</v>
      </c>
      <c r="S30" s="66">
        <v>0.11762</v>
      </c>
      <c r="T30" s="66">
        <v>0.114509</v>
      </c>
      <c r="U30" s="66">
        <v>0.167181</v>
      </c>
      <c r="V30" s="66">
        <v>0.15742</v>
      </c>
      <c r="W30" s="66">
        <v>0.14640400000000001</v>
      </c>
      <c r="X30" s="66">
        <v>0.14330000000000001</v>
      </c>
      <c r="Y30" s="66">
        <v>0.13652400000000001</v>
      </c>
      <c r="Z30" s="66">
        <v>0.141378</v>
      </c>
      <c r="AA30" s="66">
        <v>0.14651</v>
      </c>
      <c r="AB30" s="66">
        <v>0.15081600000000001</v>
      </c>
      <c r="AC30" s="66">
        <v>0.13769999999999999</v>
      </c>
      <c r="AD30" s="122">
        <v>0.16215099999999999</v>
      </c>
      <c r="AE30" s="122">
        <v>0.15310111782779245</v>
      </c>
      <c r="AF30" s="122">
        <v>0.15026212560882543</v>
      </c>
      <c r="AG30" s="122">
        <v>0.14758526283068907</v>
      </c>
    </row>
    <row r="31" spans="1:35" ht="16" customHeight="1" x14ac:dyDescent="0.35">
      <c r="A31" s="65"/>
      <c r="B31" s="84" t="s">
        <v>191</v>
      </c>
      <c r="C31" s="66">
        <v>0.17745290687762899</v>
      </c>
      <c r="D31" s="66">
        <v>0.18058744703198001</v>
      </c>
      <c r="E31" s="66">
        <v>0.16098317350982982</v>
      </c>
      <c r="F31" s="66">
        <v>0.158</v>
      </c>
      <c r="G31" s="66">
        <v>0.12757004852595211</v>
      </c>
      <c r="H31" s="66">
        <v>0.130526</v>
      </c>
      <c r="I31" s="66">
        <v>0.12429900000000001</v>
      </c>
      <c r="J31" s="66">
        <v>0.13469700000000001</v>
      </c>
      <c r="K31" s="66">
        <v>0.118238</v>
      </c>
      <c r="L31" s="66">
        <v>0.12587100000000001</v>
      </c>
      <c r="M31" s="66">
        <v>0.120159</v>
      </c>
      <c r="N31" s="66">
        <v>0.113858</v>
      </c>
      <c r="O31" s="66">
        <v>0.14647399999999999</v>
      </c>
      <c r="P31" s="66">
        <v>0.12679299999999999</v>
      </c>
      <c r="Q31" s="66">
        <v>9.0463000000000002E-2</v>
      </c>
      <c r="R31" s="66">
        <v>9.9145999999999998E-2</v>
      </c>
      <c r="S31" s="66">
        <v>0.109544</v>
      </c>
      <c r="T31" s="66">
        <v>0.101498</v>
      </c>
      <c r="U31" s="66">
        <v>0.12690599999999999</v>
      </c>
      <c r="V31" s="66">
        <v>0.118717</v>
      </c>
      <c r="W31" s="66">
        <v>0.111252</v>
      </c>
      <c r="X31" s="66">
        <v>0.11135100000000001</v>
      </c>
      <c r="Y31" s="66">
        <v>0.10774499999999999</v>
      </c>
      <c r="Z31" s="66">
        <v>0.11447499999999999</v>
      </c>
      <c r="AA31" s="66">
        <v>0.114619</v>
      </c>
      <c r="AB31" s="66">
        <v>0.12236</v>
      </c>
      <c r="AC31" s="66">
        <v>0.115686</v>
      </c>
      <c r="AD31" s="122">
        <v>0.141259</v>
      </c>
      <c r="AE31" s="122">
        <v>0.13452318190135848</v>
      </c>
      <c r="AF31" s="122">
        <v>0.13373738196912158</v>
      </c>
      <c r="AG31" s="122">
        <v>0.13478939264580425</v>
      </c>
    </row>
    <row r="32" spans="1:35" ht="16" customHeight="1" x14ac:dyDescent="0.35">
      <c r="A32" s="65"/>
      <c r="B32" s="62" t="s">
        <v>128</v>
      </c>
      <c r="C32" s="66">
        <v>9.4815240880846439</v>
      </c>
      <c r="D32" s="66">
        <v>13.923229802181549</v>
      </c>
      <c r="E32" s="66">
        <v>18.47805597483552</v>
      </c>
      <c r="F32" s="66">
        <v>22.92887029288703</v>
      </c>
      <c r="G32" s="66">
        <v>25.677312483434932</v>
      </c>
      <c r="H32" s="66">
        <v>28.52718902411231</v>
      </c>
      <c r="I32" s="66">
        <v>36.555053607999035</v>
      </c>
      <c r="J32" s="66">
        <v>36.773808917197456</v>
      </c>
      <c r="K32" s="66">
        <v>14.517796347879914</v>
      </c>
      <c r="L32" s="66">
        <v>70.401425178147278</v>
      </c>
      <c r="M32" s="66">
        <v>32.469626290686094</v>
      </c>
      <c r="N32" s="66">
        <v>71.894650909656349</v>
      </c>
      <c r="O32" s="66">
        <v>54.872999999999998</v>
      </c>
      <c r="P32" s="66">
        <v>29.899000000000001</v>
      </c>
      <c r="Q32" s="66">
        <v>48.283304279367933</v>
      </c>
      <c r="R32" s="66">
        <v>39.281281047774272</v>
      </c>
      <c r="S32" s="66">
        <v>11.873756417670679</v>
      </c>
      <c r="T32" s="66">
        <v>2.5300396697966292</v>
      </c>
      <c r="U32" s="66">
        <v>3.5654195840674427</v>
      </c>
      <c r="V32" s="66">
        <v>1.7465169482935869</v>
      </c>
      <c r="W32" s="66">
        <v>2.5421942973865712</v>
      </c>
      <c r="X32" s="66">
        <v>1.9048865932378523</v>
      </c>
      <c r="Y32" s="66">
        <v>1.8428358127540081</v>
      </c>
      <c r="Z32" s="66">
        <v>2.1962231167903878</v>
      </c>
      <c r="AA32" s="66">
        <v>1.6342309624741542</v>
      </c>
      <c r="AB32" s="66">
        <v>1.8573</v>
      </c>
      <c r="AC32" s="123">
        <v>1.5784</v>
      </c>
      <c r="AD32" s="123">
        <v>1.9036999999999999</v>
      </c>
      <c r="AE32" s="123">
        <v>2.5358000000000001</v>
      </c>
      <c r="AF32" s="123">
        <v>7.0361000000000002</v>
      </c>
      <c r="AG32" s="123">
        <v>2.7741735367115892</v>
      </c>
    </row>
    <row r="33" spans="1:33" ht="16" customHeight="1" x14ac:dyDescent="0.35">
      <c r="B33" s="62" t="s">
        <v>129</v>
      </c>
      <c r="C33" s="66">
        <v>0.18218860990222377</v>
      </c>
      <c r="D33" s="66">
        <v>0.20397215552893744</v>
      </c>
      <c r="E33" s="66">
        <v>0.23390283189194458</v>
      </c>
      <c r="F33" s="66">
        <v>0.2285029475186143</v>
      </c>
      <c r="G33" s="66">
        <v>0.28376141165474933</v>
      </c>
      <c r="H33" s="66">
        <v>0.3123320864497755</v>
      </c>
      <c r="I33" s="66">
        <v>0.28717376319218324</v>
      </c>
      <c r="J33" s="66">
        <v>0.25043607415295671</v>
      </c>
      <c r="K33" s="66">
        <v>0.21665699959626111</v>
      </c>
      <c r="L33" s="66">
        <v>0.1375662946458138</v>
      </c>
      <c r="M33" s="66">
        <v>0.13277883156677375</v>
      </c>
      <c r="N33" s="66">
        <v>8.1876002062949704E-2</v>
      </c>
      <c r="O33" s="66">
        <v>7.7572993070202531E-2</v>
      </c>
      <c r="P33" s="66">
        <v>6.2538700282014276E-2</v>
      </c>
      <c r="Q33" s="66">
        <v>5.0679877119807454E-2</v>
      </c>
      <c r="R33" s="66">
        <v>3.5059800563137733E-2</v>
      </c>
      <c r="S33" s="66">
        <v>4.7012112542315805E-2</v>
      </c>
      <c r="T33" s="66">
        <v>5.0468165430172351E-2</v>
      </c>
      <c r="U33" s="66">
        <v>5.4149956691738804E-2</v>
      </c>
      <c r="V33" s="66">
        <v>5.6953890432780041E-2</v>
      </c>
      <c r="W33" s="66">
        <v>5.6676449649388595E-2</v>
      </c>
      <c r="X33" s="66">
        <v>5.4168592502718368E-2</v>
      </c>
      <c r="Y33" s="66">
        <v>5.2259629437331499E-2</v>
      </c>
      <c r="Z33" s="66">
        <v>5.2951241829968021E-2</v>
      </c>
      <c r="AA33" s="66">
        <v>4.8076390066780113E-2</v>
      </c>
      <c r="AB33" s="66">
        <v>4.6850884597238698E-2</v>
      </c>
      <c r="AC33" s="66">
        <v>4.3720840935134529E-2</v>
      </c>
      <c r="AD33" s="66">
        <v>4.0993560532108737E-2</v>
      </c>
      <c r="AE33" s="66">
        <f>-'Carteira de Crédito'!AE17/'Carteira de Crédito'!AE16</f>
        <v>6.6214892265597292E-2</v>
      </c>
      <c r="AF33" s="66">
        <f>-'Carteira de Crédito'!AF17/'Carteira de Crédito'!AF16</f>
        <v>6.552027974881898E-2</v>
      </c>
      <c r="AG33" s="66">
        <f>-'Carteira de Crédito'!AG17/'Carteira de Crédito'!AG16</f>
        <v>6.2005519499165766E-2</v>
      </c>
    </row>
    <row r="34" spans="1:33" ht="16" customHeight="1" x14ac:dyDescent="0.35">
      <c r="A34" s="65"/>
      <c r="B34" s="62" t="s">
        <v>152</v>
      </c>
      <c r="C34" s="66">
        <v>0.22738170683109021</v>
      </c>
      <c r="D34" s="66">
        <v>0.25435551800345574</v>
      </c>
      <c r="E34" s="66">
        <v>0.28547114510056637</v>
      </c>
      <c r="F34" s="66">
        <v>0.2959749419650668</v>
      </c>
      <c r="G34" s="66">
        <v>0.34320912266349202</v>
      </c>
      <c r="H34" s="66">
        <v>0.35524697816006168</v>
      </c>
      <c r="I34" s="66">
        <v>0.32961000313055566</v>
      </c>
      <c r="J34" s="66">
        <v>0.28884336756267542</v>
      </c>
      <c r="K34" s="66">
        <v>0.25335747861200114</v>
      </c>
      <c r="L34" s="66">
        <v>0.16431214769625446</v>
      </c>
      <c r="M34" s="66">
        <v>0.14804139855014081</v>
      </c>
      <c r="N34" s="66">
        <v>9.3755096110779507E-2</v>
      </c>
      <c r="O34" s="66">
        <v>8.7292780698853337E-2</v>
      </c>
      <c r="P34" s="66">
        <v>7.0812965410925757E-2</v>
      </c>
      <c r="Q34" s="66">
        <v>5.6675317952848026E-2</v>
      </c>
      <c r="R34" s="66">
        <v>4.0387183519333097E-2</v>
      </c>
      <c r="S34" s="66">
        <v>5.536627063846554E-2</v>
      </c>
      <c r="T34" s="66">
        <v>5.8571676110282037E-2</v>
      </c>
      <c r="U34" s="66">
        <v>6.1087752541928608E-2</v>
      </c>
      <c r="V34" s="66">
        <v>6.3924217598080049E-2</v>
      </c>
      <c r="W34" s="66">
        <v>6.2062045401815237E-2</v>
      </c>
      <c r="X34" s="66">
        <v>5.7161755205579569E-2</v>
      </c>
      <c r="Y34" s="66">
        <v>5.4740209102909818E-2</v>
      </c>
      <c r="Z34" s="66">
        <v>5.4734172084106456E-2</v>
      </c>
      <c r="AA34" s="66">
        <v>4.9211261527462129E-2</v>
      </c>
      <c r="AB34" s="66">
        <v>4.6393558742158988E-2</v>
      </c>
      <c r="AC34" s="66">
        <v>4.2902071160408527E-2</v>
      </c>
      <c r="AD34" s="66">
        <v>4.1803288427215451E-2</v>
      </c>
      <c r="AE34" s="92"/>
      <c r="AF34" s="92"/>
      <c r="AG34" s="92"/>
    </row>
    <row r="35" spans="1:33" ht="16" customHeight="1" x14ac:dyDescent="0.35">
      <c r="A35" s="65"/>
      <c r="B35" s="62" t="s">
        <v>203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124">
        <f>'Carteira de Crédito'!AE38/'Carteira de Crédito'!AE16</f>
        <v>3.3193678591489022E-2</v>
      </c>
      <c r="AF35" s="124">
        <f>'Carteira de Crédito'!AF38/'Carteira de Crédito'!AF16</f>
        <v>3.1413462319757196E-2</v>
      </c>
      <c r="AG35" s="124">
        <f>'Carteira de Crédito'!AG38/'Carteira de Crédito'!AG16</f>
        <v>3.0052929062330595E-2</v>
      </c>
    </row>
    <row r="36" spans="1:33" ht="16" customHeight="1" x14ac:dyDescent="0.35">
      <c r="A36" s="74"/>
      <c r="B36" s="62" t="s">
        <v>175</v>
      </c>
      <c r="C36" s="66"/>
      <c r="D36" s="66"/>
      <c r="E36" s="66"/>
      <c r="F36" s="66"/>
      <c r="G36" s="66"/>
      <c r="H36" s="66"/>
      <c r="I36" s="66"/>
      <c r="J36" s="66">
        <f>'Carteira de Crédito'!J34/'Carteira de Crédito'!J16</f>
        <v>0.28610175863176185</v>
      </c>
      <c r="K36" s="66">
        <f>'Carteira de Crédito'!K34/'Carteira de Crédito'!K16</f>
        <v>0.25307113165887402</v>
      </c>
      <c r="L36" s="66">
        <f>'Carteira de Crédito'!L34/'Carteira de Crédito'!L16</f>
        <v>0.13929227545360093</v>
      </c>
      <c r="M36" s="66">
        <f>'Carteira de Crédito'!M34/'Carteira de Crédito'!M16</f>
        <v>0.12811484766253964</v>
      </c>
      <c r="N36" s="66">
        <f>'Carteira de Crédito'!N34/'Carteira de Crédito'!N16</f>
        <v>7.6528640653615143E-2</v>
      </c>
      <c r="O36" s="66">
        <f>'Carteira de Crédito'!O34/'Carteira de Crédito'!O16</f>
        <v>6.958131183983543E-2</v>
      </c>
      <c r="P36" s="66">
        <f>'Carteira de Crédito'!P34/'Carteira de Crédito'!P16</f>
        <v>5.8302437331103393E-2</v>
      </c>
      <c r="Q36" s="66">
        <f>'Carteira de Crédito'!Q34/'Carteira de Crédito'!Q16</f>
        <v>4.570838637176626E-2</v>
      </c>
      <c r="R36" s="66">
        <f>'Carteira de Crédito'!R34/'Carteira de Crédito'!R16</f>
        <v>3.3347854528424953E-2</v>
      </c>
      <c r="S36" s="66">
        <f>'Carteira de Crédito'!S34/'Carteira de Crédito'!S16</f>
        <v>4.6139254764572514E-2</v>
      </c>
      <c r="T36" s="66">
        <f>'Carteira de Crédito'!T34/'Carteira de Crédito'!T16</f>
        <v>4.8589047457748551E-2</v>
      </c>
      <c r="U36" s="66">
        <f>'Carteira de Crédito'!U34/'Carteira de Crédito'!U16</f>
        <v>4.8992994504018436E-2</v>
      </c>
      <c r="V36" s="66">
        <f>'Carteira de Crédito'!V34/'Carteira de Crédito'!V16</f>
        <v>5.1633315425948886E-2</v>
      </c>
      <c r="W36" s="66">
        <f>'Carteira de Crédito'!W34/'Carteira de Crédito'!W16</f>
        <v>4.8867911767086464E-2</v>
      </c>
      <c r="X36" s="66">
        <f>'Carteira de Crédito'!X34/'Carteira de Crédito'!X16</f>
        <v>4.4386009370177788E-2</v>
      </c>
      <c r="Y36" s="66">
        <f>'Carteira de Crédito'!Y34/'Carteira de Crédito'!Y16</f>
        <v>3.9393472688608683E-2</v>
      </c>
      <c r="Z36" s="66">
        <f>'Carteira de Crédito'!Z34/'Carteira de Crédito'!Z16</f>
        <v>3.9273425761903603E-2</v>
      </c>
      <c r="AA36" s="66">
        <f>'Carteira de Crédito'!AA34/'Carteira de Crédito'!AA16</f>
        <v>3.5831162190695508E-2</v>
      </c>
      <c r="AB36" s="66">
        <f>'Carteira de Crédito'!AB34/'Carteira de Crédito'!AB16</f>
        <v>3.2656113243122079E-2</v>
      </c>
      <c r="AC36" s="66">
        <f>'Carteira de Crédito'!AC34/'Carteira de Crédito'!AC16</f>
        <v>2.9307051353199977E-2</v>
      </c>
      <c r="AD36" s="66">
        <f>'Carteira de Crédito'!AD34/'Carteira de Crédito'!AD16</f>
        <v>3.0026034074090109E-2</v>
      </c>
      <c r="AE36" s="66">
        <f>'Carteira de Crédito'!AE34/'Carteira de Crédito'!AE16</f>
        <v>2.9274937705546053E-2</v>
      </c>
      <c r="AF36" s="66">
        <f>'Carteira de Crédito'!AF34/'Carteira de Crédito'!AF16</f>
        <v>2.7643494780095038E-2</v>
      </c>
      <c r="AG36" s="66">
        <f>'Carteira de Crédito'!AG34/'Carteira de Crédito'!AG16</f>
        <v>2.6434192174842146E-2</v>
      </c>
    </row>
    <row r="37" spans="1:33" ht="16" customHeight="1" x14ac:dyDescent="0.35">
      <c r="A37" s="74"/>
      <c r="B37" s="62" t="s">
        <v>174</v>
      </c>
      <c r="C37" s="66"/>
      <c r="D37" s="66"/>
      <c r="E37" s="66"/>
      <c r="F37" s="66"/>
      <c r="G37" s="66"/>
      <c r="H37" s="66"/>
      <c r="I37" s="66"/>
      <c r="J37" s="66">
        <f>-'Carteira de Crédito'!J17/'Carteira de Crédito'!J34</f>
        <v>0.87561378712584204</v>
      </c>
      <c r="K37" s="66">
        <f>-'Carteira de Crédito'!K17/'Carteira de Crédito'!K34</f>
        <v>0.85611107904231631</v>
      </c>
      <c r="L37" s="66">
        <f>-'Carteira de Crédito'!L17/'Carteira de Crédito'!L34</f>
        <v>0.98760892665122157</v>
      </c>
      <c r="M37" s="66">
        <f>-'Carteira de Crédito'!M17/'Carteira de Crédito'!M34</f>
        <v>1.0364047107186858</v>
      </c>
      <c r="N37" s="66">
        <f>-'Carteira de Crédito'!N17/'Carteira de Crédito'!N34</f>
        <v>1.0698739891304347</v>
      </c>
      <c r="O37" s="66">
        <f>-'Carteira de Crédito'!O17/'Carteira de Crédito'!O34</f>
        <v>1.1148538455373806</v>
      </c>
      <c r="P37" s="66">
        <f>-'Carteira de Crédito'!P17/'Carteira de Crédito'!P34</f>
        <v>1.072660134663457</v>
      </c>
      <c r="Q37" s="66">
        <f>-'Carteira de Crédito'!Q17/'Carteira de Crédito'!Q34</f>
        <v>1.1087653960966244</v>
      </c>
      <c r="R37" s="66">
        <f>-'Carteira de Crédito'!R17/'Carteira de Crédito'!R34</f>
        <v>1.0513360172714745</v>
      </c>
      <c r="S37" s="66">
        <f>-'Carteira de Crédito'!S17/'Carteira de Crédito'!S34</f>
        <v>1.0189178993466848</v>
      </c>
      <c r="T37" s="66">
        <f>-'Carteira de Crédito'!T17/'Carteira de Crédito'!T34</f>
        <v>1.0386736944545831</v>
      </c>
      <c r="U37" s="66">
        <f>-'Carteira de Crédito'!U17/'Carteira de Crédito'!U34</f>
        <v>1.1052591751042811</v>
      </c>
      <c r="V37" s="66">
        <f>-'Carteira de Crédito'!V17/'Carteira de Crédito'!V34</f>
        <v>1.1030453877204365</v>
      </c>
      <c r="W37" s="66">
        <f>-'Carteira de Crédito'!W17/'Carteira de Crédito'!W34</f>
        <v>1.1597886547979475</v>
      </c>
      <c r="X37" s="66">
        <f>-'Carteira de Crédito'!X17/'Carteira de Crédito'!X34</f>
        <v>1.2203978970127205</v>
      </c>
      <c r="Y37" s="66">
        <f>-'Carteira de Crédito'!Y17/'Carteira de Crédito'!Y34</f>
        <v>1.3266063098964429</v>
      </c>
      <c r="Z37" s="66">
        <f>-'Carteira de Crédito'!Z17/'Carteira de Crédito'!Z34</f>
        <v>1.3482715297270247</v>
      </c>
      <c r="AA37" s="66">
        <f>-'Carteira de Crédito'!AA17/'Carteira de Crédito'!AA34</f>
        <v>1.3417479960750935</v>
      </c>
      <c r="AB37" s="66">
        <f>-'Carteira de Crédito'!AB17/'Carteira de Crédito'!AB34</f>
        <v>1.4346742445244953</v>
      </c>
      <c r="AC37" s="66">
        <f>-'Carteira de Crédito'!AC17/'Carteira de Crédito'!AC34</f>
        <v>1.4918198493885699</v>
      </c>
      <c r="AD37" s="66">
        <f>-'Carteira de Crédito'!AD17/'Carteira de Crédito'!AD34</f>
        <v>1.3652672354427215</v>
      </c>
      <c r="AE37" s="66">
        <f>-'Carteira de Crédito'!AE17/'Carteira de Crédito'!AE34</f>
        <v>2.2618286307421611</v>
      </c>
      <c r="AF37" s="66">
        <f>-'Carteira de Crédito'!AF17/'Carteira de Crédito'!AF34</f>
        <v>2.370188005172106</v>
      </c>
      <c r="AG37" s="66">
        <f>-'Carteira de Crédito'!AG17/'Carteira de Crédito'!AG34</f>
        <v>2.3456559250627467</v>
      </c>
    </row>
    <row r="38" spans="1:33" ht="16" customHeight="1" x14ac:dyDescent="0.35">
      <c r="B38" s="62" t="s">
        <v>130</v>
      </c>
      <c r="C38" s="66">
        <f>SUM(DRE!C28:C29)/DRE!C27*-1</f>
        <v>0.41929630405088786</v>
      </c>
      <c r="D38" s="66">
        <f>SUM(DRE!D28:D29)/DRE!D27*-1</f>
        <v>0.41918339497971058</v>
      </c>
      <c r="E38" s="66">
        <f>SUM(DRE!E28:E29)/DRE!E27*-1</f>
        <v>0.27159226634816364</v>
      </c>
      <c r="F38" s="66">
        <f>SUM(DRE!F28:F29)/DRE!F27*-1</f>
        <v>-0.18271213322759713</v>
      </c>
      <c r="G38" s="66">
        <f>SUM(DRE!G28:G29)/DRE!G27*-1</f>
        <v>-3.0146341463414634</v>
      </c>
      <c r="H38" s="66">
        <f>SUM(DRE!H28:H29)/DRE!H27*-1</f>
        <v>0.35218421943785982</v>
      </c>
      <c r="I38" s="66">
        <f>SUM(DRE!I28:I29)/DRE!I27*-1</f>
        <v>0.39412991074337089</v>
      </c>
      <c r="J38" s="66">
        <f>SUM(DRE!J28:J29)/DRE!J27*-1</f>
        <v>0.11229980679259745</v>
      </c>
      <c r="K38" s="66">
        <f>SUM(DRE!K28:K29)/DRE!K27*-1</f>
        <v>0.1217372230752358</v>
      </c>
      <c r="L38" s="66">
        <f>SUM(DRE!L28:L29)/DRE!L27*-1</f>
        <v>0.35728608777318072</v>
      </c>
      <c r="M38" s="66">
        <f>SUM(DRE!M28:M29)/DRE!M27*-1</f>
        <v>0.30636836628511965</v>
      </c>
      <c r="N38" s="66">
        <f>SUM(DRE!N28:N29)/DRE!N27*-1</f>
        <v>0.22909814120706801</v>
      </c>
      <c r="O38" s="66">
        <f>SUM(DRE!O28:O29)/DRE!O27*-1</f>
        <v>0.24151767574156846</v>
      </c>
      <c r="P38" s="66">
        <f>SUM(DRE!P28:P29)/DRE!P27*-1</f>
        <v>6.0482841181165208</v>
      </c>
      <c r="Q38" s="66">
        <f>SUM(DRE!Q28:Q29)/DRE!Q27*-1</f>
        <v>0.54228298744734738</v>
      </c>
      <c r="R38" s="66">
        <f>SUM(DRE!R28:R29)/DRE!R27*-1</f>
        <v>0.86698918019142734</v>
      </c>
      <c r="S38" s="66">
        <f>SUM(DRE!S28:S29)/DRE!S27*-1</f>
        <v>0.29728564112240224</v>
      </c>
      <c r="T38" s="66">
        <f>SUM(DRE!T28:T29)/DRE!T27*-1</f>
        <v>-1.3854692230070635</v>
      </c>
      <c r="U38" s="66">
        <f>SUM(DRE!U28:U29)/DRE!U27*-1</f>
        <v>0.21740808450132032</v>
      </c>
      <c r="V38" s="66">
        <f>SUM(DRE!V28:V29)/DRE!V27*-1</f>
        <v>-0.1903561776941062</v>
      </c>
      <c r="W38" s="66">
        <f>SUM(DRE!W28:W29)/DRE!W27*-1</f>
        <v>0.30338215344998043</v>
      </c>
      <c r="X38" s="66">
        <f>SUM(DRE!X28:X29)/DRE!X27*-1</f>
        <v>0.3388708987206755</v>
      </c>
      <c r="Y38" s="66">
        <f>SUM(DRE!Y28:Y29)/DRE!Y27*-1</f>
        <v>0.14550203579933932</v>
      </c>
      <c r="Z38" s="66">
        <f>SUM(DRE!Z28:Z29)/DRE!Z27*-1</f>
        <v>0.21882502690620084</v>
      </c>
      <c r="AA38" s="66">
        <f>SUM(DRE!AA28:AA29)/DRE!AA27*-1</f>
        <v>0.2833420853772558</v>
      </c>
      <c r="AB38" s="66">
        <f>SUM(DRE!AB28:AB29)/DRE!AB27*-1</f>
        <v>0.18301131552613348</v>
      </c>
      <c r="AC38" s="66">
        <f>SUM(DRE!AC28:AC29)/DRE!AC27*-1</f>
        <v>0.27785626824903459</v>
      </c>
      <c r="AD38" s="66">
        <f>SUM(DRE!AD28:AD29)/DRE!AD27*-1</f>
        <v>0.2299804767607829</v>
      </c>
      <c r="AE38" s="66">
        <f>SUM(DRE!AE28:AE29)/DRE!AE27*-1</f>
        <v>0.2936888465472946</v>
      </c>
      <c r="AF38" s="66">
        <f>SUM(DRE!AF28:AF29)/DRE!AF27*-1</f>
        <v>0.27965279164056639</v>
      </c>
      <c r="AG38" s="66">
        <f>SUM(DRE!AG28:AG29)/DRE!AG27*-1</f>
        <v>6.7914906362317923E-2</v>
      </c>
    </row>
    <row r="39" spans="1:33" ht="16" customHeight="1" x14ac:dyDescent="0.35"/>
    <row r="40" spans="1:33" ht="64.5" customHeight="1" x14ac:dyDescent="0.35">
      <c r="B40" s="71" t="s">
        <v>154</v>
      </c>
      <c r="Q40" s="67"/>
    </row>
    <row r="41" spans="1:33" x14ac:dyDescent="0.35">
      <c r="B41" s="72"/>
    </row>
    <row r="42" spans="1:33" ht="48" customHeight="1" x14ac:dyDescent="0.35">
      <c r="B42" s="71" t="s">
        <v>190</v>
      </c>
    </row>
    <row r="43" spans="1:33" x14ac:dyDescent="0.35">
      <c r="B43" s="71"/>
    </row>
    <row r="44" spans="1:33" ht="81" x14ac:dyDescent="0.35">
      <c r="B44" s="71" t="s">
        <v>215</v>
      </c>
    </row>
    <row r="45" spans="1:33" ht="14.5" customHeight="1" x14ac:dyDescent="0.35">
      <c r="B45" s="71"/>
    </row>
    <row r="46" spans="1:33" ht="14.5" customHeight="1" x14ac:dyDescent="0.35">
      <c r="B46" s="71"/>
    </row>
    <row r="47" spans="1:33" ht="14.5" customHeight="1" x14ac:dyDescent="0.35">
      <c r="B47" s="71"/>
    </row>
    <row r="48" spans="1:33" ht="14.5" customHeight="1" x14ac:dyDescent="0.35">
      <c r="B48" s="71"/>
    </row>
    <row r="49" spans="2:2" ht="14.5" customHeight="1" x14ac:dyDescent="0.35">
      <c r="B49" s="71"/>
    </row>
    <row r="50" spans="2:2" ht="14.5" customHeight="1" x14ac:dyDescent="0.35">
      <c r="B50" s="71"/>
    </row>
    <row r="51" spans="2:2" ht="14.5" customHeight="1" x14ac:dyDescent="0.35">
      <c r="B51" s="71"/>
    </row>
    <row r="52" spans="2:2" ht="14.5" customHeight="1" x14ac:dyDescent="0.35">
      <c r="B52" s="71"/>
    </row>
    <row r="53" spans="2:2" ht="14.5" customHeight="1" x14ac:dyDescent="0.35">
      <c r="B53" s="71"/>
    </row>
    <row r="54" spans="2:2" ht="14.5" customHeight="1" x14ac:dyDescent="0.35">
      <c r="B54" s="71"/>
    </row>
    <row r="55" spans="2:2" ht="14.5" customHeight="1" x14ac:dyDescent="0.35">
      <c r="B55" s="71"/>
    </row>
    <row r="56" spans="2:2" x14ac:dyDescent="0.35">
      <c r="B56" s="72"/>
    </row>
  </sheetData>
  <mergeCells count="1">
    <mergeCell ref="B1:B2"/>
  </mergeCells>
  <conditionalFormatting sqref="A7:AC8 A9:AB10 A11:AE12 A13:AG18 AF19:AG27 A19:AE29 H30:AC31 A30:G32 H32:AB32 AF33:AG38 A33:AE43 A44:A55 C44:AE55 A56:AE1048576">
    <cfRule type="cellIs" dxfId="10" priority="20" operator="equal">
      <formula>"-"</formula>
    </cfRule>
  </conditionalFormatting>
  <conditionalFormatting sqref="A1:AE5 A6:AB6">
    <cfRule type="cellIs" dxfId="9" priority="18" operator="equal">
      <formula>"-"</formula>
    </cfRule>
  </conditionalFormatting>
  <conditionalFormatting sqref="B42:B55">
    <cfRule type="cellIs" dxfId="8" priority="19" operator="equal">
      <formula>"-"</formula>
    </cfRule>
  </conditionalFormatting>
  <conditionalFormatting sqref="B12:AG12">
    <cfRule type="cellIs" dxfId="7" priority="2" operator="equal">
      <formula>"-"</formula>
    </cfRule>
  </conditionalFormatting>
  <conditionalFormatting sqref="B29:AG29">
    <cfRule type="cellIs" dxfId="6" priority="1" operator="equal">
      <formula>"-"</formula>
    </cfRule>
  </conditionalFormatting>
  <conditionalFormatting sqref="B3:XFD3">
    <cfRule type="cellIs" dxfId="5" priority="3" operator="equal">
      <formula>"-"</formula>
    </cfRule>
  </conditionalFormatting>
  <conditionalFormatting sqref="AF1:XFD2 AF28:XFD28 AF39:XFD1048576">
    <cfRule type="cellIs" dxfId="4" priority="13" operator="equal">
      <formula>"-"</formula>
    </cfRule>
  </conditionalFormatting>
  <conditionalFormatting sqref="AF4:XFD5 AH6:XFD8 AF9:XFD11">
    <cfRule type="cellIs" dxfId="3" priority="10" operator="equal">
      <formula>"-"</formula>
    </cfRule>
  </conditionalFormatting>
  <conditionalFormatting sqref="AG7">
    <cfRule type="cellIs" dxfId="2" priority="4" operator="equal">
      <formula>"-"</formula>
    </cfRule>
  </conditionalFormatting>
  <conditionalFormatting sqref="AH12:XFD27">
    <cfRule type="cellIs" dxfId="1" priority="5" operator="equal">
      <formula>"-"</formula>
    </cfRule>
  </conditionalFormatting>
  <conditionalFormatting sqref="AH29:XFD38">
    <cfRule type="cellIs" dxfId="0" priority="6" operator="equal">
      <formula>"-"</formula>
    </cfRule>
  </conditionalFormatting>
  <hyperlinks>
    <hyperlink ref="B1:B2" location="Menu!A1" display="MENU" xr:uid="{11BF53BF-81D2-4AA4-B894-E0F20A385FC7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&amp;C&amp;"verdana,Regular"&amp;8Este documento foi classificado como: Interno.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19a55d46-d2d8-4a29-9ba3-f27f2acaf764</TitusGUID>
  <TitusMetadata xmlns="">eyJucyI6Imh0dHBzOlwvXC9hZ2liYW5rLmNvbS5iclwvIiwicHJvcHMiOlt7Im4iOiJDbGFzc2lmaWNhdGlvbiIsInZhbHMiOlt7InZhbHVlIjoiSW50ZXJuYWwifV19XX0=</TitusMetadata>
</titus>
</file>

<file path=customXml/itemProps1.xml><?xml version="1.0" encoding="utf-8"?>
<ds:datastoreItem xmlns:ds="http://schemas.openxmlformats.org/officeDocument/2006/customXml" ds:itemID="{FAA90AD0-4D25-4034-8846-9E6553268B8F}">
  <ds:schemaRefs>
    <ds:schemaRef ds:uri="http://schemas.titus.com/TitusProperties/"/>
    <ds:schemaRef ds:uri=""/>
  </ds:schemaRefs>
</ds:datastoreItem>
</file>

<file path=docMetadata/LabelInfo.xml><?xml version="1.0" encoding="utf-8"?>
<clbl:labelList xmlns:clbl="http://schemas.microsoft.com/office/2020/mipLabelMetadata">
  <clbl:label id="{e65a39d0-063a-4431-b80f-dbb0ad2f6df3}" enabled="1" method="Privileged" siteId="{80523cc1-a4a7-4cfd-9624-859fc5fbaac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Menu</vt:lpstr>
      <vt:lpstr>Balanço Patrimonial</vt:lpstr>
      <vt:lpstr>DRE</vt:lpstr>
      <vt:lpstr>Carteira de Crédito</vt:lpstr>
      <vt:lpstr>Funding</vt:lpstr>
      <vt:lpstr>Indicadores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Séries Históricas - 1T23</dc:title>
  <dc:creator>Julia Speratti Witts</dc:creator>
  <cp:keywords>Internal</cp:keywords>
  <cp:lastModifiedBy>Cassiano de Mattia Tramontin</cp:lastModifiedBy>
  <dcterms:created xsi:type="dcterms:W3CDTF">2023-07-21T15:22:50Z</dcterms:created>
  <dcterms:modified xsi:type="dcterms:W3CDTF">2025-11-11T19:54:38Z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TitusGUID">
    <vt:lpwstr>19a55d46-d2d8-4a29-9ba3-f27f2acaf764</vt:lpwstr>
  </property>
  <property fmtid="{D5CDD505-2E9C-101B-9397-08002B2CF9AE}" pid="5" name="Classification">
    <vt:lpwstr>Internal</vt:lpwstr>
  </property>
</Properties>
</file>