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lance" sheetId="1" r:id="rId4"/>
    <sheet state="visible" name="Income Statement, KPIs" sheetId="2" r:id="rId5"/>
    <sheet state="visible" name="Cash Flow" sheetId="3" r:id="rId6"/>
    <sheet state="visible" name="Revenue_NEW CLASSIFICATION" sheetId="4" r:id="rId7"/>
    <sheet state="visible" name="Revenue_up to 2022" sheetId="5" r:id="rId8"/>
  </sheets>
  <definedNames/>
  <calcPr/>
  <extLst>
    <ext uri="GoogleSheetsCustomDataVersion2">
      <go:sheetsCustomData xmlns:go="http://customooxmlschemas.google.com/" r:id="rId9" roundtripDataChecksum="/JoV9mySMnTXMCgjAq8EFEzlDsi06M4DgNKN85t6SvE="/>
    </ext>
  </extLst>
</workbook>
</file>

<file path=xl/sharedStrings.xml><?xml version="1.0" encoding="utf-8"?>
<sst xmlns="http://schemas.openxmlformats.org/spreadsheetml/2006/main" count="365" uniqueCount="218">
  <si>
    <t xml:space="preserve">CI&amp;T </t>
  </si>
  <si>
    <t>(In thousands of Brazilian reais)</t>
  </si>
  <si>
    <t>December 31, 2019</t>
  </si>
  <si>
    <t>December 31, 2020</t>
  </si>
  <si>
    <t>September 30, 2021</t>
  </si>
  <si>
    <t>December 31, 2021</t>
  </si>
  <si>
    <t>March 31, 2022</t>
  </si>
  <si>
    <t>June 30, 2022</t>
  </si>
  <si>
    <t>September 30, 2022</t>
  </si>
  <si>
    <t>December 31, 2022</t>
  </si>
  <si>
    <t>Assets</t>
  </si>
  <si>
    <t>Cash and cash equivalents</t>
  </si>
  <si>
    <t>Financial investments</t>
  </si>
  <si>
    <t>Accounts receivable and contract assets</t>
  </si>
  <si>
    <t>Recoverable taxes</t>
  </si>
  <si>
    <t>Tax assets</t>
  </si>
  <si>
    <t>Non derivatives - hedge accounting</t>
  </si>
  <si>
    <t>Derivatives</t>
  </si>
  <si>
    <t>Restricted cash</t>
  </si>
  <si>
    <t>Other assets</t>
  </si>
  <si>
    <t>Total current assets</t>
  </si>
  <si>
    <t>Deferred tax assets</t>
  </si>
  <si>
    <t>Judicial deposits</t>
  </si>
  <si>
    <t>Property, plant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</si>
  <si>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</si>
  <si>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</si>
  <si>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</si>
  <si>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</si>
  <si>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</si>
  <si>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</si>
  <si>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</si>
  <si>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</si>
  <si>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</si>
  <si>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</si>
  <si>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Non-derivatives - hedge accounting</t>
  </si>
  <si>
    <t>Current tax liabilities</t>
  </si>
  <si>
    <t>Dividends and interest on equity payable</t>
  </si>
  <si>
    <t>Contract liabilities</t>
  </si>
  <si>
    <t>Indemnity</t>
  </si>
  <si>
    <t>Other liabilities</t>
  </si>
  <si>
    <t>Total current liabilities</t>
  </si>
  <si>
    <t>Deferred tax liabilities</t>
  </si>
  <si>
    <t>Provisions</t>
  </si>
  <si>
    <t>-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</si>
  <si>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</si>
  <si>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</si>
  <si>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</si>
  <si>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</si>
  <si>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</si>
  <si>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</si>
  <si>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</si>
  <si>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gain (loss)</t>
  </si>
  <si>
    <t>Total equity</t>
  </si>
  <si>
    <t>Total equity and liabilities</t>
  </si>
  <si>
    <t>1H2020</t>
  </si>
  <si>
    <t>3Q2020</t>
  </si>
  <si>
    <t>9M2020</t>
  </si>
  <si>
    <t>4Q2020</t>
  </si>
  <si>
    <t>1Q21</t>
  </si>
  <si>
    <t>2Q21</t>
  </si>
  <si>
    <t>6M2021</t>
  </si>
  <si>
    <t>3Q2021</t>
  </si>
  <si>
    <t>9M2021</t>
  </si>
  <si>
    <t>4Q2021</t>
  </si>
  <si>
    <t>1Q22</t>
  </si>
  <si>
    <t>2Q22</t>
  </si>
  <si>
    <t>6M22</t>
  </si>
  <si>
    <t>3Q22</t>
  </si>
  <si>
    <t>9M22</t>
  </si>
  <si>
    <t>4Q22</t>
  </si>
  <si>
    <t>1Q23</t>
  </si>
  <si>
    <t>2Q23</t>
  </si>
  <si>
    <t>6M23</t>
  </si>
  <si>
    <t>3Q23</t>
  </si>
  <si>
    <t>9M23</t>
  </si>
  <si>
    <t>4Q23</t>
  </si>
  <si>
    <t>1Q24</t>
  </si>
  <si>
    <t>2Q24</t>
  </si>
  <si>
    <t>6M24</t>
  </si>
  <si>
    <t>3Q24</t>
  </si>
  <si>
    <t>9M24</t>
  </si>
  <si>
    <t>4Q24</t>
  </si>
  <si>
    <t>Net Revenue</t>
  </si>
  <si>
    <t xml:space="preserve">  YoY growth</t>
  </si>
  <si>
    <t xml:space="preserve">  QoQ growth</t>
  </si>
  <si>
    <t>Costs of services provided</t>
  </si>
  <si>
    <t>Gross Profit</t>
  </si>
  <si>
    <t xml:space="preserve">Selling, general, administrative and other expenses </t>
  </si>
  <si>
    <t xml:space="preserve">   Selling expenses</t>
  </si>
  <si>
    <t xml:space="preserve">   General and Administrative expenses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</si>
  <si>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</si>
  <si>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</si>
  <si>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</si>
  <si>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</si>
  <si>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</si>
  <si>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</si>
  <si>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</si>
  <si>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</si>
  <si>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Net profit for the period</t>
  </si>
  <si>
    <t>&gt;&gt; Non 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</si>
  <si>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</si>
  <si>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</si>
  <si>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</si>
  <si>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</si>
  <si>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Stock-based compensation</t>
  </si>
  <si>
    <t xml:space="preserve">Adjusted Gross Profit </t>
  </si>
  <si>
    <t>Adjusted Gross Profit Margin</t>
  </si>
  <si>
    <t>37.1%</t>
  </si>
  <si>
    <t>37.5%</t>
  </si>
  <si>
    <t>Reconciliation of Adjusted EBITDA</t>
  </si>
  <si>
    <t>Net profit (loss) for the period</t>
  </si>
  <si>
    <t xml:space="preserve"> Net finance costs</t>
  </si>
  <si>
    <t xml:space="preserve"> Income tax expense </t>
  </si>
  <si>
    <t xml:space="preserve"> Depreciation and amortization</t>
  </si>
  <si>
    <t xml:space="preserve"> Share-based compensation</t>
  </si>
  <si>
    <t xml:space="preserve"> Consulting expenses</t>
  </si>
  <si>
    <t xml:space="preserve"> Government grants</t>
  </si>
  <si>
    <t xml:space="preserve"> Impairment</t>
  </si>
  <si>
    <t xml:space="preserve"> Acquisition-related expenses </t>
  </si>
  <si>
    <t xml:space="preserve"> Business restructuring</t>
  </si>
  <si>
    <t xml:space="preserve"> Others</t>
  </si>
  <si>
    <t>Adjusted EBITDA</t>
  </si>
  <si>
    <t>Adjusted EBITDA Margin</t>
  </si>
  <si>
    <t xml:space="preserve">Reconciliation of Adjusted Net Profit </t>
  </si>
  <si>
    <t xml:space="preserve"> Tax effect on non-IFRS adjustments (2)</t>
  </si>
  <si>
    <t>Adjusted Net Profit for the period</t>
  </si>
  <si>
    <t>Adjusted Net Profit Margin for the period</t>
  </si>
  <si>
    <t>&gt;&gt; KPIs</t>
  </si>
  <si>
    <t xml:space="preserve"> Headcount</t>
  </si>
  <si>
    <t>Notes:</t>
  </si>
  <si>
    <t>(1) As of 1Q24, we are adding back stock-based compensation expenses to the Adjusted Net Profit calculation. Thus, comparison with previously reported numbers will differ. We are adjusting those numbers starting from 1Q23 and onwards.</t>
  </si>
  <si>
    <t>(2) As of 4Q23, we are contemplating the tax effects on non-IFRS adjustments as part of the Adjusted Net Profit calculation. Thus, comparison with previously reported numbers will differ. We are adjusting those numbers starting from 1Q23 and onwards.</t>
  </si>
  <si>
    <t>December 31, 2024*</t>
  </si>
  <si>
    <t>Cash flow from operating activities</t>
  </si>
  <si>
    <t>Profit for the period</t>
  </si>
  <si>
    <t>Adjustments for:</t>
  </si>
  <si>
    <t>Depreciation and amortization</t>
  </si>
  <si>
    <t>Gain/loss on the sale of property, plant and equipment and intangible assets</t>
  </si>
  <si>
    <t>Interest, monetary variation and exchange rate changes</t>
  </si>
  <si>
    <t>Unrealized loss (gain) on financial instruments</t>
  </si>
  <si>
    <t>Income tax expenses</t>
  </si>
  <si>
    <t>(Reversal of) impairment losses on trade receivables and contract assets</t>
  </si>
  <si>
    <t>Write-off of intangible assets</t>
  </si>
  <si>
    <t>(Reversal of) provision for tax and labor risks</t>
  </si>
  <si>
    <t>Provision for indemnity</t>
  </si>
  <si>
    <t>Share-based plan</t>
  </si>
  <si>
    <t>Present/fair value/price adjustment - accounts payable for business combination</t>
  </si>
  <si>
    <t>Restructuring expenses</t>
  </si>
  <si>
    <t>Others</t>
  </si>
  <si>
    <t>Variation in operating assets and liabilities</t>
  </si>
  <si>
    <t>Tax liabilities</t>
  </si>
  <si>
    <t>Other taxes payable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</si>
  <si>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</si>
  <si>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</si>
  <si>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</si>
  <si>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</si>
  <si>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</si>
  <si>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</si>
  <si>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</si>
  <si>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</si>
  <si>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</si>
  <si>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</si>
  <si>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(Contribution in) of financial investments</t>
  </si>
  <si>
    <t>Cash outflow on hedge accounting settlement</t>
  </si>
  <si>
    <t>Hedge accounting realization</t>
  </si>
  <si>
    <t>Hedge accounting - ineffective portion inflow</t>
  </si>
  <si>
    <t>Escrow deposit (acquisition of Somo)</t>
  </si>
  <si>
    <t>Net cash (used in) investment activities</t>
  </si>
  <si>
    <t>Cash flow from financing activities:</t>
  </si>
  <si>
    <t>Share-based plan contributions</t>
  </si>
  <si>
    <t>Issuance of common shares at initial public offering</t>
  </si>
  <si>
    <t>Transaction cost of offering</t>
  </si>
  <si>
    <t>Dividends paid</t>
  </si>
  <si>
    <t>Interest on equity, paid</t>
  </si>
  <si>
    <t>Payment of lease liabilities</t>
  </si>
  <si>
    <t>Proceeds from loans and borrowings</t>
  </si>
  <si>
    <t>Payment of loans and borrowings</t>
  </si>
  <si>
    <t>Payment of installment related to acquisition of business - Dextra</t>
  </si>
  <si>
    <t>Payment of investment obligations</t>
  </si>
  <si>
    <t>Exercised share-based compensation</t>
  </si>
  <si>
    <t>Proceeds from settlement of derivatives</t>
  </si>
  <si>
    <t>Repurchase of treasury shares</t>
  </si>
  <si>
    <t>Net cash from financing activities</t>
  </si>
  <si>
    <t>Net increase (decrease) in cash and cash equivalents</t>
  </si>
  <si>
    <t xml:space="preserve">Cash and cash equivalents </t>
  </si>
  <si>
    <t>Exchange variation effect on cash and cash equivalents</t>
  </si>
  <si>
    <t>Cash reduction due to spin-off effect</t>
  </si>
  <si>
    <t>*From 2024 some lines in "cash generated from operating activities" have been aggregated</t>
  </si>
  <si>
    <t>Revenue - New Industry Classification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</si>
  <si>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</si>
  <si>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</si>
  <si>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</si>
  <si>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</si>
  <si>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</si>
  <si>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</si>
  <si>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</si>
  <si>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</si>
  <si>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</si>
  <si>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Europe</t>
  </si>
  <si>
    <t>Latam</t>
  </si>
  <si>
    <t>APAC</t>
  </si>
  <si>
    <t>&gt;&gt; Top Clients</t>
  </si>
  <si>
    <t>Top Client</t>
  </si>
  <si>
    <t>Top Ten Clients</t>
  </si>
  <si>
    <t xml:space="preserve">Revenue </t>
  </si>
  <si>
    <t>3Q20</t>
  </si>
  <si>
    <t>9M20</t>
  </si>
  <si>
    <t>4Q20</t>
  </si>
  <si>
    <t>1H2021</t>
  </si>
  <si>
    <t>3Q21</t>
  </si>
  <si>
    <t>9M21</t>
  </si>
  <si>
    <t>4Q21</t>
  </si>
  <si>
    <t>Food and Beverage</t>
  </si>
  <si>
    <t>Technology, Media and Telecom</t>
  </si>
  <si>
    <t>Pharmaceuticals and Cosmetics</t>
  </si>
  <si>
    <t>Retail and Manufacturing</t>
  </si>
  <si>
    <t>Education and Services</t>
  </si>
  <si>
    <t>Logistic and Transportation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</si>
</sst>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mmm\ d\,\ yyyy"/>
    <numFmt numFmtId="165" formatCode="_(* #,##0_);_(* \(#,##0\);_(* \-_);_(@_)"/>
    <numFmt numFmtId="166" formatCode="_(* #,##0_);_(* \(#,##0\);_(* &quot;-&quot;??_);_(@_)"/>
    <numFmt numFmtId="167" formatCode="0.000"/>
    <numFmt numFmtId="168" formatCode="#,##0;(#,##0)"/>
    <numFmt numFmtId="169" formatCode="0.0%"/>
    <numFmt numFmtId="170" formatCode="#,##0;\(#,##0\)"/>
    <numFmt numFmtId="171" formatCode="_(* #,##0.00_);_(* \(#,##0.00\);_(* &quot;-&quot;??_);_(@_)"/>
    <numFmt numFmtId="172" formatCode="mmmm d, yyyy"/>
    <numFmt numFmtId="173" formatCode="_-* #,##0_-;\-* #,##0_-;_-* &quot;-&quot;??_-;_-@"/>
  </numFmts>
  <fonts count="15">
    <font>
      <sz val="10.0"/>
      <color rgb="FF000000"/>
      <name val="Arial"/>
      <scheme val="minor"/>
    </font>
    <font>
      <b/>
      <sz val="10.0"/>
      <color rgb="FFFFFFFF"/>
      <name val="Arial"/>
    </font>
    <font>
      <b/>
      <i/>
      <sz val="10.0"/>
      <color rgb="FFFFFFFF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color theme="1"/>
      <name val="Arial"/>
      <scheme val="minor"/>
    </font>
    <font>
      <color rgb="FF000000"/>
      <name val="&quot;Aptos Narrow&quot;"/>
    </font>
    <font>
      <b/>
      <color theme="1"/>
      <name val="Arial"/>
      <scheme val="minor"/>
    </font>
    <font>
      <b/>
      <sz val="10.0"/>
      <color theme="1"/>
      <name val="Arial"/>
    </font>
    <font>
      <color theme="1"/>
      <name val="Arial"/>
    </font>
    <font>
      <i/>
      <sz val="10.0"/>
      <color rgb="FFFFFFFF"/>
      <name val="Arial"/>
    </font>
    <font>
      <i/>
      <sz val="10.0"/>
      <color rgb="FF000000"/>
      <name val="Arial"/>
    </font>
    <font>
      <b/>
      <i/>
      <sz val="10.0"/>
      <color theme="1"/>
      <name val="Arial"/>
    </font>
    <font>
      <sz val="7.0"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/>
      <right/>
      <top/>
      <bottom/>
    </border>
    <border>
      <bottom style="thin">
        <color rgb="FF000000"/>
      </bottom>
    </border>
    <border>
      <left/>
      <right/>
      <top style="thin">
        <color rgb="FF000000"/>
      </top>
      <bottom/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Alignment="1" applyBorder="1" applyFont="1">
      <alignment vertical="center"/>
    </xf>
    <xf borderId="0" fillId="2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0" fillId="0" fontId="3" numFmtId="164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3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3" numFmtId="165" xfId="0" applyAlignment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4" numFmtId="3" xfId="0" applyAlignment="1" applyFont="1" applyNumberFormat="1">
      <alignment horizontal="right" shrinkToFit="0" vertical="center" wrapText="1"/>
    </xf>
    <xf borderId="0" fillId="0" fontId="4" numFmtId="3" xfId="0" applyAlignment="1" applyFont="1" applyNumberFormat="1">
      <alignment vertical="center"/>
    </xf>
    <xf borderId="0" fillId="0" fontId="4" numFmtId="3" xfId="0" applyAlignment="1" applyFont="1" applyNumberFormat="1">
      <alignment readingOrder="0" vertical="center"/>
    </xf>
    <xf borderId="0" fillId="0" fontId="6" numFmtId="3" xfId="0" applyAlignment="1" applyFont="1" applyNumberFormat="1">
      <alignment readingOrder="0"/>
    </xf>
    <xf borderId="0" fillId="3" fontId="5" numFmtId="41" xfId="0" applyAlignment="1" applyFill="1" applyFont="1" applyNumberFormat="1">
      <alignment horizontal="right" shrinkToFit="0" vertical="center" wrapText="1"/>
    </xf>
    <xf borderId="0" fillId="0" fontId="5" numFmtId="41" xfId="0" applyAlignment="1" applyFont="1" applyNumberFormat="1">
      <alignment horizontal="right" shrinkToFit="0" vertical="center" wrapText="1"/>
    </xf>
    <xf borderId="0" fillId="0" fontId="7" numFmtId="0" xfId="0" applyAlignment="1" applyFont="1">
      <alignment readingOrder="0" shrinkToFit="0" vertical="bottom" wrapText="0"/>
    </xf>
    <xf borderId="0" fillId="0" fontId="8" numFmtId="0" xfId="0" applyFont="1"/>
    <xf borderId="2" fillId="0" fontId="5" numFmtId="0" xfId="0" applyAlignment="1" applyBorder="1" applyFont="1">
      <alignment horizontal="left" shrinkToFit="0" vertical="center" wrapText="1"/>
    </xf>
    <xf borderId="2" fillId="0" fontId="4" numFmtId="3" xfId="0" applyAlignment="1" applyBorder="1" applyFont="1" applyNumberFormat="1">
      <alignment vertical="center"/>
    </xf>
    <xf borderId="0" fillId="0" fontId="3" numFmtId="166" xfId="0" applyAlignment="1" applyFont="1" applyNumberFormat="1">
      <alignment vertical="center"/>
    </xf>
    <xf borderId="0" fillId="0" fontId="4" numFmtId="166" xfId="0" applyAlignment="1" applyFont="1" applyNumberFormat="1">
      <alignment vertical="center"/>
    </xf>
    <xf borderId="0" fillId="0" fontId="8" numFmtId="3" xfId="0" applyAlignment="1" applyFont="1" applyNumberFormat="1">
      <alignment readingOrder="0"/>
    </xf>
    <xf borderId="2" fillId="0" fontId="4" numFmtId="0" xfId="0" applyAlignment="1" applyBorder="1" applyFont="1">
      <alignment horizontal="left" shrinkToFit="0" vertical="center" wrapText="1"/>
    </xf>
    <xf borderId="2" fillId="0" fontId="4" numFmtId="3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readingOrder="0" shrinkToFit="0" vertical="center" wrapText="1"/>
    </xf>
    <xf borderId="3" fillId="3" fontId="3" numFmtId="166" xfId="0" applyAlignment="1" applyBorder="1" applyFont="1" applyNumberFormat="1">
      <alignment vertical="center"/>
    </xf>
    <xf borderId="4" fillId="0" fontId="3" numFmtId="166" xfId="0" applyAlignment="1" applyBorder="1" applyFont="1" applyNumberFormat="1">
      <alignment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3" numFmtId="166" xfId="0" applyAlignment="1" applyBorder="1" applyFont="1" applyNumberFormat="1">
      <alignment vertical="center"/>
    </xf>
    <xf borderId="1" fillId="3" fontId="3" numFmtId="0" xfId="0" applyAlignment="1" applyBorder="1" applyFont="1">
      <alignment vertical="center"/>
    </xf>
    <xf borderId="1" fillId="3" fontId="3" numFmtId="167" xfId="0" applyAlignment="1" applyBorder="1" applyFont="1" applyNumberFormat="1">
      <alignment vertical="center"/>
    </xf>
    <xf borderId="1" fillId="3" fontId="4" numFmtId="3" xfId="0" applyAlignment="1" applyBorder="1" applyFont="1" applyNumberFormat="1">
      <alignment vertical="center"/>
    </xf>
    <xf borderId="0" fillId="0" fontId="5" numFmtId="41" xfId="0" applyAlignment="1" applyFont="1" applyNumberFormat="1">
      <alignment horizontal="righ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4" fillId="3" fontId="3" numFmtId="166" xfId="0" applyAlignment="1" applyBorder="1" applyFont="1" applyNumberFormat="1">
      <alignment vertical="center"/>
    </xf>
    <xf borderId="1" fillId="3" fontId="4" numFmtId="0" xfId="0" applyAlignment="1" applyBorder="1" applyFont="1">
      <alignment vertical="center"/>
    </xf>
    <xf borderId="0" fillId="0" fontId="4" numFmtId="166" xfId="0" applyAlignment="1" applyFont="1" applyNumberFormat="1">
      <alignment horizontal="right" shrinkToFit="0" vertical="center" wrapText="1"/>
    </xf>
    <xf borderId="4" fillId="0" fontId="3" numFmtId="0" xfId="0" applyAlignment="1" applyBorder="1" applyFont="1">
      <alignment vertical="center"/>
    </xf>
    <xf borderId="0" fillId="0" fontId="4" numFmtId="0" xfId="0" applyAlignment="1" applyFont="1">
      <alignment readingOrder="0" vertical="center"/>
    </xf>
    <xf borderId="0" fillId="0" fontId="4" numFmtId="166" xfId="0" applyAlignment="1" applyFont="1" applyNumberFormat="1">
      <alignment horizontal="right" readingOrder="0" shrinkToFit="0" vertical="center" wrapText="1"/>
    </xf>
    <xf borderId="4" fillId="0" fontId="9" numFmtId="166" xfId="0" applyAlignment="1" applyBorder="1" applyFont="1" applyNumberFormat="1">
      <alignment vertical="center"/>
    </xf>
    <xf borderId="0" fillId="0" fontId="10" numFmtId="0" xfId="0" applyAlignment="1" applyFont="1">
      <alignment vertical="center"/>
    </xf>
    <xf borderId="1" fillId="2" fontId="2" numFmtId="0" xfId="0" applyAlignment="1" applyBorder="1" applyFont="1">
      <alignment horizontal="right" vertical="center"/>
    </xf>
    <xf borderId="0" fillId="2" fontId="2" numFmtId="0" xfId="0" applyAlignment="1" applyFont="1">
      <alignment horizontal="right" vertical="center"/>
    </xf>
    <xf borderId="0" fillId="2" fontId="11" numFmtId="0" xfId="0" applyAlignment="1" applyFont="1">
      <alignment horizontal="righ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right" readingOrder="0" vertical="center"/>
    </xf>
    <xf borderId="1" fillId="4" fontId="3" numFmtId="0" xfId="0" applyAlignment="1" applyBorder="1" applyFill="1" applyFont="1">
      <alignment horizontal="center" shrinkToFit="0" vertical="center" wrapText="1"/>
    </xf>
    <xf borderId="0" fillId="4" fontId="3" numFmtId="0" xfId="0" applyAlignment="1" applyFont="1">
      <alignment horizontal="center" shrinkToFit="0" vertical="center" wrapText="1"/>
    </xf>
    <xf borderId="1" fillId="4" fontId="3" numFmtId="0" xfId="0" applyAlignment="1" applyBorder="1" applyFont="1">
      <alignment horizontal="center" readingOrder="0" shrinkToFit="0" vertical="center" wrapText="1"/>
    </xf>
    <xf borderId="0" fillId="4" fontId="3" numFmtId="0" xfId="0" applyAlignment="1" applyFont="1">
      <alignment horizontal="center" readingOrder="0" shrinkToFit="0" vertical="center" wrapText="1"/>
    </xf>
    <xf borderId="0" fillId="4" fontId="4" numFmtId="0" xfId="0" applyAlignment="1" applyFont="1">
      <alignment horizontal="center" readingOrder="0" shrinkToFit="0" vertical="center" wrapText="1"/>
    </xf>
    <xf borderId="1" fillId="4" fontId="4" numFmtId="0" xfId="0" applyAlignment="1" applyBorder="1" applyFont="1">
      <alignment vertical="center"/>
    </xf>
    <xf borderId="1" fillId="4" fontId="4" numFmtId="0" xfId="0" applyAlignment="1" applyBorder="1" applyFont="1">
      <alignment horizontal="right" vertical="center"/>
    </xf>
    <xf borderId="1" fillId="4" fontId="3" numFmtId="168" xfId="0" applyAlignment="1" applyBorder="1" applyFont="1" applyNumberFormat="1">
      <alignment vertical="center"/>
    </xf>
    <xf borderId="1" fillId="4" fontId="3" numFmtId="168" xfId="0" applyAlignment="1" applyBorder="1" applyFont="1" applyNumberFormat="1">
      <alignment horizontal="right" vertical="center"/>
    </xf>
    <xf borderId="0" fillId="0" fontId="3" numFmtId="168" xfId="0" applyAlignment="1" applyFont="1" applyNumberFormat="1">
      <alignment horizontal="right" vertical="center"/>
    </xf>
    <xf borderId="0" fillId="0" fontId="3" numFmtId="168" xfId="0" applyAlignment="1" applyFont="1" applyNumberFormat="1">
      <alignment horizontal="right" readingOrder="0" vertical="center"/>
    </xf>
    <xf borderId="0" fillId="0" fontId="4" numFmtId="168" xfId="0" applyAlignment="1" applyFont="1" applyNumberFormat="1">
      <alignment horizontal="right" readingOrder="0" vertical="center"/>
    </xf>
    <xf borderId="0" fillId="0" fontId="12" numFmtId="0" xfId="0" applyAlignment="1" applyFont="1">
      <alignment vertical="center"/>
    </xf>
    <xf borderId="1" fillId="4" fontId="12" numFmtId="168" xfId="0" applyAlignment="1" applyBorder="1" applyFont="1" applyNumberFormat="1">
      <alignment vertical="center"/>
    </xf>
    <xf borderId="0" fillId="4" fontId="12" numFmtId="169" xfId="0" applyAlignment="1" applyFont="1" applyNumberFormat="1">
      <alignment horizontal="right" vertical="center"/>
    </xf>
    <xf borderId="0" fillId="0" fontId="12" numFmtId="169" xfId="0" applyAlignment="1" applyFont="1" applyNumberFormat="1">
      <alignment horizontal="right" vertical="center"/>
    </xf>
    <xf borderId="1" fillId="4" fontId="12" numFmtId="168" xfId="0" applyAlignment="1" applyBorder="1" applyFont="1" applyNumberFormat="1">
      <alignment horizontal="right" vertical="center"/>
    </xf>
    <xf borderId="0" fillId="4" fontId="12" numFmtId="168" xfId="0" applyAlignment="1" applyFont="1" applyNumberFormat="1">
      <alignment horizontal="right" vertical="center"/>
    </xf>
    <xf borderId="0" fillId="0" fontId="12" numFmtId="168" xfId="0" applyAlignment="1" applyFont="1" applyNumberFormat="1">
      <alignment horizontal="right" vertical="center"/>
    </xf>
    <xf borderId="1" fillId="4" fontId="4" numFmtId="168" xfId="0" applyAlignment="1" applyBorder="1" applyFont="1" applyNumberFormat="1">
      <alignment vertical="center"/>
    </xf>
    <xf borderId="1" fillId="4" fontId="4" numFmtId="168" xfId="0" applyAlignment="1" applyBorder="1" applyFont="1" applyNumberFormat="1">
      <alignment horizontal="right" vertical="center"/>
    </xf>
    <xf borderId="0" fillId="0" fontId="4" numFmtId="168" xfId="0" applyAlignment="1" applyFont="1" applyNumberFormat="1">
      <alignment horizontal="right" vertical="center"/>
    </xf>
    <xf borderId="0" fillId="0" fontId="3" numFmtId="168" xfId="0" applyAlignment="1" applyFont="1" applyNumberFormat="1">
      <alignment vertical="center"/>
    </xf>
    <xf borderId="0" fillId="0" fontId="4" numFmtId="168" xfId="0" applyAlignment="1" applyFont="1" applyNumberFormat="1">
      <alignment vertical="center"/>
    </xf>
    <xf borderId="0" fillId="0" fontId="12" numFmtId="0" xfId="0" applyAlignment="1" applyFont="1">
      <alignment horizontal="left" readingOrder="0" vertical="center"/>
    </xf>
    <xf borderId="1" fillId="3" fontId="12" numFmtId="168" xfId="0" applyAlignment="1" applyBorder="1" applyFont="1" applyNumberFormat="1">
      <alignment horizontal="right" vertical="center"/>
    </xf>
    <xf borderId="0" fillId="0" fontId="12" numFmtId="168" xfId="0" applyAlignment="1" applyFont="1" applyNumberFormat="1">
      <alignment vertical="center"/>
    </xf>
    <xf borderId="0" fillId="0" fontId="12" numFmtId="168" xfId="0" applyAlignment="1" applyFont="1" applyNumberFormat="1">
      <alignment readingOrder="0" vertical="center"/>
    </xf>
    <xf borderId="0" fillId="0" fontId="12" numFmtId="168" xfId="0" applyAlignment="1" applyFont="1" applyNumberFormat="1">
      <alignment horizontal="right" readingOrder="0" vertical="center"/>
    </xf>
    <xf borderId="0" fillId="0" fontId="12" numFmtId="0" xfId="0" applyAlignment="1" applyFont="1">
      <alignment horizontal="left" vertical="center"/>
    </xf>
    <xf borderId="1" fillId="3" fontId="4" numFmtId="168" xfId="0" applyAlignment="1" applyBorder="1" applyFont="1" applyNumberFormat="1">
      <alignment horizontal="right" vertical="center"/>
    </xf>
    <xf borderId="1" fillId="3" fontId="3" numFmtId="168" xfId="0" applyAlignment="1" applyBorder="1" applyFont="1" applyNumberFormat="1">
      <alignment vertical="center"/>
    </xf>
    <xf borderId="1" fillId="3" fontId="4" numFmtId="168" xfId="0" applyAlignment="1" applyBorder="1" applyFont="1" applyNumberFormat="1">
      <alignment vertical="center"/>
    </xf>
    <xf borderId="2" fillId="0" fontId="4" numFmtId="0" xfId="0" applyAlignment="1" applyBorder="1" applyFont="1">
      <alignment vertical="center"/>
    </xf>
    <xf borderId="6" fillId="4" fontId="4" numFmtId="4" xfId="0" applyAlignment="1" applyBorder="1" applyFont="1" applyNumberFormat="1">
      <alignment vertical="center"/>
    </xf>
    <xf borderId="1" fillId="4" fontId="4" numFmtId="166" xfId="0" applyAlignment="1" applyBorder="1" applyFont="1" applyNumberFormat="1">
      <alignment horizontal="right" shrinkToFit="0" vertical="center" wrapText="1"/>
    </xf>
    <xf borderId="1" fillId="4" fontId="4" numFmtId="166" xfId="0" applyAlignment="1" applyBorder="1" applyFont="1" applyNumberFormat="1">
      <alignment vertical="center"/>
    </xf>
    <xf borderId="1" fillId="4" fontId="4" numFmtId="166" xfId="0" applyAlignment="1" applyBorder="1" applyFont="1" applyNumberFormat="1">
      <alignment horizontal="right" vertical="center"/>
    </xf>
    <xf borderId="1" fillId="3" fontId="12" numFmtId="0" xfId="0" applyAlignment="1" applyBorder="1" applyFont="1">
      <alignment vertical="center"/>
    </xf>
    <xf borderId="1" fillId="4" fontId="3" numFmtId="0" xfId="0" applyAlignment="1" applyBorder="1" applyFont="1">
      <alignment horizontal="right" shrinkToFit="0" vertical="center" wrapText="1"/>
    </xf>
    <xf borderId="0" fillId="0" fontId="3" numFmtId="0" xfId="0" applyAlignment="1" applyFont="1">
      <alignment horizontal="right" vertical="center"/>
    </xf>
    <xf borderId="1" fillId="3" fontId="4" numFmtId="0" xfId="0" applyAlignment="1" applyBorder="1" applyFont="1">
      <alignment horizontal="left" vertical="center"/>
    </xf>
    <xf borderId="1" fillId="4" fontId="4" numFmtId="3" xfId="0" applyAlignment="1" applyBorder="1" applyFont="1" applyNumberFormat="1">
      <alignment horizontal="right" shrinkToFit="0" vertical="center" wrapText="1"/>
    </xf>
    <xf borderId="0" fillId="0" fontId="4" numFmtId="3" xfId="0" applyAlignment="1" applyFont="1" applyNumberFormat="1">
      <alignment horizontal="right" vertical="center"/>
    </xf>
    <xf borderId="0" fillId="0" fontId="4" numFmtId="3" xfId="0" applyAlignment="1" applyFont="1" applyNumberFormat="1">
      <alignment horizontal="right" readingOrder="0" vertical="center"/>
    </xf>
    <xf borderId="0" fillId="3" fontId="4" numFmtId="3" xfId="0" applyAlignment="1" applyFont="1" applyNumberFormat="1">
      <alignment horizontal="right" readingOrder="0" vertical="center"/>
    </xf>
    <xf borderId="1" fillId="4" fontId="4" numFmtId="0" xfId="0" applyAlignment="1" applyBorder="1" applyFont="1">
      <alignment horizontal="right" shrinkToFit="0" vertical="center" wrapText="1"/>
    </xf>
    <xf borderId="1" fillId="4" fontId="4" numFmtId="3" xfId="0" applyAlignment="1" applyBorder="1" applyFont="1" applyNumberFormat="1">
      <alignment horizontal="right" vertical="center"/>
    </xf>
    <xf borderId="1" fillId="4" fontId="4" numFmtId="170" xfId="0" applyAlignment="1" applyBorder="1" applyFont="1" applyNumberFormat="1">
      <alignment horizontal="right" vertical="center"/>
    </xf>
    <xf borderId="1" fillId="4" fontId="3" numFmtId="166" xfId="0" applyAlignment="1" applyBorder="1" applyFont="1" applyNumberFormat="1">
      <alignment horizontal="right" shrinkToFit="0" vertical="center" wrapText="1"/>
    </xf>
    <xf borderId="0" fillId="0" fontId="3" numFmtId="166" xfId="0" applyAlignment="1" applyFont="1" applyNumberFormat="1">
      <alignment horizontal="right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4" fontId="3" numFmtId="169" xfId="0" applyAlignment="1" applyBorder="1" applyFont="1" applyNumberFormat="1">
      <alignment horizontal="right" shrinkToFit="0" vertical="center" wrapText="1"/>
    </xf>
    <xf borderId="1" fillId="4" fontId="3" numFmtId="0" xfId="0" applyAlignment="1" applyBorder="1" applyFont="1">
      <alignment horizontal="right" vertical="center"/>
    </xf>
    <xf borderId="0" fillId="0" fontId="3" numFmtId="169" xfId="0" applyAlignment="1" applyFont="1" applyNumberFormat="1">
      <alignment horizontal="right" shrinkToFit="0" vertical="center" wrapText="1"/>
    </xf>
    <xf borderId="1" fillId="3" fontId="4" numFmtId="0" xfId="0" applyAlignment="1" applyBorder="1" applyFont="1">
      <alignment shrinkToFit="0" vertical="center" wrapText="1"/>
    </xf>
    <xf borderId="1" fillId="4" fontId="3" numFmtId="167" xfId="0" applyAlignment="1" applyBorder="1" applyFont="1" applyNumberFormat="1">
      <alignment vertical="center"/>
    </xf>
    <xf borderId="1" fillId="4" fontId="3" numFmtId="167" xfId="0" applyAlignment="1" applyBorder="1" applyFont="1" applyNumberFormat="1">
      <alignment horizontal="right" vertical="center"/>
    </xf>
    <xf borderId="1" fillId="3" fontId="4" numFmtId="0" xfId="0" applyAlignment="1" applyBorder="1" applyFont="1">
      <alignment horizontal="left" shrinkToFit="0" vertical="center" wrapText="1"/>
    </xf>
    <xf borderId="1" fillId="3" fontId="4" numFmtId="166" xfId="0" applyAlignment="1" applyBorder="1" applyFont="1" applyNumberFormat="1">
      <alignment horizontal="right" shrinkToFit="0" vertical="center" wrapText="1"/>
    </xf>
    <xf borderId="1" fillId="3" fontId="4" numFmtId="1" xfId="0" applyAlignment="1" applyBorder="1" applyFont="1" applyNumberFormat="1">
      <alignment horizontal="right" shrinkToFit="0" vertical="center" wrapText="1"/>
    </xf>
    <xf borderId="1" fillId="3" fontId="4" numFmtId="1" xfId="0" applyAlignment="1" applyBorder="1" applyFont="1" applyNumberFormat="1">
      <alignment vertical="center"/>
    </xf>
    <xf borderId="1" fillId="3" fontId="4" numFmtId="3" xfId="0" applyAlignment="1" applyBorder="1" applyFont="1" applyNumberFormat="1">
      <alignment horizontal="right" shrinkToFit="0" vertical="center" wrapText="1"/>
    </xf>
    <xf borderId="1" fillId="3" fontId="4" numFmtId="170" xfId="0" applyAlignment="1" applyBorder="1" applyFont="1" applyNumberFormat="1">
      <alignment horizontal="right" shrinkToFit="0" vertical="center" wrapText="1"/>
    </xf>
    <xf borderId="1" fillId="3" fontId="4" numFmtId="166" xfId="0" applyAlignment="1" applyBorder="1" applyFont="1" applyNumberFormat="1">
      <alignment vertical="center"/>
    </xf>
    <xf borderId="0" fillId="0" fontId="6" numFmtId="0" xfId="0" applyAlignment="1" applyFont="1">
      <alignment readingOrder="0"/>
    </xf>
    <xf borderId="0" fillId="3" fontId="4" numFmtId="166" xfId="0" applyAlignment="1" applyFont="1" applyNumberFormat="1">
      <alignment horizontal="right" readingOrder="0" shrinkToFit="0" vertical="center" wrapText="1"/>
    </xf>
    <xf borderId="1" fillId="3" fontId="4" numFmtId="171" xfId="0" applyAlignment="1" applyBorder="1" applyFont="1" applyNumberFormat="1">
      <alignment horizontal="right" shrinkToFit="0" vertical="center" wrapText="1"/>
    </xf>
    <xf borderId="0" fillId="0" fontId="4" numFmtId="171" xfId="0" applyAlignment="1" applyFont="1" applyNumberFormat="1">
      <alignment horizontal="right" shrinkToFit="0" vertical="center" wrapText="1"/>
    </xf>
    <xf borderId="1" fillId="3" fontId="4" numFmtId="166" xfId="0" applyAlignment="1" applyBorder="1" applyFont="1" applyNumberFormat="1">
      <alignment horizontal="center" shrinkToFit="0" vertical="center" wrapText="1"/>
    </xf>
    <xf borderId="0" fillId="0" fontId="4" numFmtId="166" xfId="0" applyAlignment="1" applyFont="1" applyNumberFormat="1">
      <alignment horizontal="center" shrinkToFit="0" vertical="center" wrapText="1"/>
    </xf>
    <xf borderId="0" fillId="3" fontId="4" numFmtId="166" xfId="0" applyAlignment="1" applyFont="1" applyNumberFormat="1">
      <alignment horizontal="right" shrinkToFit="0" vertical="center" wrapText="1"/>
    </xf>
    <xf borderId="1" fillId="3" fontId="3" numFmtId="166" xfId="0" applyAlignment="1" applyBorder="1" applyFont="1" applyNumberFormat="1">
      <alignment horizontal="right" shrinkToFit="0" vertical="center" wrapText="1"/>
    </xf>
    <xf borderId="1" fillId="3" fontId="9" numFmtId="166" xfId="0" applyAlignment="1" applyBorder="1" applyFont="1" applyNumberFormat="1">
      <alignment horizontal="right" shrinkToFit="0" vertical="center" wrapText="1"/>
    </xf>
    <xf borderId="0" fillId="0" fontId="9" numFmtId="166" xfId="0" applyAlignment="1" applyFont="1" applyNumberFormat="1">
      <alignment horizontal="right" shrinkToFit="0" vertical="center" wrapText="1"/>
    </xf>
    <xf borderId="0" fillId="3" fontId="9" numFmtId="166" xfId="0" applyAlignment="1" applyFont="1" applyNumberFormat="1">
      <alignment horizontal="right" shrinkToFit="0" vertical="center" wrapText="1"/>
    </xf>
    <xf borderId="1" fillId="3" fontId="3" numFmtId="169" xfId="0" applyAlignment="1" applyBorder="1" applyFont="1" applyNumberFormat="1">
      <alignment horizontal="right" shrinkToFit="0" vertical="center" wrapText="1"/>
    </xf>
    <xf borderId="1" fillId="3" fontId="9" numFmtId="169" xfId="0" applyAlignment="1" applyBorder="1" applyFont="1" applyNumberFormat="1">
      <alignment horizontal="right" shrinkToFit="0" vertical="center" wrapText="1"/>
    </xf>
    <xf borderId="0" fillId="0" fontId="9" numFmtId="169" xfId="0" applyAlignment="1" applyFont="1" applyNumberFormat="1">
      <alignment horizontal="right" shrinkToFit="0" vertical="center" wrapText="1"/>
    </xf>
    <xf borderId="1" fillId="3" fontId="4" numFmtId="169" xfId="0" applyAlignment="1" applyBorder="1" applyFont="1" applyNumberFormat="1">
      <alignment horizontal="right" shrinkToFit="0" vertical="center" wrapText="1"/>
    </xf>
    <xf borderId="0" fillId="0" fontId="4" numFmtId="169" xfId="0" applyAlignment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shrinkToFit="0" vertical="center" wrapText="1"/>
    </xf>
    <xf borderId="1" fillId="3" fontId="3" numFmtId="167" xfId="0" applyAlignment="1" applyBorder="1" applyFont="1" applyNumberFormat="1">
      <alignment horizontal="right" vertical="center"/>
    </xf>
    <xf borderId="0" fillId="0" fontId="3" numFmtId="167" xfId="0" applyAlignment="1" applyFont="1" applyNumberFormat="1">
      <alignment horizontal="right" vertical="center"/>
    </xf>
    <xf borderId="1" fillId="3" fontId="4" numFmtId="167" xfId="0" applyAlignment="1" applyBorder="1" applyFont="1" applyNumberFormat="1">
      <alignment horizontal="right" shrinkToFit="0" vertical="center" wrapText="1"/>
    </xf>
    <xf borderId="1" fillId="3" fontId="4" numFmtId="167" xfId="0" applyAlignment="1" applyBorder="1" applyFont="1" applyNumberFormat="1">
      <alignment vertical="center"/>
    </xf>
    <xf borderId="1" fillId="3" fontId="4" numFmtId="167" xfId="0" applyAlignment="1" applyBorder="1" applyFont="1" applyNumberFormat="1">
      <alignment horizontal="right" vertical="center"/>
    </xf>
    <xf borderId="0" fillId="0" fontId="4" numFmtId="167" xfId="0" applyAlignment="1" applyFont="1" applyNumberFormat="1">
      <alignment horizontal="right" vertical="center"/>
    </xf>
    <xf borderId="0" fillId="0" fontId="4" numFmtId="166" xfId="0" applyAlignment="1" applyFont="1" applyNumberFormat="1">
      <alignment horizontal="right" vertical="center"/>
    </xf>
    <xf borderId="1" fillId="3" fontId="4" numFmtId="165" xfId="0" applyAlignment="1" applyBorder="1" applyFont="1" applyNumberFormat="1">
      <alignment vertical="center"/>
    </xf>
    <xf borderId="1" fillId="3" fontId="3" numFmtId="165" xfId="0" applyAlignment="1" applyBorder="1" applyFont="1" applyNumberFormat="1">
      <alignment vertical="center"/>
    </xf>
    <xf borderId="0" fillId="3" fontId="3" numFmtId="165" xfId="0" applyAlignment="1" applyFont="1" applyNumberFormat="1">
      <alignment vertical="center"/>
    </xf>
    <xf borderId="6" fillId="4" fontId="4" numFmtId="10" xfId="0" applyAlignment="1" applyBorder="1" applyFont="1" applyNumberFormat="1">
      <alignment vertical="center"/>
    </xf>
    <xf borderId="6" fillId="4" fontId="4" numFmtId="0" xfId="0" applyAlignment="1" applyBorder="1" applyFont="1">
      <alignment vertical="center"/>
    </xf>
    <xf quotePrefix="1" borderId="0" fillId="0" fontId="4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center"/>
    </xf>
    <xf borderId="0" fillId="3" fontId="9" numFmtId="172" xfId="0" applyAlignment="1" applyFont="1" applyNumberFormat="1">
      <alignment horizontal="right" shrinkToFit="0" vertical="center" wrapText="1"/>
    </xf>
    <xf borderId="0" fillId="3" fontId="9" numFmtId="172" xfId="0" applyAlignment="1" applyFont="1" applyNumberFormat="1">
      <alignment horizontal="center" shrinkToFit="0" vertical="center" wrapText="1"/>
    </xf>
    <xf borderId="0" fillId="3" fontId="9" numFmtId="0" xfId="0" applyAlignment="1" applyFont="1">
      <alignment horizontal="right" readingOrder="0" shrinkToFit="0" vertical="center" wrapText="1"/>
    </xf>
    <xf borderId="0" fillId="3" fontId="9" numFmtId="3" xfId="0" applyAlignment="1" applyFont="1" applyNumberFormat="1">
      <alignment shrinkToFit="0" vertical="center" wrapText="1"/>
    </xf>
    <xf borderId="1" fillId="4" fontId="3" numFmtId="3" xfId="0" applyAlignment="1" applyBorder="1" applyFont="1" applyNumberFormat="1">
      <alignment vertical="center"/>
    </xf>
    <xf borderId="0" fillId="3" fontId="5" numFmtId="3" xfId="0" applyAlignment="1" applyFont="1" applyNumberFormat="1">
      <alignment vertical="center"/>
    </xf>
    <xf borderId="0" fillId="0" fontId="3" numFmtId="3" xfId="0" applyAlignment="1" applyFont="1" applyNumberFormat="1">
      <alignment horizontal="right" vertical="center"/>
    </xf>
    <xf borderId="0" fillId="0" fontId="5" numFmtId="0" xfId="0" applyAlignment="1" applyFont="1">
      <alignment readingOrder="0" vertical="center"/>
    </xf>
    <xf borderId="0" fillId="0" fontId="4" numFmtId="165" xfId="0" applyAlignment="1" applyFont="1" applyNumberFormat="1">
      <alignment vertical="center"/>
    </xf>
    <xf borderId="0" fillId="3" fontId="13" numFmtId="3" xfId="0" applyAlignment="1" applyFont="1" applyNumberFormat="1">
      <alignment shrinkToFit="0" vertical="center" wrapText="1"/>
    </xf>
    <xf borderId="0" fillId="3" fontId="5" numFmtId="41" xfId="0" applyAlignment="1" applyFont="1" applyNumberFormat="1">
      <alignment vertical="center"/>
    </xf>
    <xf borderId="0" fillId="0" fontId="5" numFmtId="41" xfId="0" applyAlignment="1" applyFont="1" applyNumberFormat="1">
      <alignment vertical="center"/>
    </xf>
    <xf borderId="0" fillId="3" fontId="5" numFmtId="3" xfId="0" applyAlignment="1" applyFont="1" applyNumberFormat="1">
      <alignment shrinkToFit="0" vertical="center" wrapText="1"/>
    </xf>
    <xf borderId="0" fillId="3" fontId="5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0" fillId="3" fontId="5" numFmtId="0" xfId="0" applyAlignment="1" applyFont="1">
      <alignment shrinkToFit="0" vertical="center" wrapText="0"/>
    </xf>
    <xf borderId="0" fillId="3" fontId="5" numFmtId="3" xfId="0" applyAlignment="1" applyFont="1" applyNumberFormat="1">
      <alignment readingOrder="0" shrinkToFit="0" vertical="center" wrapText="1"/>
    </xf>
    <xf borderId="0" fillId="3" fontId="5" numFmtId="0" xfId="0" applyAlignment="1" applyFont="1">
      <alignment readingOrder="0" shrinkToFit="0" vertical="center" wrapText="1"/>
    </xf>
    <xf borderId="1" fillId="0" fontId="4" numFmtId="166" xfId="0" applyAlignment="1" applyBorder="1" applyFont="1" applyNumberFormat="1">
      <alignment horizontal="right" shrinkToFit="0" vertical="center" wrapText="1"/>
    </xf>
    <xf borderId="2" fillId="3" fontId="9" numFmtId="0" xfId="0" applyAlignment="1" applyBorder="1" applyFont="1">
      <alignment shrinkToFit="0" vertical="center" wrapText="1"/>
    </xf>
    <xf borderId="2" fillId="3" fontId="9" numFmtId="41" xfId="0" applyAlignment="1" applyBorder="1" applyFont="1" applyNumberFormat="1">
      <alignment horizontal="right" shrinkToFit="0" vertical="center" wrapText="1"/>
    </xf>
    <xf borderId="2" fillId="0" fontId="9" numFmtId="41" xfId="0" applyAlignment="1" applyBorder="1" applyFont="1" applyNumberFormat="1">
      <alignment horizontal="right" shrinkToFit="0" vertical="center" wrapText="1"/>
    </xf>
    <xf borderId="2" fillId="3" fontId="9" numFmtId="0" xfId="0" applyAlignment="1" applyBorder="1" applyFont="1">
      <alignment readingOrder="0" shrinkToFit="0" vertical="center" wrapText="1"/>
    </xf>
    <xf borderId="0" fillId="3" fontId="9" numFmtId="0" xfId="0" applyAlignment="1" applyFont="1">
      <alignment shrinkToFit="0" vertical="center" wrapText="1"/>
    </xf>
    <xf borderId="0" fillId="0" fontId="6" numFmtId="168" xfId="0" applyAlignment="1" applyFont="1" applyNumberFormat="1">
      <alignment readingOrder="0"/>
    </xf>
    <xf borderId="0" fillId="3" fontId="9" numFmtId="41" xfId="0" applyAlignment="1" applyFont="1" applyNumberFormat="1">
      <alignment horizontal="right" shrinkToFit="0" vertical="center" wrapText="1"/>
    </xf>
    <xf borderId="0" fillId="0" fontId="9" numFmtId="41" xfId="0" applyAlignment="1" applyFont="1" applyNumberFormat="1">
      <alignment horizontal="right" shrinkToFit="0" vertical="center" wrapText="1"/>
    </xf>
    <xf borderId="0" fillId="3" fontId="5" numFmtId="0" xfId="0" applyAlignment="1" applyFont="1">
      <alignment vertical="center"/>
    </xf>
    <xf borderId="2" fillId="3" fontId="5" numFmtId="3" xfId="0" applyAlignment="1" applyBorder="1" applyFont="1" applyNumberFormat="1">
      <alignment shrinkToFit="0" vertical="center" wrapText="1"/>
    </xf>
    <xf borderId="2" fillId="3" fontId="5" numFmtId="41" xfId="0" applyAlignment="1" applyBorder="1" applyFont="1" applyNumberFormat="1">
      <alignment horizontal="right" shrinkToFit="0" vertical="center" wrapText="1"/>
    </xf>
    <xf borderId="2" fillId="0" fontId="5" numFmtId="41" xfId="0" applyAlignment="1" applyBorder="1" applyFont="1" applyNumberFormat="1">
      <alignment horizontal="right" shrinkToFit="0" vertical="center" wrapText="1"/>
    </xf>
    <xf borderId="2" fillId="3" fontId="9" numFmtId="3" xfId="0" applyAlignment="1" applyBorder="1" applyFont="1" applyNumberFormat="1">
      <alignment shrinkToFit="0" vertical="center" wrapText="1"/>
    </xf>
    <xf borderId="0" fillId="0" fontId="14" numFmtId="0" xfId="0" applyAlignment="1" applyFont="1">
      <alignment readingOrder="0"/>
    </xf>
    <xf borderId="1" fillId="2" fontId="2" numFmtId="169" xfId="0" applyAlignment="1" applyBorder="1" applyFont="1" applyNumberFormat="1">
      <alignment vertical="center"/>
    </xf>
    <xf borderId="0" fillId="2" fontId="2" numFmtId="169" xfId="0" applyAlignment="1" applyFont="1" applyNumberFormat="1">
      <alignment vertical="center"/>
    </xf>
    <xf borderId="0" fillId="0" fontId="4" numFmtId="169" xfId="0" applyAlignment="1" applyFont="1" applyNumberFormat="1">
      <alignment vertical="center"/>
    </xf>
    <xf borderId="0" fillId="0" fontId="4" numFmtId="3" xfId="0" applyAlignment="1" applyFont="1" applyNumberForma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4" numFmtId="173" xfId="0" applyAlignment="1" applyFont="1" applyNumberFormat="1">
      <alignment shrinkToFit="0" vertical="center" wrapText="1"/>
    </xf>
    <xf borderId="0" fillId="0" fontId="4" numFmtId="169" xfId="0" applyAlignment="1" applyFont="1" applyNumberFormat="1">
      <alignment shrinkToFit="0" vertical="center" wrapText="1"/>
    </xf>
    <xf borderId="0" fillId="3" fontId="5" numFmtId="3" xfId="0" applyAlignment="1" applyFont="1" applyNumberFormat="1">
      <alignment horizontal="right" vertical="center"/>
    </xf>
    <xf borderId="0" fillId="3" fontId="5" numFmtId="169" xfId="0" applyAlignment="1" applyFont="1" applyNumberFormat="1">
      <alignment horizontal="right" vertical="center"/>
    </xf>
    <xf borderId="1" fillId="3" fontId="5" numFmtId="3" xfId="0" applyAlignment="1" applyBorder="1" applyFont="1" applyNumberFormat="1">
      <alignment horizontal="right" vertical="center"/>
    </xf>
    <xf borderId="0" fillId="0" fontId="4" numFmtId="3" xfId="0" applyAlignment="1" applyFont="1" applyNumberFormat="1">
      <alignment readingOrder="0" shrinkToFit="0" vertical="center" wrapText="1"/>
    </xf>
    <xf borderId="0" fillId="3" fontId="10" numFmtId="0" xfId="0" applyAlignment="1" applyFont="1">
      <alignment vertical="center"/>
    </xf>
    <xf borderId="2" fillId="0" fontId="10" numFmtId="0" xfId="0" applyAlignment="1" applyBorder="1" applyFont="1">
      <alignment vertical="center"/>
    </xf>
    <xf borderId="7" fillId="3" fontId="3" numFmtId="0" xfId="0" applyAlignment="1" applyBorder="1" applyFont="1">
      <alignment shrinkToFit="0" vertical="center" wrapText="1"/>
    </xf>
    <xf borderId="5" fillId="0" fontId="3" numFmtId="173" xfId="0" applyAlignment="1" applyBorder="1" applyFont="1" applyNumberFormat="1">
      <alignment shrinkToFit="0" vertical="center" wrapText="1"/>
    </xf>
    <xf borderId="5" fillId="0" fontId="3" numFmtId="169" xfId="0" applyAlignment="1" applyBorder="1" applyFont="1" applyNumberFormat="1">
      <alignment shrinkToFit="0" vertical="center" wrapText="1"/>
    </xf>
    <xf borderId="0" fillId="0" fontId="4" numFmtId="0" xfId="0" applyAlignment="1" applyFont="1">
      <alignment horizontal="left" readingOrder="0" vertical="center"/>
    </xf>
    <xf borderId="0" fillId="0" fontId="10" numFmtId="3" xfId="0" applyAlignment="1" applyFont="1" applyNumberFormat="1">
      <alignment horizontal="right" vertical="center"/>
    </xf>
    <xf borderId="0" fillId="0" fontId="10" numFmtId="169" xfId="0" applyAlignment="1" applyFont="1" applyNumberFormat="1">
      <alignment horizontal="right" vertical="center"/>
    </xf>
    <xf borderId="0" fillId="0" fontId="10" numFmtId="3" xfId="0" applyAlignment="1" applyFont="1" applyNumberFormat="1">
      <alignment horizontal="right" readingOrder="0" vertical="center"/>
    </xf>
    <xf borderId="1" fillId="3" fontId="4" numFmtId="0" xfId="0" applyAlignment="1" applyBorder="1" applyFont="1">
      <alignment readingOrder="0" shrinkToFit="0" vertical="center" wrapText="1"/>
    </xf>
    <xf borderId="6" fillId="3" fontId="5" numFmtId="3" xfId="0" applyAlignment="1" applyBorder="1" applyFont="1" applyNumberFormat="1">
      <alignment horizontal="right" vertical="center"/>
    </xf>
    <xf borderId="5" fillId="0" fontId="3" numFmtId="0" xfId="0" applyAlignment="1" applyBorder="1" applyFont="1">
      <alignment vertical="center"/>
    </xf>
    <xf borderId="5" fillId="0" fontId="3" numFmtId="3" xfId="0" applyAlignment="1" applyBorder="1" applyFont="1" applyNumberFormat="1">
      <alignment vertical="center"/>
    </xf>
    <xf borderId="5" fillId="0" fontId="3" numFmtId="169" xfId="0" applyAlignment="1" applyBorder="1" applyFont="1" applyNumberFormat="1">
      <alignment vertical="center"/>
    </xf>
    <xf borderId="5" fillId="3" fontId="3" numFmtId="3" xfId="0" applyAlignment="1" applyBorder="1" applyFont="1" applyNumberFormat="1">
      <alignment vertical="center"/>
    </xf>
    <xf borderId="1" fillId="3" fontId="4" numFmtId="173" xfId="0" applyAlignment="1" applyBorder="1" applyFont="1" applyNumberFormat="1">
      <alignment horizontal="right" shrinkToFit="0" vertical="center" wrapText="1"/>
    </xf>
    <xf borderId="1" fillId="3" fontId="4" numFmtId="169" xfId="0" applyAlignment="1" applyBorder="1" applyFont="1" applyNumberFormat="1">
      <alignment shrinkToFit="0" vertical="center" wrapText="1"/>
    </xf>
    <xf borderId="0" fillId="3" fontId="4" numFmtId="3" xfId="0" applyAlignment="1" applyFont="1" applyNumberFormat="1">
      <alignment shrinkToFit="0" vertical="center" wrapText="1"/>
    </xf>
    <xf borderId="0" fillId="3" fontId="4" numFmtId="169" xfId="0" applyAlignment="1" applyFont="1" applyNumberFormat="1">
      <alignment shrinkToFit="0" vertical="center" wrapText="1"/>
    </xf>
    <xf borderId="1" fillId="2" fontId="5" numFmtId="0" xfId="0" applyAlignment="1" applyBorder="1" applyFont="1">
      <alignment vertical="center"/>
    </xf>
    <xf borderId="1" fillId="2" fontId="5" numFmtId="169" xfId="0" applyAlignment="1" applyBorder="1" applyFont="1" applyNumberFormat="1">
      <alignment vertical="center"/>
    </xf>
    <xf borderId="0" fillId="0" fontId="5" numFmtId="169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4" numFmtId="173" xfId="0" applyAlignment="1" applyFont="1" applyNumberFormat="1">
      <alignment horizontal="right" shrinkToFit="0" vertical="center" wrapText="1"/>
    </xf>
    <xf borderId="0" fillId="0" fontId="5" numFmtId="173" xfId="0" applyAlignment="1" applyFont="1" applyNumberFormat="1">
      <alignment horizontal="right" shrinkToFit="0" vertical="center" wrapText="1"/>
    </xf>
    <xf borderId="0" fillId="0" fontId="5" numFmtId="169" xfId="0" applyAlignment="1" applyFont="1" applyNumberFormat="1">
      <alignment horizontal="right" shrinkToFit="0" vertical="center" wrapText="1"/>
    </xf>
    <xf borderId="2" fillId="0" fontId="5" numFmtId="173" xfId="0" applyAlignment="1" applyBorder="1" applyFont="1" applyNumberFormat="1">
      <alignment horizontal="right" shrinkToFit="0" vertical="center" wrapText="1"/>
    </xf>
    <xf borderId="5" fillId="0" fontId="3" numFmtId="173" xfId="0" applyAlignment="1" applyBorder="1" applyFont="1" applyNumberFormat="1">
      <alignment horizontal="right" shrinkToFit="0" vertical="center" wrapText="1"/>
    </xf>
    <xf borderId="5" fillId="0" fontId="3" numFmtId="169" xfId="0" applyAlignment="1" applyBorder="1" applyFont="1" applyNumberFormat="1">
      <alignment horizontal="right" shrinkToFit="0" vertical="center" wrapText="1"/>
    </xf>
    <xf borderId="2" fillId="0" fontId="9" numFmtId="173" xfId="0" applyAlignment="1" applyBorder="1" applyFont="1" applyNumberFormat="1">
      <alignment horizontal="right" shrinkToFit="0" vertical="center" wrapText="1"/>
    </xf>
    <xf borderId="0" fillId="0" fontId="3" numFmtId="169" xfId="0" applyAlignment="1" applyFont="1" applyNumberFormat="1">
      <alignment vertical="center"/>
    </xf>
    <xf borderId="0" fillId="0" fontId="5" numFmtId="3" xfId="0" applyAlignment="1" applyFont="1" applyNumberFormat="1">
      <alignment horizontal="right" vertical="center"/>
    </xf>
    <xf borderId="1" fillId="4" fontId="4" numFmtId="3" xfId="0" applyAlignment="1" applyBorder="1" applyFont="1" applyNumberFormat="1">
      <alignment vertical="center"/>
    </xf>
    <xf borderId="1" fillId="4" fontId="4" numFmtId="169" xfId="0" applyAlignment="1" applyBorder="1" applyFont="1" applyNumberFormat="1">
      <alignment vertical="center"/>
    </xf>
    <xf borderId="2" fillId="0" fontId="5" numFmtId="3" xfId="0" applyAlignment="1" applyBorder="1" applyFont="1" applyNumberFormat="1">
      <alignment horizontal="right" vertical="center"/>
    </xf>
    <xf borderId="7" fillId="3" fontId="3" numFmtId="3" xfId="0" applyAlignment="1" applyBorder="1" applyFont="1" applyNumberFormat="1">
      <alignment vertical="center"/>
    </xf>
    <xf borderId="1" fillId="3" fontId="4" numFmtId="173" xfId="0" applyAlignment="1" applyBorder="1" applyFont="1" applyNumberFormat="1">
      <alignment shrinkToFit="0" vertical="center" wrapText="1"/>
    </xf>
    <xf borderId="1" fillId="3" fontId="5" numFmtId="173" xfId="0" applyAlignment="1" applyBorder="1" applyFont="1" applyNumberFormat="1">
      <alignment horizontal="right" shrinkToFit="0" vertical="center" wrapText="1"/>
    </xf>
    <xf borderId="1" fillId="3" fontId="4" numFmtId="3" xfId="0" applyAlignment="1" applyBorder="1" applyFont="1" applyNumberForma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39.38"/>
    <col customWidth="1" min="3" max="10" width="16.75"/>
    <col customWidth="1" min="11" max="12" width="14.75"/>
    <col customWidth="1" min="13" max="18" width="16.5"/>
  </cols>
  <sheetData>
    <row r="1" ht="12.0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ht="12.0" customHeight="1">
      <c r="A2" s="4" t="s">
        <v>1</v>
      </c>
      <c r="B2" s="5"/>
      <c r="C2" s="5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ht="12.0" customHeight="1">
      <c r="A3" s="5"/>
      <c r="B3" s="5"/>
      <c r="C3" s="5"/>
      <c r="D3" s="5"/>
      <c r="E3" s="5"/>
      <c r="F3" s="5"/>
      <c r="G3" s="5"/>
      <c r="H3" s="5"/>
      <c r="I3" s="5"/>
      <c r="J3" s="6"/>
      <c r="K3" s="6"/>
      <c r="L3" s="6"/>
      <c r="M3" s="6"/>
      <c r="N3" s="6"/>
      <c r="O3" s="6"/>
      <c r="P3" s="6"/>
      <c r="Q3" s="6"/>
      <c r="R3" s="6"/>
    </row>
    <row r="4">
      <c r="A4" s="5"/>
      <c r="B4" s="5"/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>
        <v>45016.0</v>
      </c>
      <c r="L4" s="7">
        <v>45107.0</v>
      </c>
      <c r="M4" s="7">
        <v>45199.0</v>
      </c>
      <c r="N4" s="7">
        <v>45291.0</v>
      </c>
      <c r="O4" s="7">
        <v>45382.0</v>
      </c>
      <c r="P4" s="7">
        <v>45473.0</v>
      </c>
      <c r="Q4" s="7">
        <v>45565.0</v>
      </c>
      <c r="R4" s="7">
        <v>45657.0</v>
      </c>
    </row>
    <row r="5" ht="4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12.0" customHeight="1">
      <c r="A6" s="5"/>
      <c r="B6" s="8" t="s">
        <v>10</v>
      </c>
      <c r="C6" s="9"/>
      <c r="D6" s="9"/>
      <c r="E6" s="9"/>
      <c r="F6" s="9"/>
      <c r="G6" s="9"/>
      <c r="H6" s="9"/>
      <c r="I6" s="9"/>
      <c r="J6" s="9"/>
      <c r="K6" s="5"/>
      <c r="L6" s="5"/>
      <c r="M6" s="5"/>
      <c r="N6" s="5"/>
      <c r="O6" s="5"/>
      <c r="P6" s="5"/>
      <c r="Q6" s="5"/>
      <c r="R6" s="5"/>
    </row>
    <row r="7" ht="5.25" customHeight="1">
      <c r="A7" s="5"/>
      <c r="B7" s="10"/>
      <c r="C7" s="11"/>
      <c r="D7" s="11"/>
      <c r="E7" s="11"/>
      <c r="F7" s="11"/>
      <c r="G7" s="11"/>
      <c r="H7" s="11"/>
      <c r="I7" s="11"/>
      <c r="J7" s="11"/>
      <c r="K7" s="5"/>
      <c r="L7" s="5"/>
      <c r="M7" s="5"/>
      <c r="N7" s="5"/>
      <c r="O7" s="5"/>
      <c r="P7" s="5"/>
      <c r="Q7" s="5"/>
      <c r="R7" s="5"/>
    </row>
    <row r="8" ht="12.0" customHeight="1">
      <c r="A8" s="5"/>
      <c r="B8" s="12" t="s">
        <v>11</v>
      </c>
      <c r="C8" s="13">
        <v>79500.0</v>
      </c>
      <c r="D8" s="13">
        <v>162827.0</v>
      </c>
      <c r="E8" s="13">
        <v>113417.0</v>
      </c>
      <c r="F8" s="13">
        <v>135727.0</v>
      </c>
      <c r="G8" s="13">
        <v>131827.0</v>
      </c>
      <c r="H8" s="13">
        <v>104190.0</v>
      </c>
      <c r="I8" s="13">
        <v>151850.0</v>
      </c>
      <c r="J8" s="13">
        <v>185727.0</v>
      </c>
      <c r="K8" s="14">
        <v>251550.0</v>
      </c>
      <c r="L8" s="14">
        <v>149232.0</v>
      </c>
      <c r="M8" s="14">
        <v>194295.0</v>
      </c>
      <c r="N8" s="14">
        <v>211638.0</v>
      </c>
      <c r="O8" s="14">
        <v>360296.0</v>
      </c>
      <c r="P8" s="14">
        <v>264770.0</v>
      </c>
      <c r="Q8" s="14">
        <v>383369.0</v>
      </c>
      <c r="R8" s="15">
        <v>350581.0</v>
      </c>
      <c r="T8" s="16"/>
    </row>
    <row r="9" ht="12.0" customHeight="1">
      <c r="A9" s="5"/>
      <c r="B9" s="12" t="s">
        <v>12</v>
      </c>
      <c r="C9" s="17">
        <v>0.0</v>
      </c>
      <c r="D9" s="17">
        <v>0.0</v>
      </c>
      <c r="E9" s="17">
        <v>0.0</v>
      </c>
      <c r="F9" s="13">
        <v>798786.0</v>
      </c>
      <c r="G9" s="13">
        <v>405602.0</v>
      </c>
      <c r="H9" s="13">
        <v>253304.0</v>
      </c>
      <c r="I9" s="13">
        <v>181857.0</v>
      </c>
      <c r="J9" s="13">
        <v>96299.0</v>
      </c>
      <c r="K9" s="14">
        <v>93884.0</v>
      </c>
      <c r="L9" s="14">
        <v>35811.0</v>
      </c>
      <c r="M9" s="14">
        <v>39192.0</v>
      </c>
      <c r="N9" s="14">
        <v>3164.0</v>
      </c>
      <c r="O9" s="18">
        <v>0.0</v>
      </c>
      <c r="P9" s="18">
        <v>0.0</v>
      </c>
      <c r="Q9" s="18">
        <v>0.0</v>
      </c>
      <c r="R9" s="18">
        <v>0.0</v>
      </c>
    </row>
    <row r="10" ht="12.0" customHeight="1">
      <c r="A10" s="5"/>
      <c r="B10" s="19" t="s">
        <v>13</v>
      </c>
      <c r="C10" s="13">
        <v>164677.0</v>
      </c>
      <c r="D10" s="13">
        <v>246881.0</v>
      </c>
      <c r="E10" s="13">
        <v>466003.0</v>
      </c>
      <c r="F10" s="13">
        <v>474907.0</v>
      </c>
      <c r="G10" s="13">
        <v>523356.0</v>
      </c>
      <c r="H10" s="13">
        <v>648423.0</v>
      </c>
      <c r="I10" s="13">
        <v>691958.0</v>
      </c>
      <c r="J10" s="13">
        <v>718921.0</v>
      </c>
      <c r="K10" s="13">
        <v>677914.0</v>
      </c>
      <c r="L10" s="13">
        <v>686122.0</v>
      </c>
      <c r="M10" s="13">
        <v>662014.0</v>
      </c>
      <c r="N10" s="13">
        <v>619571.0</v>
      </c>
      <c r="O10" s="13">
        <v>563014.0</v>
      </c>
      <c r="P10" s="13">
        <v>711519.0</v>
      </c>
      <c r="Q10" s="13">
        <v>697710.0</v>
      </c>
      <c r="R10" s="13">
        <v>718069.0</v>
      </c>
      <c r="T10" s="16"/>
    </row>
    <row r="11" ht="12.0" customHeight="1">
      <c r="A11" s="5"/>
      <c r="B11" s="12" t="s">
        <v>14</v>
      </c>
      <c r="C11" s="13">
        <v>1886.0</v>
      </c>
      <c r="D11" s="13">
        <v>1016.0</v>
      </c>
      <c r="E11" s="13">
        <v>7933.0</v>
      </c>
      <c r="F11" s="13">
        <v>7785.0</v>
      </c>
      <c r="G11" s="13">
        <v>10532.0</v>
      </c>
      <c r="H11" s="13">
        <v>17196.0</v>
      </c>
      <c r="I11" s="13">
        <v>6667.0</v>
      </c>
      <c r="J11" s="13">
        <v>17922.0</v>
      </c>
      <c r="K11" s="14">
        <f>15051+11682</f>
        <v>26733</v>
      </c>
      <c r="L11" s="14">
        <f>22401+13061 </f>
        <v>35462</v>
      </c>
      <c r="M11" s="14">
        <f>19739+14440</f>
        <v>34179</v>
      </c>
      <c r="N11" s="14">
        <v>23588.0</v>
      </c>
      <c r="O11" s="14">
        <v>38400.0</v>
      </c>
      <c r="P11" s="14">
        <v>37504.0</v>
      </c>
      <c r="Q11" s="14">
        <v>41983.0</v>
      </c>
      <c r="R11" s="15">
        <v>46503.0</v>
      </c>
      <c r="T11" s="16"/>
    </row>
    <row r="12" ht="12.0" customHeight="1">
      <c r="A12" s="5"/>
      <c r="B12" s="12" t="s">
        <v>15</v>
      </c>
      <c r="C12" s="13">
        <v>520.0</v>
      </c>
      <c r="D12" s="13">
        <v>2117.0</v>
      </c>
      <c r="E12" s="13">
        <v>2651.0</v>
      </c>
      <c r="F12" s="13">
        <v>2810.0</v>
      </c>
      <c r="G12" s="13">
        <v>6245.0</v>
      </c>
      <c r="H12" s="13">
        <v>1016.0</v>
      </c>
      <c r="I12" s="13">
        <v>1089.0</v>
      </c>
      <c r="J12" s="13">
        <v>2959.0</v>
      </c>
      <c r="K12" s="14">
        <v>1256.0</v>
      </c>
      <c r="L12" s="14">
        <v>8267.0</v>
      </c>
      <c r="M12" s="14">
        <v>6319.0</v>
      </c>
      <c r="N12" s="14">
        <v>17483.0</v>
      </c>
      <c r="O12" s="14">
        <v>4255.0</v>
      </c>
      <c r="P12" s="14">
        <v>2718.0</v>
      </c>
      <c r="Q12" s="18">
        <v>0.0</v>
      </c>
      <c r="R12" s="18">
        <v>0.0</v>
      </c>
    </row>
    <row r="13" ht="12.0" customHeight="1">
      <c r="A13" s="5"/>
      <c r="B13" s="12" t="s">
        <v>16</v>
      </c>
      <c r="C13" s="17">
        <v>0.0</v>
      </c>
      <c r="D13" s="17">
        <v>0.0</v>
      </c>
      <c r="E13" s="17">
        <v>0.0</v>
      </c>
      <c r="F13" s="17">
        <v>0.0</v>
      </c>
      <c r="G13" s="17">
        <v>0.0</v>
      </c>
      <c r="H13" s="17">
        <v>0.0</v>
      </c>
      <c r="I13" s="13">
        <v>13028.0</v>
      </c>
      <c r="J13" s="17">
        <v>0.0</v>
      </c>
      <c r="K13" s="17">
        <v>0.0</v>
      </c>
      <c r="L13" s="17">
        <f>29090*0</f>
        <v>0</v>
      </c>
      <c r="M13" s="17">
        <f>26525*0</f>
        <v>0</v>
      </c>
      <c r="N13" s="18">
        <v>0.0</v>
      </c>
      <c r="O13" s="18">
        <v>0.0</v>
      </c>
      <c r="P13" s="18">
        <v>0.0</v>
      </c>
      <c r="Q13" s="18">
        <v>0.0</v>
      </c>
      <c r="R13" s="18">
        <v>0.0</v>
      </c>
    </row>
    <row r="14" ht="12.0" customHeight="1">
      <c r="A14" s="5"/>
      <c r="B14" s="12" t="s">
        <v>17</v>
      </c>
      <c r="C14" s="13">
        <v>2983.0</v>
      </c>
      <c r="D14" s="13">
        <v>8837.0</v>
      </c>
      <c r="E14" s="13">
        <v>2842.0</v>
      </c>
      <c r="F14" s="13">
        <v>896.0</v>
      </c>
      <c r="G14" s="13">
        <v>5230.0</v>
      </c>
      <c r="H14" s="13">
        <v>7736.0</v>
      </c>
      <c r="I14" s="13">
        <v>11775.0</v>
      </c>
      <c r="J14" s="13">
        <v>11194.0</v>
      </c>
      <c r="K14" s="14">
        <v>9240.0</v>
      </c>
      <c r="L14" s="14">
        <v>15024.0</v>
      </c>
      <c r="M14" s="14">
        <v>11017.0</v>
      </c>
      <c r="N14" s="14">
        <v>9620.0</v>
      </c>
      <c r="O14" s="14">
        <v>7135.0</v>
      </c>
      <c r="P14" s="14">
        <v>6843.0</v>
      </c>
      <c r="Q14" s="14">
        <v>4349.0</v>
      </c>
      <c r="R14" s="15">
        <v>4476.0</v>
      </c>
      <c r="T14" s="16"/>
      <c r="U14" s="20"/>
    </row>
    <row r="15" ht="12.0" customHeight="1">
      <c r="A15" s="5"/>
      <c r="B15" s="12" t="s">
        <v>18</v>
      </c>
      <c r="C15" s="17">
        <v>0.0</v>
      </c>
      <c r="D15" s="17">
        <v>0.0</v>
      </c>
      <c r="E15" s="17">
        <v>0.0</v>
      </c>
      <c r="F15" s="17">
        <v>0.0</v>
      </c>
      <c r="G15" s="17">
        <v>0.0</v>
      </c>
      <c r="H15" s="17">
        <v>0.0</v>
      </c>
      <c r="I15" s="17">
        <v>0.0</v>
      </c>
      <c r="J15" s="17">
        <v>0.0</v>
      </c>
      <c r="K15" s="17">
        <v>0.0</v>
      </c>
      <c r="L15" s="17">
        <v>0.0</v>
      </c>
      <c r="M15" s="17">
        <v>0.0</v>
      </c>
      <c r="N15" s="18">
        <v>0.0</v>
      </c>
      <c r="O15" s="18">
        <v>0.0</v>
      </c>
      <c r="P15" s="14">
        <v>23329.0</v>
      </c>
      <c r="Q15" s="14">
        <v>24489.0</v>
      </c>
      <c r="R15" s="15">
        <v>26293.0</v>
      </c>
      <c r="T15" s="16"/>
    </row>
    <row r="16" ht="12.0" customHeight="1">
      <c r="A16" s="5"/>
      <c r="B16" s="12" t="s">
        <v>19</v>
      </c>
      <c r="C16" s="13">
        <v>5674.0</v>
      </c>
      <c r="D16" s="13">
        <v>12874.0</v>
      </c>
      <c r="E16" s="13">
        <v>27696.0</v>
      </c>
      <c r="F16" s="13">
        <v>29994.0</v>
      </c>
      <c r="G16" s="13">
        <v>36234.0</v>
      </c>
      <c r="H16" s="13">
        <v>46187.0</v>
      </c>
      <c r="I16" s="13">
        <v>33173.0</v>
      </c>
      <c r="J16" s="13">
        <v>38269.0</v>
      </c>
      <c r="K16" s="14">
        <v>31856.0</v>
      </c>
      <c r="L16" s="14">
        <v>30315.0</v>
      </c>
      <c r="M16" s="14">
        <v>38259.0</v>
      </c>
      <c r="N16" s="14">
        <v>27072.0</v>
      </c>
      <c r="O16" s="14">
        <v>28991.0</v>
      </c>
      <c r="P16" s="14">
        <v>35112.0</v>
      </c>
      <c r="Q16" s="14">
        <v>31162.0</v>
      </c>
      <c r="R16" s="15">
        <v>41396.0</v>
      </c>
      <c r="T16" s="16"/>
    </row>
    <row r="17" ht="7.5" customHeight="1">
      <c r="A17" s="5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T17" s="16"/>
    </row>
    <row r="18" ht="12.0" customHeight="1">
      <c r="A18" s="5"/>
      <c r="B18" s="8" t="s">
        <v>20</v>
      </c>
      <c r="C18" s="23">
        <f t="shared" ref="C18:R18" si="1">SUM(C8:C16)</f>
        <v>255240</v>
      </c>
      <c r="D18" s="23">
        <f t="shared" si="1"/>
        <v>434552</v>
      </c>
      <c r="E18" s="23">
        <f t="shared" si="1"/>
        <v>620542</v>
      </c>
      <c r="F18" s="23">
        <f t="shared" si="1"/>
        <v>1450905</v>
      </c>
      <c r="G18" s="23">
        <f t="shared" si="1"/>
        <v>1119026</v>
      </c>
      <c r="H18" s="23">
        <f t="shared" si="1"/>
        <v>1078052</v>
      </c>
      <c r="I18" s="23">
        <f t="shared" si="1"/>
        <v>1091397</v>
      </c>
      <c r="J18" s="23">
        <f t="shared" si="1"/>
        <v>1071291</v>
      </c>
      <c r="K18" s="23">
        <f t="shared" si="1"/>
        <v>1092433</v>
      </c>
      <c r="L18" s="23">
        <f t="shared" si="1"/>
        <v>960233</v>
      </c>
      <c r="M18" s="23">
        <f t="shared" si="1"/>
        <v>985275</v>
      </c>
      <c r="N18" s="23">
        <f t="shared" si="1"/>
        <v>912136</v>
      </c>
      <c r="O18" s="23">
        <f t="shared" si="1"/>
        <v>1002091</v>
      </c>
      <c r="P18" s="23">
        <f t="shared" si="1"/>
        <v>1081795</v>
      </c>
      <c r="Q18" s="23">
        <f t="shared" si="1"/>
        <v>1183062</v>
      </c>
      <c r="R18" s="23">
        <f t="shared" si="1"/>
        <v>1187318</v>
      </c>
    </row>
    <row r="19" ht="9.0" customHeight="1">
      <c r="A19" s="5"/>
      <c r="B19" s="10"/>
      <c r="C19" s="24"/>
      <c r="D19" s="24"/>
      <c r="E19" s="24"/>
      <c r="F19" s="24"/>
      <c r="G19" s="24"/>
      <c r="H19" s="24"/>
      <c r="I19" s="24"/>
      <c r="J19" s="24"/>
      <c r="K19" s="5"/>
      <c r="L19" s="5"/>
      <c r="M19" s="5"/>
      <c r="N19" s="5"/>
      <c r="O19" s="5"/>
      <c r="P19" s="5"/>
      <c r="Q19" s="5"/>
      <c r="R19" s="5"/>
      <c r="T19" s="25"/>
    </row>
    <row r="20" ht="12.0" customHeight="1">
      <c r="A20" s="5"/>
      <c r="B20" s="12" t="s">
        <v>14</v>
      </c>
      <c r="C20" s="13">
        <v>3099.0</v>
      </c>
      <c r="D20" s="13">
        <v>3099.0</v>
      </c>
      <c r="E20" s="13">
        <v>3086.0</v>
      </c>
      <c r="F20" s="13">
        <v>3046.0</v>
      </c>
      <c r="G20" s="13">
        <v>3587.0</v>
      </c>
      <c r="H20" s="13">
        <v>3587.0</v>
      </c>
      <c r="I20" s="13">
        <v>3591.0</v>
      </c>
      <c r="J20" s="13">
        <v>3624.0</v>
      </c>
      <c r="K20" s="14">
        <v>3644.0</v>
      </c>
      <c r="L20" s="14">
        <v>3676.0</v>
      </c>
      <c r="M20" s="14">
        <v>3703.0</v>
      </c>
      <c r="N20" s="14">
        <v>959.0</v>
      </c>
      <c r="O20" s="14">
        <v>742.0</v>
      </c>
      <c r="P20" s="14">
        <v>711.0</v>
      </c>
      <c r="Q20" s="14">
        <v>440.0</v>
      </c>
      <c r="R20" s="15">
        <v>37629.0</v>
      </c>
      <c r="T20" s="16"/>
    </row>
    <row r="21" ht="12.0" customHeight="1">
      <c r="A21" s="5"/>
      <c r="B21" s="12" t="s">
        <v>21</v>
      </c>
      <c r="C21" s="13">
        <v>24977.0</v>
      </c>
      <c r="D21" s="13">
        <v>15152.0</v>
      </c>
      <c r="E21" s="13">
        <v>25985.0</v>
      </c>
      <c r="F21" s="13">
        <v>31989.0</v>
      </c>
      <c r="G21" s="13">
        <v>27110.0</v>
      </c>
      <c r="H21" s="13">
        <v>22954.0</v>
      </c>
      <c r="I21" s="13">
        <v>34285.0</v>
      </c>
      <c r="J21" s="13">
        <v>15571.0</v>
      </c>
      <c r="K21" s="14">
        <f>37848-21265</f>
        <v>16583</v>
      </c>
      <c r="L21" s="14">
        <f>28187-12770</f>
        <v>15417</v>
      </c>
      <c r="M21" s="14">
        <f>29633-13747</f>
        <v>15886</v>
      </c>
      <c r="N21" s="14">
        <v>18284.0</v>
      </c>
      <c r="O21" s="14">
        <v>19407.0</v>
      </c>
      <c r="P21" s="14">
        <v>25620.0</v>
      </c>
      <c r="Q21" s="14">
        <v>21284.0</v>
      </c>
      <c r="R21" s="15">
        <v>8833.0</v>
      </c>
      <c r="T21" s="16"/>
    </row>
    <row r="22" ht="12.0" customHeight="1">
      <c r="A22" s="5"/>
      <c r="B22" s="12" t="s">
        <v>22</v>
      </c>
      <c r="C22" s="13">
        <v>3083.0</v>
      </c>
      <c r="D22" s="13">
        <v>3083.0</v>
      </c>
      <c r="E22" s="13">
        <v>3075.0</v>
      </c>
      <c r="F22" s="13">
        <v>3079.0</v>
      </c>
      <c r="G22" s="13">
        <v>6101.0</v>
      </c>
      <c r="H22" s="13">
        <v>9337.0</v>
      </c>
      <c r="I22" s="13">
        <v>9468.0</v>
      </c>
      <c r="J22" s="13">
        <v>9819.0</v>
      </c>
      <c r="K22" s="14">
        <v>9710.0</v>
      </c>
      <c r="L22" s="14">
        <v>9995.0</v>
      </c>
      <c r="M22" s="14">
        <v>9995.0</v>
      </c>
      <c r="N22" s="14">
        <v>7280.0</v>
      </c>
      <c r="O22" s="14">
        <v>7471.0</v>
      </c>
      <c r="P22" s="14">
        <v>7471.0</v>
      </c>
      <c r="Q22" s="14">
        <v>8069.0</v>
      </c>
      <c r="R22" s="15">
        <v>8148.0</v>
      </c>
      <c r="T22" s="16"/>
    </row>
    <row r="23" ht="12.0" customHeight="1">
      <c r="A23" s="5"/>
      <c r="B23" s="12" t="s">
        <v>18</v>
      </c>
      <c r="C23" s="17">
        <v>0.0</v>
      </c>
      <c r="D23" s="17">
        <v>0.0</v>
      </c>
      <c r="E23" s="17">
        <v>0.0</v>
      </c>
      <c r="F23" s="17">
        <v>0.0</v>
      </c>
      <c r="G23" s="13">
        <v>19938.0</v>
      </c>
      <c r="H23" s="13">
        <v>33975.0</v>
      </c>
      <c r="I23" s="13">
        <v>32877.0</v>
      </c>
      <c r="J23" s="13">
        <v>31552.0</v>
      </c>
      <c r="K23" s="14">
        <v>30459.0</v>
      </c>
      <c r="L23" s="14">
        <v>30842.0</v>
      </c>
      <c r="M23" s="14">
        <v>31013.0</v>
      </c>
      <c r="N23" s="14">
        <v>29061.0</v>
      </c>
      <c r="O23" s="14">
        <v>29779.0</v>
      </c>
      <c r="P23" s="14">
        <v>9040.0</v>
      </c>
      <c r="Q23" s="14">
        <v>9040.0</v>
      </c>
      <c r="R23" s="15">
        <v>6190.0</v>
      </c>
      <c r="T23" s="16"/>
    </row>
    <row r="24" ht="12.0" customHeight="1">
      <c r="A24" s="5"/>
      <c r="B24" s="12" t="s">
        <v>19</v>
      </c>
      <c r="C24" s="13">
        <v>677.0</v>
      </c>
      <c r="D24" s="13">
        <v>2494.0</v>
      </c>
      <c r="E24" s="13">
        <v>2303.0</v>
      </c>
      <c r="F24" s="13">
        <v>2974.0</v>
      </c>
      <c r="G24" s="13">
        <v>2509.0</v>
      </c>
      <c r="H24" s="13">
        <v>3950.0</v>
      </c>
      <c r="I24" s="13">
        <v>3925.0</v>
      </c>
      <c r="J24" s="13">
        <v>3654.0</v>
      </c>
      <c r="K24" s="14">
        <v>3637.0</v>
      </c>
      <c r="L24" s="14">
        <v>1844.0</v>
      </c>
      <c r="M24" s="14">
        <v>2202.0</v>
      </c>
      <c r="N24" s="14">
        <v>1027.0</v>
      </c>
      <c r="O24" s="14">
        <v>1168.0</v>
      </c>
      <c r="P24" s="14">
        <v>1087.0</v>
      </c>
      <c r="Q24" s="14">
        <v>6412.0</v>
      </c>
      <c r="R24" s="15">
        <v>9915.0</v>
      </c>
      <c r="T24" s="16"/>
    </row>
    <row r="25" ht="12.0" customHeight="1">
      <c r="A25" s="5"/>
      <c r="B25" s="12" t="s">
        <v>23</v>
      </c>
      <c r="C25" s="13">
        <v>27928.0</v>
      </c>
      <c r="D25" s="13">
        <v>38771.0</v>
      </c>
      <c r="E25" s="13">
        <v>55720.0</v>
      </c>
      <c r="F25" s="13">
        <v>57721.0</v>
      </c>
      <c r="G25" s="13">
        <v>59381.0</v>
      </c>
      <c r="H25" s="13">
        <v>60962.0</v>
      </c>
      <c r="I25" s="13">
        <v>60376.0</v>
      </c>
      <c r="J25" s="13">
        <v>55266.0</v>
      </c>
      <c r="K25" s="14">
        <v>52032.0</v>
      </c>
      <c r="L25" s="14">
        <v>46373.0</v>
      </c>
      <c r="M25" s="14">
        <v>41674.0</v>
      </c>
      <c r="N25" s="14">
        <v>38584.0</v>
      </c>
      <c r="O25" s="14">
        <v>34926.0</v>
      </c>
      <c r="P25" s="14">
        <v>35855.0</v>
      </c>
      <c r="Q25" s="14">
        <v>35460.0</v>
      </c>
      <c r="R25" s="15">
        <v>36508.0</v>
      </c>
      <c r="T25" s="16"/>
    </row>
    <row r="26" ht="12.0" customHeight="1">
      <c r="A26" s="5"/>
      <c r="B26" s="12" t="s">
        <v>24</v>
      </c>
      <c r="C26" s="13">
        <v>18545.0</v>
      </c>
      <c r="D26" s="13">
        <v>18166.0</v>
      </c>
      <c r="E26" s="13">
        <v>745766.0</v>
      </c>
      <c r="F26" s="13">
        <v>738803.0</v>
      </c>
      <c r="G26" s="13">
        <v>1050008.0</v>
      </c>
      <c r="H26" s="13">
        <v>1078187.0</v>
      </c>
      <c r="I26" s="13">
        <v>1123626.0</v>
      </c>
      <c r="J26" s="13">
        <v>1755994.0</v>
      </c>
      <c r="K26" s="14">
        <f>1719226+5096</f>
        <v>1724322</v>
      </c>
      <c r="L26" s="14">
        <v>1673996.0</v>
      </c>
      <c r="M26" s="14">
        <v>1690801.0</v>
      </c>
      <c r="N26" s="14">
        <v>1669865.0</v>
      </c>
      <c r="O26" s="14">
        <v>1691283.0</v>
      </c>
      <c r="P26" s="14">
        <v>1792657.0</v>
      </c>
      <c r="Q26" s="14">
        <v>1787220.0</v>
      </c>
      <c r="R26" s="15">
        <v>1914995.0</v>
      </c>
      <c r="T26" s="16"/>
    </row>
    <row r="27" ht="12.0" customHeight="1">
      <c r="A27" s="5"/>
      <c r="B27" s="26" t="s">
        <v>25</v>
      </c>
      <c r="C27" s="27">
        <v>73898.0</v>
      </c>
      <c r="D27" s="27">
        <v>69765.0</v>
      </c>
      <c r="E27" s="27">
        <v>75138.0</v>
      </c>
      <c r="F27" s="27">
        <v>73827.0</v>
      </c>
      <c r="G27" s="13">
        <v>74204.0</v>
      </c>
      <c r="H27" s="13">
        <v>73998.0</v>
      </c>
      <c r="I27" s="13">
        <v>70366.0</v>
      </c>
      <c r="J27" s="13">
        <v>56187.0</v>
      </c>
      <c r="K27" s="13">
        <v>50402.0</v>
      </c>
      <c r="L27" s="13">
        <v>46816.0</v>
      </c>
      <c r="M27" s="13">
        <v>43236.0</v>
      </c>
      <c r="N27" s="13">
        <v>39695.0</v>
      </c>
      <c r="O27" s="13">
        <v>35936.0</v>
      </c>
      <c r="P27" s="13">
        <v>51911.0</v>
      </c>
      <c r="Q27" s="13">
        <v>48948.0</v>
      </c>
      <c r="R27" s="28">
        <v>49876.0</v>
      </c>
      <c r="T27" s="16"/>
    </row>
    <row r="28" ht="12.0" customHeight="1">
      <c r="A28" s="5"/>
      <c r="B28" s="8" t="s">
        <v>26</v>
      </c>
      <c r="C28" s="29">
        <f t="shared" ref="C28:R28" si="2">SUM(C20:C27)</f>
        <v>152207</v>
      </c>
      <c r="D28" s="29">
        <f t="shared" si="2"/>
        <v>150530</v>
      </c>
      <c r="E28" s="29">
        <f t="shared" si="2"/>
        <v>911073</v>
      </c>
      <c r="F28" s="29">
        <f t="shared" si="2"/>
        <v>911439</v>
      </c>
      <c r="G28" s="29">
        <f t="shared" si="2"/>
        <v>1242838</v>
      </c>
      <c r="H28" s="29">
        <f t="shared" si="2"/>
        <v>1286950</v>
      </c>
      <c r="I28" s="29">
        <f t="shared" si="2"/>
        <v>1338514</v>
      </c>
      <c r="J28" s="29">
        <f t="shared" si="2"/>
        <v>1931667</v>
      </c>
      <c r="K28" s="29">
        <f t="shared" si="2"/>
        <v>1890789</v>
      </c>
      <c r="L28" s="29">
        <f t="shared" si="2"/>
        <v>1828959</v>
      </c>
      <c r="M28" s="29">
        <f t="shared" si="2"/>
        <v>1838510</v>
      </c>
      <c r="N28" s="30">
        <f t="shared" si="2"/>
        <v>1804755</v>
      </c>
      <c r="O28" s="30">
        <f t="shared" si="2"/>
        <v>1820712</v>
      </c>
      <c r="P28" s="30">
        <f t="shared" si="2"/>
        <v>1924352</v>
      </c>
      <c r="Q28" s="30">
        <f t="shared" si="2"/>
        <v>1916873</v>
      </c>
      <c r="R28" s="30">
        <f t="shared" si="2"/>
        <v>2072094</v>
      </c>
    </row>
    <row r="29" ht="12.0" customHeight="1">
      <c r="A29" s="5"/>
      <c r="B29" s="31" t="s">
        <v>27</v>
      </c>
      <c r="C29" s="32">
        <f t="shared" ref="C29:R29" si="3">C18+C28</f>
        <v>407447</v>
      </c>
      <c r="D29" s="32">
        <f t="shared" si="3"/>
        <v>585082</v>
      </c>
      <c r="E29" s="32">
        <f t="shared" si="3"/>
        <v>1531615</v>
      </c>
      <c r="F29" s="32">
        <f t="shared" si="3"/>
        <v>2362344</v>
      </c>
      <c r="G29" s="32">
        <f t="shared" si="3"/>
        <v>2361864</v>
      </c>
      <c r="H29" s="32">
        <f t="shared" si="3"/>
        <v>2365002</v>
      </c>
      <c r="I29" s="32">
        <f t="shared" si="3"/>
        <v>2429911</v>
      </c>
      <c r="J29" s="32">
        <f t="shared" si="3"/>
        <v>3002958</v>
      </c>
      <c r="K29" s="32">
        <f t="shared" si="3"/>
        <v>2983222</v>
      </c>
      <c r="L29" s="32">
        <f t="shared" si="3"/>
        <v>2789192</v>
      </c>
      <c r="M29" s="32">
        <f t="shared" si="3"/>
        <v>2823785</v>
      </c>
      <c r="N29" s="32">
        <f t="shared" si="3"/>
        <v>2716891</v>
      </c>
      <c r="O29" s="32">
        <f t="shared" si="3"/>
        <v>2822803</v>
      </c>
      <c r="P29" s="32">
        <f t="shared" si="3"/>
        <v>3006147</v>
      </c>
      <c r="Q29" s="32">
        <f t="shared" si="3"/>
        <v>3099935</v>
      </c>
      <c r="R29" s="32">
        <f t="shared" si="3"/>
        <v>3259412</v>
      </c>
    </row>
    <row r="30" ht="12.0" customHeight="1">
      <c r="A30" s="5"/>
      <c r="B30" s="33"/>
      <c r="C30" s="34"/>
      <c r="D30" s="34"/>
      <c r="E30" s="34"/>
      <c r="F30" s="34"/>
      <c r="G30" s="34"/>
      <c r="H30" s="34"/>
      <c r="I30" s="34"/>
      <c r="J30" s="34"/>
      <c r="K30" s="5"/>
      <c r="L30" s="5"/>
      <c r="M30" s="5"/>
      <c r="N30" s="5"/>
      <c r="O30" s="5"/>
      <c r="P30" s="5"/>
      <c r="Q30" s="5"/>
      <c r="R30" s="5"/>
    </row>
    <row r="31" ht="12.0" customHeight="1">
      <c r="A31" s="5"/>
      <c r="B31" s="4" t="s">
        <v>28</v>
      </c>
      <c r="C31" s="35"/>
      <c r="D31" s="35"/>
      <c r="E31" s="35"/>
      <c r="F31" s="35"/>
      <c r="G31" s="35"/>
      <c r="H31" s="35"/>
      <c r="I31" s="35"/>
      <c r="J31" s="35"/>
      <c r="K31" s="5"/>
      <c r="L31" s="5"/>
      <c r="M31" s="5"/>
      <c r="N31" s="5"/>
      <c r="O31" s="5"/>
      <c r="P31" s="5"/>
      <c r="Q31" s="5"/>
      <c r="R31" s="5"/>
    </row>
    <row r="32" ht="12.0" customHeight="1">
      <c r="A32" s="5"/>
      <c r="B32" s="12" t="s">
        <v>29</v>
      </c>
      <c r="C32" s="13">
        <v>8631.0</v>
      </c>
      <c r="D32" s="13">
        <v>15312.0</v>
      </c>
      <c r="E32" s="13">
        <v>25053.0</v>
      </c>
      <c r="F32" s="13">
        <v>33566.0</v>
      </c>
      <c r="G32" s="13">
        <v>23672.0</v>
      </c>
      <c r="H32" s="13">
        <v>24655.0</v>
      </c>
      <c r="I32" s="13">
        <v>26512.0</v>
      </c>
      <c r="J32" s="13">
        <v>33376.0</v>
      </c>
      <c r="K32" s="14">
        <v>21542.0</v>
      </c>
      <c r="L32" s="14">
        <v>19244.0</v>
      </c>
      <c r="M32" s="14">
        <v>16958.0</v>
      </c>
      <c r="N32" s="14">
        <v>21690.0</v>
      </c>
      <c r="O32" s="14">
        <v>20196.0</v>
      </c>
      <c r="P32" s="14">
        <v>19057.0</v>
      </c>
      <c r="Q32" s="14">
        <v>18154.0</v>
      </c>
      <c r="R32" s="15">
        <v>29738.0</v>
      </c>
      <c r="S32" s="20"/>
    </row>
    <row r="33" ht="12.0" customHeight="1">
      <c r="A33" s="5"/>
      <c r="B33" s="12" t="s">
        <v>30</v>
      </c>
      <c r="C33" s="13">
        <v>23166.0</v>
      </c>
      <c r="D33" s="13">
        <v>75377.0</v>
      </c>
      <c r="E33" s="13">
        <v>138694.0</v>
      </c>
      <c r="F33" s="13">
        <v>164403.0</v>
      </c>
      <c r="G33" s="13">
        <v>168547.0</v>
      </c>
      <c r="H33" s="13">
        <v>183465.0</v>
      </c>
      <c r="I33" s="13">
        <v>252629.0</v>
      </c>
      <c r="J33" s="13">
        <v>236030.0</v>
      </c>
      <c r="K33" s="14">
        <f>233583+1645</f>
        <v>235228</v>
      </c>
      <c r="L33" s="14">
        <f>200285+366</f>
        <v>200651</v>
      </c>
      <c r="M33" s="14">
        <f>224579+3745</f>
        <v>228324</v>
      </c>
      <c r="N33" s="14">
        <v>112719.0</v>
      </c>
      <c r="O33" s="14">
        <v>133680.0</v>
      </c>
      <c r="P33" s="14">
        <v>162783.0</v>
      </c>
      <c r="Q33" s="14">
        <v>250360.0</v>
      </c>
      <c r="R33" s="15">
        <v>286226.0</v>
      </c>
    </row>
    <row r="34" ht="12.0" customHeight="1">
      <c r="A34" s="5"/>
      <c r="B34" s="12" t="s">
        <v>31</v>
      </c>
      <c r="C34" s="13">
        <v>14021.0</v>
      </c>
      <c r="D34" s="13">
        <v>14569.0</v>
      </c>
      <c r="E34" s="13">
        <v>20952.0</v>
      </c>
      <c r="F34" s="13">
        <v>21214.0</v>
      </c>
      <c r="G34" s="13">
        <v>25998.0</v>
      </c>
      <c r="H34" s="13">
        <v>27548.0</v>
      </c>
      <c r="I34" s="13">
        <v>29199.0</v>
      </c>
      <c r="J34" s="13">
        <v>21539.0</v>
      </c>
      <c r="K34" s="14">
        <v>19922.0</v>
      </c>
      <c r="L34" s="14">
        <v>19945.0</v>
      </c>
      <c r="M34" s="14">
        <v>18921.0</v>
      </c>
      <c r="N34" s="14">
        <v>17862.0</v>
      </c>
      <c r="O34" s="14">
        <v>15708.0</v>
      </c>
      <c r="P34" s="14">
        <v>19445.0</v>
      </c>
      <c r="Q34" s="14">
        <v>21270.0</v>
      </c>
      <c r="R34" s="15">
        <v>23946.0</v>
      </c>
    </row>
    <row r="35" ht="12.0" customHeight="1">
      <c r="A35" s="5"/>
      <c r="B35" s="12" t="s">
        <v>32</v>
      </c>
      <c r="C35" s="13">
        <v>87908.0</v>
      </c>
      <c r="D35" s="13">
        <v>141794.0</v>
      </c>
      <c r="E35" s="13">
        <v>214063.0</v>
      </c>
      <c r="F35" s="13">
        <v>234173.0</v>
      </c>
      <c r="G35" s="13">
        <v>253299.0</v>
      </c>
      <c r="H35" s="13">
        <v>214367.0</v>
      </c>
      <c r="I35" s="13">
        <v>256028.0</v>
      </c>
      <c r="J35" s="13">
        <v>260156.0</v>
      </c>
      <c r="K35" s="14">
        <v>251801.0</v>
      </c>
      <c r="L35" s="14">
        <v>198639.0</v>
      </c>
      <c r="M35" s="14">
        <v>216606.0</v>
      </c>
      <c r="N35" s="14">
        <v>196396.0</v>
      </c>
      <c r="O35" s="14">
        <v>210748.0</v>
      </c>
      <c r="P35" s="14">
        <v>206518.0</v>
      </c>
      <c r="Q35" s="14">
        <v>254427.0</v>
      </c>
      <c r="R35" s="15">
        <v>275866.0</v>
      </c>
    </row>
    <row r="36" ht="12.0" customHeight="1">
      <c r="A36" s="5"/>
      <c r="B36" s="12" t="s">
        <v>33</v>
      </c>
      <c r="C36" s="17">
        <v>0.0</v>
      </c>
      <c r="D36" s="17">
        <v>0.0</v>
      </c>
      <c r="E36" s="13">
        <v>97701.0</v>
      </c>
      <c r="F36" s="13">
        <v>48923.0</v>
      </c>
      <c r="G36" s="13">
        <v>109555.0</v>
      </c>
      <c r="H36" s="13">
        <v>113559.0</v>
      </c>
      <c r="I36" s="13">
        <v>63947.0</v>
      </c>
      <c r="J36" s="13">
        <v>76746.0</v>
      </c>
      <c r="K36" s="14">
        <f>72005+5096</f>
        <v>77101</v>
      </c>
      <c r="L36" s="14">
        <v>40583.0</v>
      </c>
      <c r="M36" s="14">
        <v>41301.0</v>
      </c>
      <c r="N36" s="14">
        <v>13365.0</v>
      </c>
      <c r="O36" s="14">
        <v>110180.0</v>
      </c>
      <c r="P36" s="14">
        <v>122645.0</v>
      </c>
      <c r="Q36" s="14">
        <v>125505.0</v>
      </c>
      <c r="R36" s="15">
        <v>40381.0</v>
      </c>
    </row>
    <row r="37" ht="12.0" customHeight="1">
      <c r="A37" s="5"/>
      <c r="B37" s="12" t="s">
        <v>34</v>
      </c>
      <c r="C37" s="17">
        <v>0.0</v>
      </c>
      <c r="D37" s="17">
        <v>0.0</v>
      </c>
      <c r="E37" s="17">
        <v>0.0</v>
      </c>
      <c r="F37" s="17">
        <v>0.0</v>
      </c>
      <c r="G37" s="17">
        <v>0.0</v>
      </c>
      <c r="H37" s="13">
        <v>49330.0</v>
      </c>
      <c r="I37" s="13">
        <v>50315.0</v>
      </c>
      <c r="J37" s="17">
        <v>0.0</v>
      </c>
      <c r="K37" s="17">
        <f>40052*0</f>
        <v>0</v>
      </c>
      <c r="L37" s="17">
        <f>31288*0</f>
        <v>0</v>
      </c>
      <c r="M37" s="17">
        <f>34721*0</f>
        <v>0</v>
      </c>
      <c r="N37" s="18">
        <v>0.0</v>
      </c>
      <c r="O37" s="18">
        <v>0.0</v>
      </c>
      <c r="P37" s="18">
        <v>0.0</v>
      </c>
      <c r="Q37" s="18">
        <v>0.0</v>
      </c>
      <c r="R37" s="36">
        <v>0.0</v>
      </c>
    </row>
    <row r="38" ht="12.0" customHeight="1">
      <c r="A38" s="5"/>
      <c r="B38" s="12" t="s">
        <v>17</v>
      </c>
      <c r="C38" s="13">
        <v>2050.0</v>
      </c>
      <c r="D38" s="13">
        <v>5392.0</v>
      </c>
      <c r="E38" s="13">
        <v>3295.0</v>
      </c>
      <c r="F38" s="13">
        <v>535.0</v>
      </c>
      <c r="G38" s="13">
        <v>35724.0</v>
      </c>
      <c r="H38" s="13">
        <v>7033.0</v>
      </c>
      <c r="I38" s="13">
        <v>6095.0</v>
      </c>
      <c r="J38" s="13">
        <v>4109.0</v>
      </c>
      <c r="K38" s="5">
        <v>450.0</v>
      </c>
      <c r="L38" s="17">
        <v>0.0</v>
      </c>
      <c r="M38" s="17">
        <v>0.0</v>
      </c>
      <c r="N38" s="18">
        <v>0.0</v>
      </c>
      <c r="O38" s="18">
        <v>0.0</v>
      </c>
      <c r="P38" s="18">
        <v>8290.0</v>
      </c>
      <c r="Q38" s="18">
        <v>7184.0</v>
      </c>
      <c r="R38" s="36">
        <v>14673.0</v>
      </c>
    </row>
    <row r="39" ht="12.0" customHeight="1">
      <c r="A39" s="5"/>
      <c r="B39" s="37" t="s">
        <v>35</v>
      </c>
      <c r="C39" s="13">
        <v>8616.0</v>
      </c>
      <c r="D39" s="13">
        <v>9357.0</v>
      </c>
      <c r="E39" s="13">
        <v>19545.0</v>
      </c>
      <c r="F39" s="13">
        <v>18768.0</v>
      </c>
      <c r="G39" s="13">
        <v>8531.0</v>
      </c>
      <c r="H39" s="13">
        <v>20092.0</v>
      </c>
      <c r="I39" s="13">
        <v>17552.0</v>
      </c>
      <c r="J39" s="13">
        <v>18272.0</v>
      </c>
      <c r="K39" s="13">
        <v>21286.0</v>
      </c>
      <c r="L39" s="13">
        <v>22133.0</v>
      </c>
      <c r="M39" s="13">
        <v>21676.0</v>
      </c>
      <c r="N39" s="13">
        <v>17877.0</v>
      </c>
      <c r="O39" s="13">
        <v>16038.0</v>
      </c>
      <c r="P39" s="13">
        <v>18009.0</v>
      </c>
      <c r="Q39" s="13">
        <v>24959.0</v>
      </c>
      <c r="R39" s="13">
        <v>36435.0</v>
      </c>
    </row>
    <row r="40" ht="12.0" customHeight="1">
      <c r="A40" s="5"/>
      <c r="B40" s="12" t="s">
        <v>36</v>
      </c>
      <c r="C40" s="13">
        <v>14714.0</v>
      </c>
      <c r="D40" s="13">
        <v>30677.0</v>
      </c>
      <c r="E40" s="13">
        <v>4044.0</v>
      </c>
      <c r="F40" s="17">
        <v>0.0</v>
      </c>
      <c r="G40" s="17">
        <v>0.0</v>
      </c>
      <c r="H40" s="17">
        <v>0.0</v>
      </c>
      <c r="I40" s="17">
        <v>0.0</v>
      </c>
      <c r="J40" s="17">
        <v>0.0</v>
      </c>
      <c r="K40" s="17">
        <v>0.0</v>
      </c>
      <c r="L40" s="17">
        <v>0.0</v>
      </c>
      <c r="M40" s="17">
        <v>0.0</v>
      </c>
      <c r="N40" s="18">
        <v>0.0</v>
      </c>
      <c r="O40" s="18">
        <v>0.0</v>
      </c>
      <c r="P40" s="18">
        <v>0.0</v>
      </c>
      <c r="Q40" s="18">
        <v>0.0</v>
      </c>
      <c r="R40" s="18">
        <v>0.0</v>
      </c>
    </row>
    <row r="41" ht="12.0" customHeight="1">
      <c r="A41" s="5"/>
      <c r="B41" s="12" t="s">
        <v>37</v>
      </c>
      <c r="C41" s="13">
        <v>16162.0</v>
      </c>
      <c r="D41" s="13">
        <v>9987.0</v>
      </c>
      <c r="E41" s="13">
        <v>3014.0</v>
      </c>
      <c r="F41" s="13">
        <v>13722.0</v>
      </c>
      <c r="G41" s="13">
        <v>11143.0</v>
      </c>
      <c r="H41" s="13">
        <v>11771.0</v>
      </c>
      <c r="I41" s="13">
        <v>11760.0</v>
      </c>
      <c r="J41" s="13">
        <v>32136.0</v>
      </c>
      <c r="K41" s="14">
        <v>20491.0</v>
      </c>
      <c r="L41" s="14">
        <v>12981.0</v>
      </c>
      <c r="M41" s="14">
        <v>12954.0</v>
      </c>
      <c r="N41" s="14">
        <v>48079.0</v>
      </c>
      <c r="O41" s="18">
        <v>29632.0</v>
      </c>
      <c r="P41" s="18">
        <v>25459.0</v>
      </c>
      <c r="Q41" s="18">
        <v>29186.0</v>
      </c>
      <c r="R41" s="36">
        <v>41896.0</v>
      </c>
    </row>
    <row r="42" ht="12.0" customHeight="1">
      <c r="A42" s="5"/>
      <c r="B42" s="12" t="s">
        <v>38</v>
      </c>
      <c r="C42" s="13">
        <v>44000.0</v>
      </c>
      <c r="D42" s="13">
        <v>628.0</v>
      </c>
      <c r="E42" s="17">
        <v>0.0</v>
      </c>
      <c r="F42" s="17">
        <v>0.0</v>
      </c>
      <c r="G42" s="17">
        <v>0.0</v>
      </c>
      <c r="H42" s="17">
        <v>0.0</v>
      </c>
      <c r="I42" s="17">
        <v>0.0</v>
      </c>
      <c r="J42" s="17">
        <v>0.0</v>
      </c>
      <c r="K42" s="17">
        <v>0.0</v>
      </c>
      <c r="L42" s="17">
        <v>0.0</v>
      </c>
      <c r="M42" s="17">
        <v>0.0</v>
      </c>
      <c r="N42" s="18">
        <v>0.0</v>
      </c>
      <c r="O42" s="18">
        <v>0.0</v>
      </c>
      <c r="P42" s="18">
        <v>0.0</v>
      </c>
      <c r="Q42" s="18">
        <v>0.0</v>
      </c>
      <c r="R42" s="36">
        <v>0.0</v>
      </c>
    </row>
    <row r="43" ht="12.0" customHeight="1">
      <c r="A43" s="5"/>
      <c r="B43" s="12" t="s">
        <v>39</v>
      </c>
      <c r="C43" s="13">
        <v>8144.0</v>
      </c>
      <c r="D43" s="13">
        <v>7899.0</v>
      </c>
      <c r="E43" s="13">
        <v>14855.0</v>
      </c>
      <c r="F43" s="13">
        <v>13669.0</v>
      </c>
      <c r="G43" s="13">
        <v>17670.0</v>
      </c>
      <c r="H43" s="13">
        <v>20942.0</v>
      </c>
      <c r="I43" s="13">
        <v>34133.0</v>
      </c>
      <c r="J43" s="13">
        <v>47501.0</v>
      </c>
      <c r="K43" s="14">
        <v>50745.0</v>
      </c>
      <c r="L43" s="14">
        <v>38672.0</v>
      </c>
      <c r="M43" s="14">
        <v>34551.0</v>
      </c>
      <c r="N43" s="14">
        <v>27290.0</v>
      </c>
      <c r="O43" s="14">
        <v>15844.0</v>
      </c>
      <c r="P43" s="14">
        <v>17510.0</v>
      </c>
      <c r="Q43" s="14">
        <v>18725.0</v>
      </c>
      <c r="R43" s="15">
        <v>24695.0</v>
      </c>
    </row>
    <row r="44" ht="12.0" customHeight="1">
      <c r="A44" s="5"/>
      <c r="B44" s="38" t="s">
        <v>40</v>
      </c>
      <c r="C44" s="30">
        <f t="shared" ref="C44:R44" si="4">SUM(C32:C43)</f>
        <v>227412</v>
      </c>
      <c r="D44" s="30">
        <f t="shared" si="4"/>
        <v>310992</v>
      </c>
      <c r="E44" s="30">
        <f t="shared" si="4"/>
        <v>541216</v>
      </c>
      <c r="F44" s="30">
        <f t="shared" si="4"/>
        <v>548973</v>
      </c>
      <c r="G44" s="30">
        <f t="shared" si="4"/>
        <v>654139</v>
      </c>
      <c r="H44" s="30">
        <f t="shared" si="4"/>
        <v>672762</v>
      </c>
      <c r="I44" s="30">
        <f t="shared" si="4"/>
        <v>748170</v>
      </c>
      <c r="J44" s="30">
        <f t="shared" si="4"/>
        <v>729865</v>
      </c>
      <c r="K44" s="30">
        <f t="shared" si="4"/>
        <v>698566</v>
      </c>
      <c r="L44" s="30">
        <f t="shared" si="4"/>
        <v>552848</v>
      </c>
      <c r="M44" s="30">
        <f t="shared" si="4"/>
        <v>591291</v>
      </c>
      <c r="N44" s="30">
        <f t="shared" si="4"/>
        <v>455278</v>
      </c>
      <c r="O44" s="30">
        <f t="shared" si="4"/>
        <v>552026</v>
      </c>
      <c r="P44" s="30">
        <f t="shared" si="4"/>
        <v>599716</v>
      </c>
      <c r="Q44" s="30">
        <f t="shared" si="4"/>
        <v>749770</v>
      </c>
      <c r="R44" s="39">
        <f t="shared" si="4"/>
        <v>773856</v>
      </c>
    </row>
    <row r="45" ht="9.0" customHeight="1">
      <c r="A45" s="5"/>
      <c r="B45" s="10"/>
      <c r="C45" s="40"/>
      <c r="D45" s="40"/>
      <c r="E45" s="40"/>
      <c r="F45" s="40"/>
      <c r="G45" s="40"/>
      <c r="H45" s="40"/>
      <c r="I45" s="40"/>
      <c r="J45" s="40"/>
      <c r="K45" s="5"/>
      <c r="L45" s="5"/>
      <c r="M45" s="5"/>
      <c r="N45" s="5"/>
      <c r="O45" s="5"/>
      <c r="P45" s="5"/>
      <c r="Q45" s="5"/>
      <c r="R45" s="5"/>
    </row>
    <row r="46" ht="12.0" customHeight="1">
      <c r="A46" s="5"/>
      <c r="B46" s="12" t="s">
        <v>30</v>
      </c>
      <c r="C46" s="41">
        <v>4683.0</v>
      </c>
      <c r="D46" s="41">
        <v>13853.0</v>
      </c>
      <c r="E46" s="41">
        <v>643453.0</v>
      </c>
      <c r="F46" s="41">
        <v>624306.0</v>
      </c>
      <c r="G46" s="41">
        <v>579429.0</v>
      </c>
      <c r="H46" s="41">
        <v>489777.0</v>
      </c>
      <c r="I46" s="41">
        <v>453729.0</v>
      </c>
      <c r="J46" s="41">
        <v>753733.0</v>
      </c>
      <c r="K46" s="14">
        <f>714741+7709</f>
        <v>722450</v>
      </c>
      <c r="L46" s="14">
        <f>663069+1832</f>
        <v>664901</v>
      </c>
      <c r="M46" s="14">
        <f>620589+4451</f>
        <v>625040</v>
      </c>
      <c r="N46" s="14">
        <v>614744.0</v>
      </c>
      <c r="O46" s="14">
        <v>660269.0</v>
      </c>
      <c r="P46" s="14">
        <v>666168.0</v>
      </c>
      <c r="Q46" s="14">
        <v>587029.0</v>
      </c>
      <c r="R46" s="15">
        <v>572780.0</v>
      </c>
    </row>
    <row r="47" ht="12.0" customHeight="1">
      <c r="A47" s="5"/>
      <c r="B47" s="12" t="s">
        <v>41</v>
      </c>
      <c r="C47" s="18">
        <v>0.0</v>
      </c>
      <c r="D47" s="18">
        <v>0.0</v>
      </c>
      <c r="E47" s="18">
        <v>0.0</v>
      </c>
      <c r="F47" s="18">
        <v>0.0</v>
      </c>
      <c r="G47" s="18">
        <v>0.0</v>
      </c>
      <c r="H47" s="18">
        <v>0.0</v>
      </c>
      <c r="I47" s="18">
        <v>0.0</v>
      </c>
      <c r="J47" s="18">
        <v>20942.0</v>
      </c>
      <c r="K47" s="14">
        <f>0+29371</f>
        <v>29371</v>
      </c>
      <c r="L47" s="14">
        <v>48116.0</v>
      </c>
      <c r="M47" s="18">
        <v>57632.0</v>
      </c>
      <c r="N47" s="14">
        <v>68465.0</v>
      </c>
      <c r="O47" s="14">
        <v>77659.0</v>
      </c>
      <c r="P47" s="14">
        <v>85496.0</v>
      </c>
      <c r="Q47" s="14">
        <v>88167.0</v>
      </c>
      <c r="R47" s="15">
        <v>100815.0</v>
      </c>
    </row>
    <row r="48" ht="12.0" customHeight="1">
      <c r="A48" s="5"/>
      <c r="B48" s="12" t="s">
        <v>31</v>
      </c>
      <c r="C48" s="41">
        <v>63372.0</v>
      </c>
      <c r="D48" s="41">
        <v>60659.0</v>
      </c>
      <c r="E48" s="41">
        <v>62012.0</v>
      </c>
      <c r="F48" s="41">
        <v>60674.0</v>
      </c>
      <c r="G48" s="41">
        <v>56506.0</v>
      </c>
      <c r="H48" s="41">
        <v>55688.0</v>
      </c>
      <c r="I48" s="41">
        <v>50722.0</v>
      </c>
      <c r="J48" s="41">
        <v>41269.0</v>
      </c>
      <c r="K48" s="14">
        <v>37036.0</v>
      </c>
      <c r="L48" s="14">
        <v>32317.0</v>
      </c>
      <c r="M48" s="14">
        <v>29834.0</v>
      </c>
      <c r="N48" s="14">
        <v>27037.0</v>
      </c>
      <c r="O48" s="14">
        <v>25395.0</v>
      </c>
      <c r="P48" s="14">
        <v>38334.0</v>
      </c>
      <c r="Q48" s="14">
        <v>34612.0</v>
      </c>
      <c r="R48" s="15">
        <v>34847.0</v>
      </c>
    </row>
    <row r="49" ht="12.0" customHeight="1">
      <c r="A49" s="5"/>
      <c r="B49" s="12" t="s">
        <v>42</v>
      </c>
      <c r="C49" s="41">
        <v>173.0</v>
      </c>
      <c r="D49" s="41">
        <v>161.0</v>
      </c>
      <c r="E49" s="41">
        <v>507.0</v>
      </c>
      <c r="F49" s="41">
        <v>633.0</v>
      </c>
      <c r="G49" s="41">
        <v>1189.0</v>
      </c>
      <c r="H49" s="41">
        <v>14586.0</v>
      </c>
      <c r="I49" s="41">
        <v>14587.0</v>
      </c>
      <c r="J49" s="41">
        <v>12347.0</v>
      </c>
      <c r="K49" s="14">
        <v>12074.0</v>
      </c>
      <c r="L49" s="14">
        <v>12079.0</v>
      </c>
      <c r="M49" s="14">
        <v>12061.0</v>
      </c>
      <c r="N49" s="14">
        <v>9620.0</v>
      </c>
      <c r="O49" s="14">
        <v>9696.0</v>
      </c>
      <c r="P49" s="14">
        <v>9598.0</v>
      </c>
      <c r="Q49" s="14">
        <v>9598.0</v>
      </c>
      <c r="R49" s="15">
        <v>6664.0</v>
      </c>
    </row>
    <row r="50" ht="12.0" customHeight="1">
      <c r="A50" s="5"/>
      <c r="B50" s="12" t="s">
        <v>33</v>
      </c>
      <c r="C50" s="41">
        <v>0.0</v>
      </c>
      <c r="D50" s="41" t="s">
        <v>43</v>
      </c>
      <c r="E50" s="41">
        <v>35872.0</v>
      </c>
      <c r="F50" s="41">
        <v>36803.0</v>
      </c>
      <c r="G50" s="41">
        <v>59508.0</v>
      </c>
      <c r="H50" s="41">
        <v>67627.0</v>
      </c>
      <c r="I50" s="41">
        <v>55279.0</v>
      </c>
      <c r="J50" s="41">
        <v>133299.0</v>
      </c>
      <c r="K50" s="14">
        <f>132681</f>
        <v>132681</v>
      </c>
      <c r="L50" s="14">
        <v>126785.0</v>
      </c>
      <c r="M50" s="14">
        <v>124168.0</v>
      </c>
      <c r="N50" s="14">
        <v>122689.0</v>
      </c>
      <c r="O50" s="14">
        <v>30802.0</v>
      </c>
      <c r="P50" s="14">
        <v>27953.0</v>
      </c>
      <c r="Q50" s="14">
        <v>20490.0</v>
      </c>
      <c r="R50" s="15">
        <v>20986.0</v>
      </c>
    </row>
    <row r="51" ht="12.0" customHeight="1">
      <c r="A51" s="5"/>
      <c r="B51" s="12" t="s">
        <v>39</v>
      </c>
      <c r="C51" s="41">
        <v>2102.0</v>
      </c>
      <c r="D51" s="41">
        <v>957.0</v>
      </c>
      <c r="E51" s="41">
        <v>694.0</v>
      </c>
      <c r="F51" s="41">
        <v>1660.0</v>
      </c>
      <c r="G51" s="41">
        <v>2364.0</v>
      </c>
      <c r="H51" s="41">
        <v>1739.0</v>
      </c>
      <c r="I51" s="41">
        <v>2020.0</v>
      </c>
      <c r="J51" s="41">
        <v>3530.0</v>
      </c>
      <c r="K51" s="14">
        <v>2929.0</v>
      </c>
      <c r="L51" s="14">
        <v>3187.0</v>
      </c>
      <c r="M51" s="14">
        <v>8595.0</v>
      </c>
      <c r="N51" s="14">
        <v>7807.0</v>
      </c>
      <c r="O51" s="14">
        <v>14067.0</v>
      </c>
      <c r="P51" s="14">
        <v>13830.0</v>
      </c>
      <c r="Q51" s="14">
        <v>15445.0</v>
      </c>
      <c r="R51" s="15">
        <v>15022.0</v>
      </c>
    </row>
    <row r="52" ht="12.0" customHeight="1">
      <c r="A52" s="5"/>
      <c r="B52" s="42" t="s">
        <v>44</v>
      </c>
      <c r="C52" s="30">
        <f t="shared" ref="C52:R52" si="5">SUM(C46:C51)</f>
        <v>70330</v>
      </c>
      <c r="D52" s="30">
        <f t="shared" si="5"/>
        <v>75630</v>
      </c>
      <c r="E52" s="30">
        <f t="shared" si="5"/>
        <v>742538</v>
      </c>
      <c r="F52" s="30">
        <f t="shared" si="5"/>
        <v>724076</v>
      </c>
      <c r="G52" s="30">
        <f t="shared" si="5"/>
        <v>698996</v>
      </c>
      <c r="H52" s="30">
        <f t="shared" si="5"/>
        <v>629417</v>
      </c>
      <c r="I52" s="30">
        <f t="shared" si="5"/>
        <v>576337</v>
      </c>
      <c r="J52" s="30">
        <f t="shared" si="5"/>
        <v>965120</v>
      </c>
      <c r="K52" s="30">
        <f t="shared" si="5"/>
        <v>936541</v>
      </c>
      <c r="L52" s="30">
        <f t="shared" si="5"/>
        <v>887385</v>
      </c>
      <c r="M52" s="30">
        <f t="shared" si="5"/>
        <v>857330</v>
      </c>
      <c r="N52" s="30">
        <f t="shared" si="5"/>
        <v>850362</v>
      </c>
      <c r="O52" s="30">
        <f t="shared" si="5"/>
        <v>817888</v>
      </c>
      <c r="P52" s="30">
        <f t="shared" si="5"/>
        <v>841379</v>
      </c>
      <c r="Q52" s="30">
        <f t="shared" si="5"/>
        <v>755341</v>
      </c>
      <c r="R52" s="30">
        <f t="shared" si="5"/>
        <v>751114</v>
      </c>
    </row>
    <row r="53" ht="9.0" customHeight="1">
      <c r="A53" s="5"/>
      <c r="B53" s="10"/>
      <c r="C53" s="40"/>
      <c r="D53" s="40"/>
      <c r="E53" s="40"/>
      <c r="F53" s="40"/>
      <c r="G53" s="40"/>
      <c r="H53" s="40"/>
      <c r="I53" s="40"/>
      <c r="J53" s="40"/>
      <c r="K53" s="5"/>
      <c r="L53" s="5"/>
      <c r="M53" s="5"/>
      <c r="N53" s="5"/>
      <c r="O53" s="5"/>
      <c r="P53" s="5"/>
      <c r="Q53" s="5"/>
      <c r="R53" s="5"/>
    </row>
    <row r="54" ht="12.0" customHeight="1">
      <c r="A54" s="5"/>
      <c r="B54" s="8" t="s">
        <v>45</v>
      </c>
      <c r="C54" s="41"/>
      <c r="D54" s="41"/>
      <c r="E54" s="41"/>
      <c r="F54" s="41"/>
      <c r="G54" s="41"/>
      <c r="H54" s="41"/>
      <c r="I54" s="41"/>
      <c r="J54" s="41"/>
      <c r="K54" s="5"/>
      <c r="L54" s="5"/>
      <c r="M54" s="5"/>
      <c r="N54" s="5"/>
      <c r="O54" s="5"/>
      <c r="P54" s="5"/>
      <c r="Q54" s="5"/>
      <c r="R54" s="5"/>
    </row>
    <row r="55" ht="12.0" customHeight="1">
      <c r="A55" s="5"/>
      <c r="B55" s="12" t="s">
        <v>46</v>
      </c>
      <c r="C55" s="41">
        <v>68968.0</v>
      </c>
      <c r="D55" s="41">
        <v>68968.0</v>
      </c>
      <c r="E55" s="41">
        <v>59542.0</v>
      </c>
      <c r="F55" s="41">
        <v>36.0</v>
      </c>
      <c r="G55" s="41">
        <v>37.0</v>
      </c>
      <c r="H55" s="41">
        <v>37.0</v>
      </c>
      <c r="I55" s="41">
        <v>37.0</v>
      </c>
      <c r="J55" s="41">
        <v>37.0</v>
      </c>
      <c r="K55" s="5">
        <v>37.0</v>
      </c>
      <c r="L55" s="5">
        <v>37.0</v>
      </c>
      <c r="M55" s="5">
        <v>37.0</v>
      </c>
      <c r="N55" s="5">
        <v>37.0</v>
      </c>
      <c r="O55" s="5">
        <v>37.0</v>
      </c>
      <c r="P55" s="5">
        <v>37.0</v>
      </c>
      <c r="Q55" s="5">
        <v>37.0</v>
      </c>
      <c r="R55" s="43">
        <v>37.0</v>
      </c>
    </row>
    <row r="56" ht="12.0" customHeight="1">
      <c r="A56" s="5"/>
      <c r="B56" s="12" t="s">
        <v>47</v>
      </c>
      <c r="C56" s="41">
        <v>0.0</v>
      </c>
      <c r="D56" s="17">
        <v>0.0</v>
      </c>
      <c r="E56" s="17">
        <v>0.0</v>
      </c>
      <c r="F56" s="41">
        <v>915947.0</v>
      </c>
      <c r="G56" s="41">
        <v>929984.0</v>
      </c>
      <c r="H56" s="41">
        <v>929984.0</v>
      </c>
      <c r="I56" s="41">
        <v>946173.0</v>
      </c>
      <c r="J56" s="41">
        <v>946173.0</v>
      </c>
      <c r="K56" s="14">
        <v>946173.0</v>
      </c>
      <c r="L56" s="14">
        <v>946173.0</v>
      </c>
      <c r="M56" s="14">
        <v>946173.0</v>
      </c>
      <c r="N56" s="14">
        <v>980893.0</v>
      </c>
      <c r="O56" s="14">
        <v>983194.0</v>
      </c>
      <c r="P56" s="14">
        <v>983194.0</v>
      </c>
      <c r="Q56" s="14">
        <v>983021.0</v>
      </c>
      <c r="R56" s="15">
        <v>1009058.0</v>
      </c>
    </row>
    <row r="57" ht="12.0" customHeight="1">
      <c r="A57" s="5"/>
      <c r="B57" s="12" t="s">
        <v>48</v>
      </c>
      <c r="C57" s="41">
        <v>0.0</v>
      </c>
      <c r="D57" s="17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>
        <v>0.0</v>
      </c>
      <c r="L57" s="41">
        <v>-18476.0</v>
      </c>
      <c r="M57" s="41">
        <v>-37827.0</v>
      </c>
      <c r="N57" s="18">
        <v>0.0</v>
      </c>
      <c r="O57" s="18">
        <v>-4143.0</v>
      </c>
      <c r="P57" s="18">
        <v>-30611.0</v>
      </c>
      <c r="Q57" s="18">
        <v>-50659.0</v>
      </c>
      <c r="R57" s="36">
        <v>-36405.0</v>
      </c>
    </row>
    <row r="58" ht="12.0" customHeight="1">
      <c r="A58" s="5"/>
      <c r="B58" s="12" t="s">
        <v>49</v>
      </c>
      <c r="C58" s="41">
        <v>4112.0</v>
      </c>
      <c r="D58" s="41">
        <v>6764.0</v>
      </c>
      <c r="E58" s="41">
        <v>9007.0</v>
      </c>
      <c r="F58" s="41">
        <v>10105.0</v>
      </c>
      <c r="G58" s="41">
        <v>15377.0</v>
      </c>
      <c r="H58" s="41">
        <v>23796.0</v>
      </c>
      <c r="I58" s="41">
        <v>26045.0</v>
      </c>
      <c r="J58" s="41">
        <v>203218.0</v>
      </c>
      <c r="K58" s="14">
        <v>209093.0</v>
      </c>
      <c r="L58" s="14">
        <v>218382.0</v>
      </c>
      <c r="M58" s="14">
        <v>225436.0</v>
      </c>
      <c r="N58" s="14">
        <v>174153.0</v>
      </c>
      <c r="O58" s="14">
        <v>176774.0</v>
      </c>
      <c r="P58" s="14">
        <v>183517.0</v>
      </c>
      <c r="Q58" s="14">
        <v>194574.0</v>
      </c>
      <c r="R58" s="15">
        <v>135153.0</v>
      </c>
    </row>
    <row r="59" ht="12.0" customHeight="1">
      <c r="A59" s="5"/>
      <c r="B59" s="37" t="s">
        <v>50</v>
      </c>
      <c r="C59" s="41">
        <v>32825.0</v>
      </c>
      <c r="D59" s="41">
        <v>109308.0</v>
      </c>
      <c r="E59" s="41">
        <v>146170.0</v>
      </c>
      <c r="F59" s="41">
        <v>125957.0</v>
      </c>
      <c r="G59" s="41">
        <v>155180.0</v>
      </c>
      <c r="H59" s="41">
        <v>181179.0</v>
      </c>
      <c r="I59" s="41">
        <v>221787.0</v>
      </c>
      <c r="J59" s="41">
        <v>221667.0</v>
      </c>
      <c r="K59" s="14">
        <f>304255-30206-8748</f>
        <v>265301</v>
      </c>
      <c r="L59" s="14">
        <f>352095-30206-17619</f>
        <v>304270</v>
      </c>
      <c r="M59" s="14">
        <f>388256-30206-26733</f>
        <v>331317</v>
      </c>
      <c r="N59" s="14">
        <v>354240.0</v>
      </c>
      <c r="O59" s="14">
        <v>376649.0</v>
      </c>
      <c r="P59" s="14">
        <v>425157.0</v>
      </c>
      <c r="Q59" s="14">
        <v>453730.0</v>
      </c>
      <c r="R59" s="15">
        <v>515399.0</v>
      </c>
    </row>
    <row r="60" ht="12.0" customHeight="1">
      <c r="A60" s="5"/>
      <c r="B60" s="37" t="s">
        <v>51</v>
      </c>
      <c r="C60" s="41">
        <v>3800.0</v>
      </c>
      <c r="D60" s="41">
        <v>13420.0</v>
      </c>
      <c r="E60" s="41">
        <v>33142.0</v>
      </c>
      <c r="F60" s="41">
        <v>37250.0</v>
      </c>
      <c r="G60" s="41">
        <v>-91849.0</v>
      </c>
      <c r="H60" s="41">
        <v>-72173.0</v>
      </c>
      <c r="I60" s="41">
        <v>-88638.0</v>
      </c>
      <c r="J60" s="41">
        <v>-63122.0</v>
      </c>
      <c r="K60" s="41">
        <v>-72489.0</v>
      </c>
      <c r="L60" s="41">
        <v>-101427.0</v>
      </c>
      <c r="M60" s="41">
        <v>-89972.0</v>
      </c>
      <c r="N60" s="41">
        <v>-98072.0</v>
      </c>
      <c r="O60" s="41">
        <v>-79622.0</v>
      </c>
      <c r="P60" s="41">
        <v>3758.0</v>
      </c>
      <c r="Q60" s="41">
        <v>14121.0</v>
      </c>
      <c r="R60" s="44">
        <v>111200.0</v>
      </c>
    </row>
    <row r="61" ht="12.0" customHeight="1">
      <c r="A61" s="5"/>
      <c r="B61" s="42" t="s">
        <v>52</v>
      </c>
      <c r="C61" s="45">
        <f t="shared" ref="C61:R61" si="6">SUM(C55:C60)</f>
        <v>109705</v>
      </c>
      <c r="D61" s="45">
        <f t="shared" si="6"/>
        <v>198460</v>
      </c>
      <c r="E61" s="45">
        <f t="shared" si="6"/>
        <v>247861</v>
      </c>
      <c r="F61" s="45">
        <f t="shared" si="6"/>
        <v>1089295</v>
      </c>
      <c r="G61" s="45">
        <f t="shared" si="6"/>
        <v>1008729</v>
      </c>
      <c r="H61" s="45">
        <f t="shared" si="6"/>
        <v>1062823</v>
      </c>
      <c r="I61" s="45">
        <f t="shared" si="6"/>
        <v>1105404</v>
      </c>
      <c r="J61" s="45">
        <f t="shared" si="6"/>
        <v>1307973</v>
      </c>
      <c r="K61" s="45">
        <f t="shared" si="6"/>
        <v>1348115</v>
      </c>
      <c r="L61" s="45">
        <f t="shared" si="6"/>
        <v>1348959</v>
      </c>
      <c r="M61" s="45">
        <f t="shared" si="6"/>
        <v>1375164</v>
      </c>
      <c r="N61" s="45">
        <f t="shared" si="6"/>
        <v>1411251</v>
      </c>
      <c r="O61" s="45">
        <f t="shared" si="6"/>
        <v>1452889</v>
      </c>
      <c r="P61" s="45">
        <f t="shared" si="6"/>
        <v>1565052</v>
      </c>
      <c r="Q61" s="45">
        <f t="shared" si="6"/>
        <v>1594824</v>
      </c>
      <c r="R61" s="45">
        <f t="shared" si="6"/>
        <v>1734442</v>
      </c>
    </row>
    <row r="62" ht="12.0" customHeight="1">
      <c r="A62" s="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</row>
    <row r="63" ht="12.0" customHeight="1">
      <c r="A63" s="5"/>
      <c r="B63" s="31" t="s">
        <v>53</v>
      </c>
      <c r="C63" s="32">
        <f t="shared" ref="C63:R63" si="7">C61+C52+C44</f>
        <v>407447</v>
      </c>
      <c r="D63" s="32">
        <f t="shared" si="7"/>
        <v>585082</v>
      </c>
      <c r="E63" s="32">
        <f t="shared" si="7"/>
        <v>1531615</v>
      </c>
      <c r="F63" s="32">
        <f t="shared" si="7"/>
        <v>2362344</v>
      </c>
      <c r="G63" s="32">
        <f t="shared" si="7"/>
        <v>2361864</v>
      </c>
      <c r="H63" s="32">
        <f t="shared" si="7"/>
        <v>2365002</v>
      </c>
      <c r="I63" s="32">
        <f t="shared" si="7"/>
        <v>2429911</v>
      </c>
      <c r="J63" s="32">
        <f t="shared" si="7"/>
        <v>3002958</v>
      </c>
      <c r="K63" s="32">
        <f t="shared" si="7"/>
        <v>2983222</v>
      </c>
      <c r="L63" s="32">
        <f t="shared" si="7"/>
        <v>2789192</v>
      </c>
      <c r="M63" s="32">
        <f t="shared" si="7"/>
        <v>2823785</v>
      </c>
      <c r="N63" s="32">
        <f t="shared" si="7"/>
        <v>2716891</v>
      </c>
      <c r="O63" s="32">
        <f t="shared" si="7"/>
        <v>2822803</v>
      </c>
      <c r="P63" s="32">
        <f t="shared" si="7"/>
        <v>3006147</v>
      </c>
      <c r="Q63" s="32">
        <f t="shared" si="7"/>
        <v>3099935</v>
      </c>
      <c r="R63" s="32">
        <f t="shared" si="7"/>
        <v>3259412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3.38"/>
    <col customWidth="1" min="2" max="2" width="44.0"/>
    <col customWidth="1" min="3" max="38" width="10.13"/>
  </cols>
  <sheetData>
    <row r="1" ht="12.0" customHeight="1">
      <c r="A1" s="1" t="s">
        <v>0</v>
      </c>
      <c r="B1" s="1"/>
      <c r="C1" s="1"/>
      <c r="D1" s="2"/>
      <c r="E1" s="2"/>
      <c r="F1" s="2"/>
      <c r="G1" s="1"/>
      <c r="H1" s="1"/>
      <c r="I1" s="2"/>
      <c r="J1" s="2"/>
      <c r="K1" s="2"/>
      <c r="L1" s="2"/>
      <c r="M1" s="2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8"/>
      <c r="AJ1" s="48"/>
      <c r="AK1" s="49"/>
      <c r="AL1" s="49"/>
    </row>
    <row r="2" ht="12.0" customHeight="1">
      <c r="A2" s="4" t="s">
        <v>1</v>
      </c>
      <c r="B2" s="5"/>
      <c r="C2" s="4"/>
      <c r="D2" s="5"/>
      <c r="E2" s="5"/>
      <c r="F2" s="5"/>
      <c r="G2" s="4"/>
      <c r="H2" s="4"/>
      <c r="I2" s="5"/>
      <c r="J2" s="5"/>
      <c r="K2" s="5"/>
      <c r="L2" s="5"/>
      <c r="M2" s="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</row>
    <row r="3" ht="12.0" customHeight="1">
      <c r="A3" s="5"/>
      <c r="B3" s="4"/>
      <c r="C3" s="5"/>
      <c r="D3" s="5"/>
      <c r="E3" s="5"/>
      <c r="F3" s="5"/>
      <c r="G3" s="5"/>
      <c r="H3" s="5"/>
      <c r="I3" s="4"/>
      <c r="J3" s="4"/>
      <c r="K3" s="4"/>
      <c r="L3" s="5"/>
      <c r="M3" s="5"/>
      <c r="N3" s="50"/>
      <c r="O3" s="50"/>
      <c r="P3" s="50"/>
      <c r="Q3" s="50"/>
      <c r="R3" s="50"/>
      <c r="S3" s="50"/>
      <c r="T3" s="50"/>
      <c r="U3" s="6"/>
      <c r="V3" s="6"/>
      <c r="W3" s="6"/>
      <c r="X3" s="6"/>
      <c r="Y3" s="50"/>
      <c r="Z3" s="6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1"/>
      <c r="AL3" s="50"/>
    </row>
    <row r="4" ht="12.0" customHeight="1">
      <c r="A4" s="5"/>
      <c r="B4" s="5"/>
      <c r="C4" s="52">
        <v>2019.0</v>
      </c>
      <c r="D4" s="52" t="s">
        <v>54</v>
      </c>
      <c r="E4" s="52" t="s">
        <v>55</v>
      </c>
      <c r="F4" s="52" t="s">
        <v>56</v>
      </c>
      <c r="G4" s="52" t="s">
        <v>57</v>
      </c>
      <c r="H4" s="52">
        <v>2020.0</v>
      </c>
      <c r="I4" s="52" t="s">
        <v>58</v>
      </c>
      <c r="J4" s="52" t="s">
        <v>59</v>
      </c>
      <c r="K4" s="52" t="s">
        <v>60</v>
      </c>
      <c r="L4" s="52" t="s">
        <v>61</v>
      </c>
      <c r="M4" s="52" t="s">
        <v>62</v>
      </c>
      <c r="N4" s="52" t="s">
        <v>63</v>
      </c>
      <c r="O4" s="52">
        <v>2021.0</v>
      </c>
      <c r="P4" s="52" t="s">
        <v>64</v>
      </c>
      <c r="Q4" s="52" t="s">
        <v>65</v>
      </c>
      <c r="R4" s="52" t="s">
        <v>66</v>
      </c>
      <c r="S4" s="52" t="s">
        <v>67</v>
      </c>
      <c r="T4" s="52" t="s">
        <v>68</v>
      </c>
      <c r="U4" s="52" t="s">
        <v>69</v>
      </c>
      <c r="V4" s="52">
        <v>2022.0</v>
      </c>
      <c r="W4" s="52" t="s">
        <v>70</v>
      </c>
      <c r="X4" s="52" t="s">
        <v>71</v>
      </c>
      <c r="Y4" s="52" t="s">
        <v>72</v>
      </c>
      <c r="Z4" s="52" t="s">
        <v>73</v>
      </c>
      <c r="AA4" s="52" t="s">
        <v>74</v>
      </c>
      <c r="AB4" s="53" t="s">
        <v>75</v>
      </c>
      <c r="AC4" s="53">
        <v>2023.0</v>
      </c>
      <c r="AD4" s="53" t="s">
        <v>76</v>
      </c>
      <c r="AE4" s="52" t="s">
        <v>77</v>
      </c>
      <c r="AF4" s="52" t="s">
        <v>78</v>
      </c>
      <c r="AG4" s="52" t="s">
        <v>79</v>
      </c>
      <c r="AH4" s="52" t="s">
        <v>80</v>
      </c>
      <c r="AI4" s="54" t="s">
        <v>81</v>
      </c>
      <c r="AJ4" s="55">
        <v>2024.0</v>
      </c>
      <c r="AK4" s="56"/>
      <c r="AL4" s="56"/>
    </row>
    <row r="5" ht="4.5" customHeight="1">
      <c r="A5" s="5"/>
      <c r="B5" s="5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  <c r="O5" s="58"/>
      <c r="P5" s="58"/>
      <c r="Q5" s="58"/>
      <c r="R5" s="58"/>
      <c r="S5" s="58"/>
      <c r="T5" s="58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ht="12.0" customHeight="1">
      <c r="A6" s="5"/>
      <c r="B6" s="4" t="s">
        <v>82</v>
      </c>
      <c r="C6" s="59">
        <v>677133.0</v>
      </c>
      <c r="D6" s="59">
        <v>448254.4</v>
      </c>
      <c r="E6" s="59">
        <v>242897.0</v>
      </c>
      <c r="F6" s="59">
        <v>691152.0</v>
      </c>
      <c r="G6" s="59">
        <v>265367.0</v>
      </c>
      <c r="H6" s="59">
        <v>956519.0</v>
      </c>
      <c r="I6" s="59">
        <v>296292.0</v>
      </c>
      <c r="J6" s="59">
        <v>315324.0</v>
      </c>
      <c r="K6" s="59">
        <v>611616.0</v>
      </c>
      <c r="L6" s="59">
        <v>375970.0</v>
      </c>
      <c r="M6" s="59">
        <v>987586.0</v>
      </c>
      <c r="N6" s="60">
        <v>456794.0</v>
      </c>
      <c r="O6" s="60">
        <v>1444380.0</v>
      </c>
      <c r="P6" s="60">
        <v>491872.0</v>
      </c>
      <c r="Q6" s="60">
        <v>525015.0</v>
      </c>
      <c r="R6" s="60">
        <v>1016887.0</v>
      </c>
      <c r="S6" s="60">
        <v>559018.0</v>
      </c>
      <c r="T6" s="60">
        <v>1575905.0</v>
      </c>
      <c r="U6" s="61">
        <v>611805.0</v>
      </c>
      <c r="V6" s="61">
        <v>2187710.0</v>
      </c>
      <c r="W6" s="61">
        <v>609991.0</v>
      </c>
      <c r="X6" s="61">
        <v>571832.0</v>
      </c>
      <c r="Y6" s="61">
        <v>1181824.0</v>
      </c>
      <c r="Z6" s="61">
        <v>529083.0</v>
      </c>
      <c r="AA6" s="61">
        <v>1710907.0</v>
      </c>
      <c r="AB6" s="61">
        <v>522560.0</v>
      </c>
      <c r="AC6" s="61">
        <f>SUM(AA6:AB6)-1</f>
        <v>2233466</v>
      </c>
      <c r="AD6" s="61">
        <v>523509.0</v>
      </c>
      <c r="AE6" s="61">
        <v>565652.0</v>
      </c>
      <c r="AF6" s="61">
        <f>SUM(AD6:AE6)</f>
        <v>1089161</v>
      </c>
      <c r="AG6" s="61">
        <v>622160.0</v>
      </c>
      <c r="AH6" s="61">
        <v>1711321.0</v>
      </c>
      <c r="AI6" s="62">
        <v>656507.0</v>
      </c>
      <c r="AJ6" s="62">
        <v>2367828.0</v>
      </c>
      <c r="AK6" s="63"/>
      <c r="AL6" s="63"/>
    </row>
    <row r="7" ht="12.0" customHeight="1">
      <c r="A7" s="64"/>
      <c r="B7" s="64" t="s">
        <v>83</v>
      </c>
      <c r="C7" s="65"/>
      <c r="D7" s="65"/>
      <c r="E7" s="65"/>
      <c r="F7" s="65"/>
      <c r="G7" s="65"/>
      <c r="H7" s="65"/>
      <c r="I7" s="65"/>
      <c r="J7" s="66"/>
      <c r="K7" s="66">
        <f t="shared" ref="K7:AJ7" si="1">K6/D6-1</f>
        <v>0.364439479</v>
      </c>
      <c r="L7" s="66">
        <f t="shared" si="1"/>
        <v>0.5478577339</v>
      </c>
      <c r="M7" s="66">
        <f t="shared" si="1"/>
        <v>0.4288984189</v>
      </c>
      <c r="N7" s="66">
        <f t="shared" si="1"/>
        <v>0.7213670125</v>
      </c>
      <c r="O7" s="66">
        <f t="shared" si="1"/>
        <v>0.5100379606</v>
      </c>
      <c r="P7" s="66">
        <f t="shared" si="1"/>
        <v>0.6600920713</v>
      </c>
      <c r="Q7" s="66">
        <f t="shared" si="1"/>
        <v>0.6650017125</v>
      </c>
      <c r="R7" s="66">
        <f t="shared" si="1"/>
        <v>0.66262328</v>
      </c>
      <c r="S7" s="66">
        <f t="shared" si="1"/>
        <v>0.4868686331</v>
      </c>
      <c r="T7" s="66">
        <f t="shared" si="1"/>
        <v>0.595714196</v>
      </c>
      <c r="U7" s="66">
        <f t="shared" si="1"/>
        <v>0.3393455256</v>
      </c>
      <c r="V7" s="66">
        <f t="shared" si="1"/>
        <v>0.5146360376</v>
      </c>
      <c r="W7" s="66">
        <f t="shared" si="1"/>
        <v>0.2401417442</v>
      </c>
      <c r="X7" s="67">
        <f t="shared" si="1"/>
        <v>0.0891726903</v>
      </c>
      <c r="Y7" s="67">
        <f t="shared" si="1"/>
        <v>0.162197963</v>
      </c>
      <c r="Z7" s="67">
        <f t="shared" si="1"/>
        <v>-0.05354925959</v>
      </c>
      <c r="AA7" s="67">
        <f t="shared" si="1"/>
        <v>0.08566633141</v>
      </c>
      <c r="AB7" s="67">
        <f t="shared" si="1"/>
        <v>-0.1458716421</v>
      </c>
      <c r="AC7" s="67">
        <f t="shared" si="1"/>
        <v>0.02091502073</v>
      </c>
      <c r="AD7" s="67">
        <f t="shared" si="1"/>
        <v>-0.1417758623</v>
      </c>
      <c r="AE7" s="67">
        <f t="shared" si="1"/>
        <v>-0.01080737</v>
      </c>
      <c r="AF7" s="67">
        <f t="shared" si="1"/>
        <v>-0.07840676784</v>
      </c>
      <c r="AG7" s="67">
        <f t="shared" si="1"/>
        <v>0.1759213583</v>
      </c>
      <c r="AH7" s="67">
        <f t="shared" si="1"/>
        <v>0.0002419769163</v>
      </c>
      <c r="AI7" s="67">
        <f t="shared" si="1"/>
        <v>0.2563284599</v>
      </c>
      <c r="AJ7" s="67">
        <f t="shared" si="1"/>
        <v>0.06015851596</v>
      </c>
      <c r="AK7" s="63"/>
      <c r="AL7" s="63"/>
    </row>
    <row r="8" ht="12.0" customHeight="1">
      <c r="A8" s="64"/>
      <c r="B8" s="64" t="s">
        <v>84</v>
      </c>
      <c r="C8" s="65"/>
      <c r="D8" s="65"/>
      <c r="E8" s="66"/>
      <c r="F8" s="65"/>
      <c r="G8" s="66">
        <f>G6/E6-1</f>
        <v>0.09250834716</v>
      </c>
      <c r="H8" s="65"/>
      <c r="I8" s="66">
        <f>I6/G6-1</f>
        <v>0.1165367208</v>
      </c>
      <c r="J8" s="66">
        <f>J6/I6-1</f>
        <v>0.06423393139</v>
      </c>
      <c r="K8" s="65"/>
      <c r="L8" s="66">
        <f>L6/J6-1</f>
        <v>0.1923291598</v>
      </c>
      <c r="M8" s="65"/>
      <c r="N8" s="66">
        <f>N6/L6-1</f>
        <v>0.214974599</v>
      </c>
      <c r="O8" s="68"/>
      <c r="P8" s="66">
        <f>P6/N6-1</f>
        <v>0.07679172669</v>
      </c>
      <c r="Q8" s="66">
        <f>Q6/P6-1</f>
        <v>0.06738135125</v>
      </c>
      <c r="R8" s="68"/>
      <c r="S8" s="66">
        <f>S6/Q6-1</f>
        <v>0.0647657686</v>
      </c>
      <c r="T8" s="66"/>
      <c r="U8" s="66">
        <f>U6/S6-1</f>
        <v>0.09442808639</v>
      </c>
      <c r="V8" s="69"/>
      <c r="W8" s="66">
        <f>W6/U6-1</f>
        <v>-0.002964997017</v>
      </c>
      <c r="X8" s="67">
        <f>X6/W6-1</f>
        <v>-0.06255666067</v>
      </c>
      <c r="Y8" s="70"/>
      <c r="Z8" s="67">
        <f>Z6/X6-1</f>
        <v>-0.07475797087</v>
      </c>
      <c r="AA8" s="70"/>
      <c r="AB8" s="67">
        <f>AB6/Z6-1</f>
        <v>-0.01232887846</v>
      </c>
      <c r="AC8" s="70"/>
      <c r="AD8" s="67">
        <f>AD6/AB6-1</f>
        <v>0.0018160594</v>
      </c>
      <c r="AE8" s="67">
        <f>AE6/AD6-1</f>
        <v>0.0805010038</v>
      </c>
      <c r="AF8" s="67"/>
      <c r="AG8" s="67">
        <f>AG6/AE6-1</f>
        <v>0.09989887776</v>
      </c>
      <c r="AH8" s="67"/>
      <c r="AI8" s="67">
        <f>AI6/AG6-1</f>
        <v>0.05520605632</v>
      </c>
      <c r="AJ8" s="67"/>
      <c r="AK8" s="63"/>
      <c r="AL8" s="63"/>
    </row>
    <row r="9" ht="12.0" customHeight="1">
      <c r="A9" s="5"/>
      <c r="B9" s="5" t="s">
        <v>85</v>
      </c>
      <c r="C9" s="71">
        <v>-448979.0</v>
      </c>
      <c r="D9" s="71">
        <v>-284257.0</v>
      </c>
      <c r="E9" s="71">
        <v>-150315.0</v>
      </c>
      <c r="F9" s="71">
        <v>-434572.0</v>
      </c>
      <c r="G9" s="71">
        <v>-166294.0</v>
      </c>
      <c r="H9" s="71">
        <v>-600866.0</v>
      </c>
      <c r="I9" s="71">
        <v>-188372.0</v>
      </c>
      <c r="J9" s="71">
        <v>-205768.0</v>
      </c>
      <c r="K9" s="71">
        <v>-394140.0</v>
      </c>
      <c r="L9" s="71">
        <v>-246846.0</v>
      </c>
      <c r="M9" s="71">
        <v>-640986.0</v>
      </c>
      <c r="N9" s="72">
        <v>-294746.0</v>
      </c>
      <c r="O9" s="72">
        <v>-935732.0</v>
      </c>
      <c r="P9" s="72">
        <v>-328992.0</v>
      </c>
      <c r="Q9" s="72">
        <v>-341502.0</v>
      </c>
      <c r="R9" s="72">
        <v>-670494.0</v>
      </c>
      <c r="S9" s="72">
        <v>-363617.0</v>
      </c>
      <c r="T9" s="72">
        <v>-1034111.0</v>
      </c>
      <c r="U9" s="72">
        <v>-391108.0</v>
      </c>
      <c r="V9" s="72">
        <v>-1425219.0</v>
      </c>
      <c r="W9" s="72">
        <v>-407861.0</v>
      </c>
      <c r="X9" s="73">
        <v>-374196.0</v>
      </c>
      <c r="Y9" s="73">
        <v>-782057.0</v>
      </c>
      <c r="Z9" s="73">
        <v>-356779.0</v>
      </c>
      <c r="AA9" s="73">
        <v>-1138836.0</v>
      </c>
      <c r="AB9" s="73">
        <v>-348906.0</v>
      </c>
      <c r="AC9" s="73">
        <f>SUM(AA9:AB9)</f>
        <v>-1487742</v>
      </c>
      <c r="AD9" s="73">
        <v>-355948.0</v>
      </c>
      <c r="AE9" s="73">
        <v>-369674.0</v>
      </c>
      <c r="AF9" s="73">
        <f t="shared" ref="AF9:AF22" si="3">SUM(AD9:AE9)</f>
        <v>-725622</v>
      </c>
      <c r="AG9" s="73">
        <v>-406481.0</v>
      </c>
      <c r="AH9" s="73">
        <f>SUM(AF9:AG9)</f>
        <v>-1132103</v>
      </c>
      <c r="AI9" s="63">
        <v>-424021.0</v>
      </c>
      <c r="AJ9" s="63">
        <v>-1556124.0</v>
      </c>
      <c r="AK9" s="63"/>
      <c r="AL9" s="63"/>
    </row>
    <row r="10" ht="12.0" customHeight="1">
      <c r="A10" s="5"/>
      <c r="B10" s="4" t="s">
        <v>86</v>
      </c>
      <c r="C10" s="59">
        <f t="shared" ref="C10:AE10" si="2">C9+C6</f>
        <v>228154</v>
      </c>
      <c r="D10" s="59">
        <f t="shared" si="2"/>
        <v>163997.4</v>
      </c>
      <c r="E10" s="59">
        <f t="shared" si="2"/>
        <v>92582</v>
      </c>
      <c r="F10" s="59">
        <f t="shared" si="2"/>
        <v>256580</v>
      </c>
      <c r="G10" s="59">
        <f t="shared" si="2"/>
        <v>99073</v>
      </c>
      <c r="H10" s="59">
        <f t="shared" si="2"/>
        <v>355653</v>
      </c>
      <c r="I10" s="59">
        <f t="shared" si="2"/>
        <v>107920</v>
      </c>
      <c r="J10" s="59">
        <f t="shared" si="2"/>
        <v>109556</v>
      </c>
      <c r="K10" s="59">
        <f t="shared" si="2"/>
        <v>217476</v>
      </c>
      <c r="L10" s="59">
        <f t="shared" si="2"/>
        <v>129124</v>
      </c>
      <c r="M10" s="59">
        <f t="shared" si="2"/>
        <v>346600</v>
      </c>
      <c r="N10" s="59">
        <f t="shared" si="2"/>
        <v>162048</v>
      </c>
      <c r="O10" s="59">
        <f t="shared" si="2"/>
        <v>508648</v>
      </c>
      <c r="P10" s="59">
        <f t="shared" si="2"/>
        <v>162880</v>
      </c>
      <c r="Q10" s="59">
        <f t="shared" si="2"/>
        <v>183513</v>
      </c>
      <c r="R10" s="59">
        <f t="shared" si="2"/>
        <v>346393</v>
      </c>
      <c r="S10" s="59">
        <f t="shared" si="2"/>
        <v>195401</v>
      </c>
      <c r="T10" s="59">
        <f t="shared" si="2"/>
        <v>541794</v>
      </c>
      <c r="U10" s="59">
        <f t="shared" si="2"/>
        <v>220697</v>
      </c>
      <c r="V10" s="59">
        <f t="shared" si="2"/>
        <v>762491</v>
      </c>
      <c r="W10" s="59">
        <f t="shared" si="2"/>
        <v>202130</v>
      </c>
      <c r="X10" s="74">
        <f t="shared" si="2"/>
        <v>197636</v>
      </c>
      <c r="Y10" s="74">
        <f t="shared" si="2"/>
        <v>399767</v>
      </c>
      <c r="Z10" s="74">
        <f t="shared" si="2"/>
        <v>172304</v>
      </c>
      <c r="AA10" s="74">
        <f t="shared" si="2"/>
        <v>572071</v>
      </c>
      <c r="AB10" s="74">
        <f t="shared" si="2"/>
        <v>173654</v>
      </c>
      <c r="AC10" s="74">
        <f t="shared" si="2"/>
        <v>745724</v>
      </c>
      <c r="AD10" s="74">
        <f t="shared" si="2"/>
        <v>167561</v>
      </c>
      <c r="AE10" s="74">
        <f t="shared" si="2"/>
        <v>195978</v>
      </c>
      <c r="AF10" s="61">
        <f t="shared" si="3"/>
        <v>363539</v>
      </c>
      <c r="AG10" s="74">
        <f t="shared" ref="AG10:AJ10" si="4">AG9+AG6</f>
        <v>215679</v>
      </c>
      <c r="AH10" s="74">
        <f t="shared" si="4"/>
        <v>579218</v>
      </c>
      <c r="AI10" s="74">
        <f t="shared" si="4"/>
        <v>232486</v>
      </c>
      <c r="AJ10" s="74">
        <f t="shared" si="4"/>
        <v>811704</v>
      </c>
      <c r="AK10" s="63"/>
      <c r="AL10" s="63"/>
    </row>
    <row r="11" ht="12.0" customHeight="1">
      <c r="A11" s="5"/>
      <c r="B11" s="5" t="s">
        <v>87</v>
      </c>
      <c r="C11" s="71">
        <f t="shared" ref="C11:AE11" si="5">SUM(C12:C14)</f>
        <v>-135364</v>
      </c>
      <c r="D11" s="71">
        <f t="shared" si="5"/>
        <v>-62865.6</v>
      </c>
      <c r="E11" s="71">
        <f t="shared" si="5"/>
        <v>-35128</v>
      </c>
      <c r="F11" s="71">
        <f t="shared" si="5"/>
        <v>-97999</v>
      </c>
      <c r="G11" s="71">
        <f t="shared" si="5"/>
        <v>-49214</v>
      </c>
      <c r="H11" s="71">
        <f t="shared" si="5"/>
        <v>-147213</v>
      </c>
      <c r="I11" s="71">
        <f t="shared" si="5"/>
        <v>-43115</v>
      </c>
      <c r="J11" s="71">
        <f t="shared" si="5"/>
        <v>-47313</v>
      </c>
      <c r="K11" s="71">
        <f t="shared" si="5"/>
        <v>-90428</v>
      </c>
      <c r="L11" s="71">
        <f t="shared" si="5"/>
        <v>-88397</v>
      </c>
      <c r="M11" s="71">
        <f t="shared" si="5"/>
        <v>-178824</v>
      </c>
      <c r="N11" s="71">
        <f t="shared" si="5"/>
        <v>-84721</v>
      </c>
      <c r="O11" s="71">
        <f t="shared" si="5"/>
        <v>-263545</v>
      </c>
      <c r="P11" s="71">
        <f t="shared" si="5"/>
        <v>-100565</v>
      </c>
      <c r="Q11" s="71">
        <f t="shared" si="5"/>
        <v>-122321</v>
      </c>
      <c r="R11" s="71">
        <f t="shared" si="5"/>
        <v>-222886</v>
      </c>
      <c r="S11" s="71">
        <f t="shared" si="5"/>
        <v>-131149</v>
      </c>
      <c r="T11" s="71">
        <f t="shared" si="5"/>
        <v>-354035</v>
      </c>
      <c r="U11" s="71">
        <f t="shared" si="5"/>
        <v>-134209</v>
      </c>
      <c r="V11" s="71">
        <f t="shared" si="5"/>
        <v>-488244</v>
      </c>
      <c r="W11" s="71">
        <f t="shared" si="5"/>
        <v>-116452</v>
      </c>
      <c r="X11" s="75">
        <f t="shared" si="5"/>
        <v>-119885</v>
      </c>
      <c r="Y11" s="75">
        <f t="shared" si="5"/>
        <v>-236336</v>
      </c>
      <c r="Z11" s="75">
        <f t="shared" si="5"/>
        <v>-106048</v>
      </c>
      <c r="AA11" s="75">
        <f t="shared" si="5"/>
        <v>-338186</v>
      </c>
      <c r="AB11" s="75">
        <f t="shared" si="5"/>
        <v>-120506</v>
      </c>
      <c r="AC11" s="75">
        <f t="shared" si="5"/>
        <v>-458692</v>
      </c>
      <c r="AD11" s="75">
        <f t="shared" si="5"/>
        <v>-114202</v>
      </c>
      <c r="AE11" s="75">
        <f t="shared" si="5"/>
        <v>-118175</v>
      </c>
      <c r="AF11" s="75">
        <f t="shared" si="3"/>
        <v>-232377</v>
      </c>
      <c r="AG11" s="75">
        <f t="shared" ref="AG11:AJ11" si="6">SUM(AG12:AG14)</f>
        <v>-132150</v>
      </c>
      <c r="AH11" s="75">
        <f t="shared" si="6"/>
        <v>-364527</v>
      </c>
      <c r="AI11" s="75">
        <f t="shared" si="6"/>
        <v>-131673</v>
      </c>
      <c r="AJ11" s="75">
        <f t="shared" si="6"/>
        <v>-496200</v>
      </c>
      <c r="AK11" s="63"/>
      <c r="AL11" s="63"/>
    </row>
    <row r="12" ht="12.0" customHeight="1">
      <c r="A12" s="5"/>
      <c r="B12" s="76" t="s">
        <v>88</v>
      </c>
      <c r="C12" s="65">
        <v>-44802.0</v>
      </c>
      <c r="D12" s="65">
        <v>-24510.0</v>
      </c>
      <c r="E12" s="65">
        <v>-14769.0</v>
      </c>
      <c r="F12" s="65">
        <v>-39278.0</v>
      </c>
      <c r="G12" s="65">
        <v>-25815.0</v>
      </c>
      <c r="H12" s="65">
        <v>-65093.0</v>
      </c>
      <c r="I12" s="65">
        <v>-18979.0</v>
      </c>
      <c r="J12" s="65">
        <v>-18801.0</v>
      </c>
      <c r="K12" s="65">
        <v>-37780.0</v>
      </c>
      <c r="L12" s="65">
        <v>-24122.0</v>
      </c>
      <c r="M12" s="65">
        <v>-61902.0</v>
      </c>
      <c r="N12" s="77">
        <v>-27752.0</v>
      </c>
      <c r="O12" s="68">
        <v>-89654.0</v>
      </c>
      <c r="P12" s="68">
        <v>-35129.0</v>
      </c>
      <c r="Q12" s="68">
        <v>-39962.0</v>
      </c>
      <c r="R12" s="68">
        <v>-75091.0</v>
      </c>
      <c r="S12" s="68">
        <v>-43337.0</v>
      </c>
      <c r="T12" s="68">
        <v>-118428.0</v>
      </c>
      <c r="U12" s="65">
        <v>-45443.0</v>
      </c>
      <c r="V12" s="65">
        <v>-163871.0</v>
      </c>
      <c r="W12" s="65">
        <v>-45554.0</v>
      </c>
      <c r="X12" s="78">
        <v>-46284.0</v>
      </c>
      <c r="Y12" s="78">
        <v>-91838.0</v>
      </c>
      <c r="Z12" s="78">
        <v>-40405.0</v>
      </c>
      <c r="AA12" s="78">
        <v>-132243.0</v>
      </c>
      <c r="AB12" s="78">
        <v>-41400.0</v>
      </c>
      <c r="AC12" s="78">
        <f t="shared" ref="AC12:AC15" si="7">SUM(AA12:AB12)</f>
        <v>-173643</v>
      </c>
      <c r="AD12" s="78">
        <v>-46250.0</v>
      </c>
      <c r="AE12" s="78">
        <v>-49490.0</v>
      </c>
      <c r="AF12" s="78">
        <f t="shared" si="3"/>
        <v>-95740</v>
      </c>
      <c r="AG12" s="78">
        <v>-54179.0</v>
      </c>
      <c r="AH12" s="78">
        <f t="shared" ref="AH12:AH15" si="8">SUM(AF12:AG12)</f>
        <v>-149919</v>
      </c>
      <c r="AI12" s="63">
        <v>-61093.0</v>
      </c>
      <c r="AJ12" s="79">
        <v>-211012.0</v>
      </c>
      <c r="AK12" s="63"/>
      <c r="AL12" s="63"/>
    </row>
    <row r="13" ht="12.0" customHeight="1">
      <c r="A13" s="5"/>
      <c r="B13" s="76" t="s">
        <v>89</v>
      </c>
      <c r="C13" s="65">
        <v>-81197.0</v>
      </c>
      <c r="D13" s="65">
        <f>-38032</f>
        <v>-38032</v>
      </c>
      <c r="E13" s="65">
        <v>-20268.0</v>
      </c>
      <c r="F13" s="65">
        <v>-58300.0</v>
      </c>
      <c r="G13" s="65">
        <v>-22861.0</v>
      </c>
      <c r="H13" s="65">
        <v>-81161.0</v>
      </c>
      <c r="I13" s="65">
        <v>-25726.0</v>
      </c>
      <c r="J13" s="65">
        <v>-28328.0</v>
      </c>
      <c r="K13" s="65">
        <v>-54054.0</v>
      </c>
      <c r="L13" s="65">
        <v>-38966.0</v>
      </c>
      <c r="M13" s="65">
        <v>-93056.0</v>
      </c>
      <c r="N13" s="77">
        <v>-58685.0</v>
      </c>
      <c r="O13" s="68">
        <v>-151681.0</v>
      </c>
      <c r="P13" s="68">
        <v>-64921.0</v>
      </c>
      <c r="Q13" s="68">
        <v>-78390.0</v>
      </c>
      <c r="R13" s="68">
        <v>-143311.0</v>
      </c>
      <c r="S13" s="68">
        <v>-84804.0</v>
      </c>
      <c r="T13" s="68">
        <v>-228115.0</v>
      </c>
      <c r="U13" s="68">
        <v>-87800.0</v>
      </c>
      <c r="V13" s="68">
        <v>-315915.0</v>
      </c>
      <c r="W13" s="68">
        <v>-71222.0</v>
      </c>
      <c r="X13" s="70">
        <v>-71939.0</v>
      </c>
      <c r="Y13" s="70">
        <v>-143161.0</v>
      </c>
      <c r="Z13" s="70">
        <v>-64807.0</v>
      </c>
      <c r="AA13" s="70">
        <v>-207968.0</v>
      </c>
      <c r="AB13" s="70">
        <v>-82531.0</v>
      </c>
      <c r="AC13" s="70">
        <f t="shared" si="7"/>
        <v>-290499</v>
      </c>
      <c r="AD13" s="70">
        <v>-68112.0</v>
      </c>
      <c r="AE13" s="70">
        <v>-69119.0</v>
      </c>
      <c r="AF13" s="70">
        <f t="shared" si="3"/>
        <v>-137231</v>
      </c>
      <c r="AG13" s="70">
        <v>-78483.0</v>
      </c>
      <c r="AH13" s="70">
        <f t="shared" si="8"/>
        <v>-215714</v>
      </c>
      <c r="AI13" s="63">
        <v>-72385.0</v>
      </c>
      <c r="AJ13" s="80">
        <v>-288099.0</v>
      </c>
      <c r="AK13" s="63"/>
      <c r="AL13" s="63"/>
    </row>
    <row r="14" ht="12.0" customHeight="1">
      <c r="A14" s="5"/>
      <c r="B14" s="81" t="s">
        <v>90</v>
      </c>
      <c r="C14" s="65">
        <f>-12093+2728</f>
        <v>-9365</v>
      </c>
      <c r="D14" s="65">
        <f>-1962+1638.4</f>
        <v>-323.6</v>
      </c>
      <c r="E14" s="65">
        <v>-91.0</v>
      </c>
      <c r="F14" s="65">
        <v>-421.0</v>
      </c>
      <c r="G14" s="65">
        <v>-538.0</v>
      </c>
      <c r="H14" s="65">
        <f>-3462+2503</f>
        <v>-959</v>
      </c>
      <c r="I14" s="65">
        <v>1590.0</v>
      </c>
      <c r="J14" s="65">
        <v>-184.0</v>
      </c>
      <c r="K14" s="65">
        <f>-4+1410</f>
        <v>1406</v>
      </c>
      <c r="L14" s="65">
        <v>-25309.0</v>
      </c>
      <c r="M14" s="65">
        <v>-23866.0</v>
      </c>
      <c r="N14" s="77">
        <v>1716.0</v>
      </c>
      <c r="O14" s="68">
        <v>-22210.0</v>
      </c>
      <c r="P14" s="68">
        <v>-515.0</v>
      </c>
      <c r="Q14" s="68">
        <v>-3969.0</v>
      </c>
      <c r="R14" s="68">
        <v>-4484.0</v>
      </c>
      <c r="S14" s="68">
        <v>-3008.0</v>
      </c>
      <c r="T14" s="68">
        <v>-7492.0</v>
      </c>
      <c r="U14" s="68">
        <v>-966.0</v>
      </c>
      <c r="V14" s="68">
        <v>-8458.0</v>
      </c>
      <c r="W14" s="68">
        <v>324.0</v>
      </c>
      <c r="X14" s="70">
        <v>-1662.0</v>
      </c>
      <c r="Y14" s="70">
        <v>-1337.0</v>
      </c>
      <c r="Z14" s="70">
        <v>-836.0</v>
      </c>
      <c r="AA14" s="70">
        <v>2025.0</v>
      </c>
      <c r="AB14" s="70">
        <v>3425.0</v>
      </c>
      <c r="AC14" s="70">
        <f t="shared" si="7"/>
        <v>5450</v>
      </c>
      <c r="AD14" s="70">
        <v>160.0</v>
      </c>
      <c r="AE14" s="70">
        <v>434.0</v>
      </c>
      <c r="AF14" s="70">
        <f t="shared" si="3"/>
        <v>594</v>
      </c>
      <c r="AG14" s="70">
        <v>512.0</v>
      </c>
      <c r="AH14" s="70">
        <f t="shared" si="8"/>
        <v>1106</v>
      </c>
      <c r="AI14" s="63">
        <v>1805.0</v>
      </c>
      <c r="AJ14" s="80">
        <v>2911.0</v>
      </c>
      <c r="AK14" s="63"/>
      <c r="AL14" s="63"/>
    </row>
    <row r="15" ht="12.0" customHeight="1">
      <c r="A15" s="5"/>
      <c r="B15" s="5" t="s">
        <v>91</v>
      </c>
      <c r="C15" s="71">
        <v>-1091.0</v>
      </c>
      <c r="D15" s="71">
        <v>-366.0</v>
      </c>
      <c r="E15" s="71">
        <v>361.0</v>
      </c>
      <c r="F15" s="71">
        <v>-5.0</v>
      </c>
      <c r="G15" s="71">
        <v>-191.0</v>
      </c>
      <c r="H15" s="71">
        <v>-196.0</v>
      </c>
      <c r="I15" s="71">
        <v>-3258.0</v>
      </c>
      <c r="J15" s="71">
        <v>2891.0</v>
      </c>
      <c r="K15" s="71">
        <v>-367.0</v>
      </c>
      <c r="L15" s="71">
        <v>-1662.0</v>
      </c>
      <c r="M15" s="71">
        <v>-2030.0</v>
      </c>
      <c r="N15" s="82">
        <v>1533.0</v>
      </c>
      <c r="O15" s="72">
        <v>-497.0</v>
      </c>
      <c r="P15" s="72">
        <v>-1066.0</v>
      </c>
      <c r="Q15" s="72">
        <v>356.0</v>
      </c>
      <c r="R15" s="72">
        <v>-710.0</v>
      </c>
      <c r="S15" s="72">
        <v>325.0</v>
      </c>
      <c r="T15" s="72">
        <v>-385.0</v>
      </c>
      <c r="U15" s="73">
        <v>56.0</v>
      </c>
      <c r="V15" s="72">
        <v>-329.0</v>
      </c>
      <c r="W15" s="72">
        <v>-1605.0</v>
      </c>
      <c r="X15" s="73">
        <v>-132.0</v>
      </c>
      <c r="Y15" s="70">
        <v>-1737.0</v>
      </c>
      <c r="Z15" s="70">
        <v>3363.0</v>
      </c>
      <c r="AA15" s="70">
        <v>-2573.0</v>
      </c>
      <c r="AB15" s="70">
        <v>1017.0</v>
      </c>
      <c r="AC15" s="70">
        <f t="shared" si="7"/>
        <v>-1556</v>
      </c>
      <c r="AD15" s="70">
        <v>-1787.0</v>
      </c>
      <c r="AE15" s="70">
        <v>-797.0</v>
      </c>
      <c r="AF15" s="70">
        <f t="shared" si="3"/>
        <v>-2584</v>
      </c>
      <c r="AG15" s="70">
        <v>-5248.0</v>
      </c>
      <c r="AH15" s="70">
        <f t="shared" si="8"/>
        <v>-7832</v>
      </c>
      <c r="AI15" s="63">
        <v>-6773.0</v>
      </c>
      <c r="AJ15" s="80">
        <v>-14605.0</v>
      </c>
      <c r="AK15" s="63"/>
      <c r="AL15" s="63"/>
    </row>
    <row r="16" ht="12.0" customHeight="1">
      <c r="A16" s="5"/>
      <c r="B16" s="4" t="s">
        <v>92</v>
      </c>
      <c r="C16" s="59">
        <f t="shared" ref="C16:AE16" si="9">SUM(C10:C11)+C15</f>
        <v>91699</v>
      </c>
      <c r="D16" s="59">
        <f t="shared" si="9"/>
        <v>100765.8</v>
      </c>
      <c r="E16" s="59">
        <f t="shared" si="9"/>
        <v>57815</v>
      </c>
      <c r="F16" s="59">
        <f t="shared" si="9"/>
        <v>158576</v>
      </c>
      <c r="G16" s="59">
        <f t="shared" si="9"/>
        <v>49668</v>
      </c>
      <c r="H16" s="59">
        <f t="shared" si="9"/>
        <v>208244</v>
      </c>
      <c r="I16" s="59">
        <f t="shared" si="9"/>
        <v>61547</v>
      </c>
      <c r="J16" s="59">
        <f t="shared" si="9"/>
        <v>65134</v>
      </c>
      <c r="K16" s="59">
        <f t="shared" si="9"/>
        <v>126681</v>
      </c>
      <c r="L16" s="59">
        <f t="shared" si="9"/>
        <v>39065</v>
      </c>
      <c r="M16" s="59">
        <f t="shared" si="9"/>
        <v>165746</v>
      </c>
      <c r="N16" s="83">
        <f t="shared" si="9"/>
        <v>78860</v>
      </c>
      <c r="O16" s="59">
        <f t="shared" si="9"/>
        <v>244606</v>
      </c>
      <c r="P16" s="59">
        <f t="shared" si="9"/>
        <v>61249</v>
      </c>
      <c r="Q16" s="59">
        <f t="shared" si="9"/>
        <v>61548</v>
      </c>
      <c r="R16" s="59">
        <f t="shared" si="9"/>
        <v>122797</v>
      </c>
      <c r="S16" s="59">
        <f t="shared" si="9"/>
        <v>64577</v>
      </c>
      <c r="T16" s="59">
        <f t="shared" si="9"/>
        <v>187374</v>
      </c>
      <c r="U16" s="59">
        <f t="shared" si="9"/>
        <v>86544</v>
      </c>
      <c r="V16" s="59">
        <f t="shared" si="9"/>
        <v>273918</v>
      </c>
      <c r="W16" s="59">
        <f t="shared" si="9"/>
        <v>84073</v>
      </c>
      <c r="X16" s="74">
        <f t="shared" si="9"/>
        <v>77619</v>
      </c>
      <c r="Y16" s="74">
        <f t="shared" si="9"/>
        <v>161694</v>
      </c>
      <c r="Z16" s="74">
        <f t="shared" si="9"/>
        <v>69619</v>
      </c>
      <c r="AA16" s="74">
        <f t="shared" si="9"/>
        <v>231312</v>
      </c>
      <c r="AB16" s="74">
        <f t="shared" si="9"/>
        <v>54165</v>
      </c>
      <c r="AC16" s="74">
        <f t="shared" si="9"/>
        <v>285476</v>
      </c>
      <c r="AD16" s="74">
        <f t="shared" si="9"/>
        <v>51572</v>
      </c>
      <c r="AE16" s="74">
        <f t="shared" si="9"/>
        <v>77006</v>
      </c>
      <c r="AF16" s="74">
        <f t="shared" si="3"/>
        <v>128578</v>
      </c>
      <c r="AG16" s="74">
        <f t="shared" ref="AG16:AJ16" si="10">SUM(AG10:AG11)+AG15</f>
        <v>78281</v>
      </c>
      <c r="AH16" s="74">
        <f t="shared" si="10"/>
        <v>206859</v>
      </c>
      <c r="AI16" s="74">
        <f t="shared" si="10"/>
        <v>94040</v>
      </c>
      <c r="AJ16" s="74">
        <f t="shared" si="10"/>
        <v>300899</v>
      </c>
      <c r="AK16" s="63"/>
      <c r="AL16" s="63"/>
    </row>
    <row r="17" ht="12.0" customHeight="1">
      <c r="A17" s="5"/>
      <c r="B17" s="64" t="s">
        <v>93</v>
      </c>
      <c r="C17" s="71">
        <v>23944.0</v>
      </c>
      <c r="D17" s="71">
        <v>18799.4</v>
      </c>
      <c r="E17" s="71">
        <v>14045.0</v>
      </c>
      <c r="F17" s="71">
        <v>32851.0</v>
      </c>
      <c r="G17" s="71">
        <v>14957.0</v>
      </c>
      <c r="H17" s="71">
        <v>47808.0</v>
      </c>
      <c r="I17" s="71">
        <v>9049.0</v>
      </c>
      <c r="J17" s="71">
        <v>16379.0</v>
      </c>
      <c r="K17" s="71">
        <v>25428.0</v>
      </c>
      <c r="L17" s="71">
        <v>17591.0</v>
      </c>
      <c r="M17" s="71">
        <v>43421.0</v>
      </c>
      <c r="N17" s="84">
        <v>26395.0</v>
      </c>
      <c r="O17" s="72">
        <v>69816.0</v>
      </c>
      <c r="P17" s="72">
        <v>69582.0</v>
      </c>
      <c r="Q17" s="72">
        <v>53306.0</v>
      </c>
      <c r="R17" s="72">
        <v>122888.0</v>
      </c>
      <c r="S17" s="72">
        <v>32750.0</v>
      </c>
      <c r="T17" s="72">
        <v>155638.0</v>
      </c>
      <c r="U17" s="73">
        <v>17358.0</v>
      </c>
      <c r="V17" s="73">
        <v>172996.0</v>
      </c>
      <c r="W17" s="73">
        <v>20664.0</v>
      </c>
      <c r="X17" s="73">
        <v>28217.0</v>
      </c>
      <c r="Y17" s="73">
        <v>48881.0</v>
      </c>
      <c r="Z17" s="73">
        <v>13506.0</v>
      </c>
      <c r="AA17" s="73">
        <v>62387.0</v>
      </c>
      <c r="AB17" s="73">
        <v>12858.0</v>
      </c>
      <c r="AC17" s="73">
        <f t="shared" ref="AC17:AC18" si="11">SUM(AA17:AB17)</f>
        <v>75245</v>
      </c>
      <c r="AD17" s="73">
        <v>10703.0</v>
      </c>
      <c r="AE17" s="73">
        <v>23542.0</v>
      </c>
      <c r="AF17" s="73">
        <f t="shared" si="3"/>
        <v>34245</v>
      </c>
      <c r="AG17" s="73">
        <v>21821.0</v>
      </c>
      <c r="AH17" s="73">
        <f t="shared" ref="AH17:AH18" si="12">SUM(AF17:AG17)</f>
        <v>56066</v>
      </c>
      <c r="AI17" s="63">
        <v>25628.0</v>
      </c>
      <c r="AJ17" s="63">
        <v>81694.0</v>
      </c>
      <c r="AK17" s="63"/>
      <c r="AL17" s="63"/>
    </row>
    <row r="18" ht="12.0" customHeight="1">
      <c r="A18" s="5"/>
      <c r="B18" s="64" t="s">
        <v>94</v>
      </c>
      <c r="C18" s="71">
        <v>-29855.0</v>
      </c>
      <c r="D18" s="71">
        <v>-30951.0</v>
      </c>
      <c r="E18" s="71">
        <v>-15936.0</v>
      </c>
      <c r="F18" s="71">
        <v>-46887.0</v>
      </c>
      <c r="G18" s="71">
        <v>-16374.0</v>
      </c>
      <c r="H18" s="71">
        <v>-63261.0</v>
      </c>
      <c r="I18" s="71">
        <v>-10746.0</v>
      </c>
      <c r="J18" s="71">
        <v>-18368.0</v>
      </c>
      <c r="K18" s="71">
        <v>-29114.0</v>
      </c>
      <c r="L18" s="71">
        <v>-40007.0</v>
      </c>
      <c r="M18" s="71">
        <v>-69523.0</v>
      </c>
      <c r="N18" s="84">
        <v>-34525.0</v>
      </c>
      <c r="O18" s="72">
        <v>-104048.0</v>
      </c>
      <c r="P18" s="72">
        <v>-86294.0</v>
      </c>
      <c r="Q18" s="72">
        <v>-70839.0</v>
      </c>
      <c r="R18" s="72">
        <v>-157133.0</v>
      </c>
      <c r="S18" s="72">
        <v>-40182.0</v>
      </c>
      <c r="T18" s="72">
        <v>-197315.0</v>
      </c>
      <c r="U18" s="72">
        <v>-49327.0</v>
      </c>
      <c r="V18" s="72">
        <v>-246642.0</v>
      </c>
      <c r="W18" s="72">
        <v>-40632.0</v>
      </c>
      <c r="X18" s="73">
        <v>-46699.0</v>
      </c>
      <c r="Y18" s="73">
        <v>-87332.0</v>
      </c>
      <c r="Z18" s="73">
        <v>-33799.0</v>
      </c>
      <c r="AA18" s="73">
        <v>-121130.0</v>
      </c>
      <c r="AB18" s="73">
        <v>-30296.0</v>
      </c>
      <c r="AC18" s="73">
        <f t="shared" si="11"/>
        <v>-151426</v>
      </c>
      <c r="AD18" s="73">
        <v>-23056.0</v>
      </c>
      <c r="AE18" s="73">
        <v>-35155.0</v>
      </c>
      <c r="AF18" s="73">
        <f t="shared" si="3"/>
        <v>-58211</v>
      </c>
      <c r="AG18" s="73">
        <v>-42376.0</v>
      </c>
      <c r="AH18" s="73">
        <f t="shared" si="12"/>
        <v>-100587</v>
      </c>
      <c r="AI18" s="63">
        <v>-45545.0</v>
      </c>
      <c r="AJ18" s="63">
        <v>-146132.0</v>
      </c>
      <c r="AK18" s="63"/>
      <c r="AL18" s="63"/>
    </row>
    <row r="19" ht="12.0" customHeight="1">
      <c r="A19" s="5"/>
      <c r="B19" s="5" t="s">
        <v>95</v>
      </c>
      <c r="C19" s="71">
        <f t="shared" ref="C19:E19" si="13">SUM(C17:C18)</f>
        <v>-5911</v>
      </c>
      <c r="D19" s="71">
        <f t="shared" si="13"/>
        <v>-12151.6</v>
      </c>
      <c r="E19" s="71">
        <f t="shared" si="13"/>
        <v>-1891</v>
      </c>
      <c r="F19" s="71">
        <f t="shared" ref="F19:G19" si="14">F17+F18</f>
        <v>-14036</v>
      </c>
      <c r="G19" s="71">
        <f t="shared" si="14"/>
        <v>-1417</v>
      </c>
      <c r="H19" s="71">
        <f t="shared" ref="H19:M19" si="15">SUM(H17:H18)</f>
        <v>-15453</v>
      </c>
      <c r="I19" s="71">
        <f t="shared" si="15"/>
        <v>-1697</v>
      </c>
      <c r="J19" s="71">
        <f t="shared" si="15"/>
        <v>-1989</v>
      </c>
      <c r="K19" s="71">
        <f t="shared" si="15"/>
        <v>-3686</v>
      </c>
      <c r="L19" s="71">
        <f t="shared" si="15"/>
        <v>-22416</v>
      </c>
      <c r="M19" s="71">
        <f t="shared" si="15"/>
        <v>-26102</v>
      </c>
      <c r="N19" s="84">
        <f t="shared" ref="N19:AE19" si="16">N17+N18</f>
        <v>-8130</v>
      </c>
      <c r="O19" s="71">
        <f t="shared" si="16"/>
        <v>-34232</v>
      </c>
      <c r="P19" s="71">
        <f t="shared" si="16"/>
        <v>-16712</v>
      </c>
      <c r="Q19" s="71">
        <f t="shared" si="16"/>
        <v>-17533</v>
      </c>
      <c r="R19" s="71">
        <f t="shared" si="16"/>
        <v>-34245</v>
      </c>
      <c r="S19" s="71">
        <f t="shared" si="16"/>
        <v>-7432</v>
      </c>
      <c r="T19" s="71">
        <f t="shared" si="16"/>
        <v>-41677</v>
      </c>
      <c r="U19" s="71">
        <f t="shared" si="16"/>
        <v>-31969</v>
      </c>
      <c r="V19" s="71">
        <f t="shared" si="16"/>
        <v>-73646</v>
      </c>
      <c r="W19" s="71">
        <f t="shared" si="16"/>
        <v>-19968</v>
      </c>
      <c r="X19" s="75">
        <f t="shared" si="16"/>
        <v>-18482</v>
      </c>
      <c r="Y19" s="75">
        <f t="shared" si="16"/>
        <v>-38451</v>
      </c>
      <c r="Z19" s="75">
        <f t="shared" si="16"/>
        <v>-20293</v>
      </c>
      <c r="AA19" s="75">
        <f t="shared" si="16"/>
        <v>-58743</v>
      </c>
      <c r="AB19" s="75">
        <f t="shared" si="16"/>
        <v>-17438</v>
      </c>
      <c r="AC19" s="75">
        <f t="shared" si="16"/>
        <v>-76181</v>
      </c>
      <c r="AD19" s="75">
        <f t="shared" si="16"/>
        <v>-12353</v>
      </c>
      <c r="AE19" s="75">
        <f t="shared" si="16"/>
        <v>-11613</v>
      </c>
      <c r="AF19" s="75">
        <f t="shared" si="3"/>
        <v>-23966</v>
      </c>
      <c r="AG19" s="75">
        <f t="shared" ref="AG19:AJ19" si="17">AG17+AG18</f>
        <v>-20555</v>
      </c>
      <c r="AH19" s="75">
        <f t="shared" si="17"/>
        <v>-44521</v>
      </c>
      <c r="AI19" s="75">
        <f t="shared" si="17"/>
        <v>-19917</v>
      </c>
      <c r="AJ19" s="75">
        <f t="shared" si="17"/>
        <v>-64438</v>
      </c>
      <c r="AK19" s="63"/>
      <c r="AL19" s="63"/>
    </row>
    <row r="20" ht="12.0" customHeight="1">
      <c r="A20" s="5"/>
      <c r="B20" s="4" t="s">
        <v>96</v>
      </c>
      <c r="C20" s="59">
        <f>C19+C16</f>
        <v>85788</v>
      </c>
      <c r="D20" s="59">
        <f>D16+D19</f>
        <v>88614.2</v>
      </c>
      <c r="E20" s="59">
        <f t="shared" ref="E20:J20" si="18">E19+E16</f>
        <v>55924</v>
      </c>
      <c r="F20" s="59">
        <f t="shared" si="18"/>
        <v>144540</v>
      </c>
      <c r="G20" s="59">
        <f t="shared" si="18"/>
        <v>48251</v>
      </c>
      <c r="H20" s="59">
        <f t="shared" si="18"/>
        <v>192791</v>
      </c>
      <c r="I20" s="59">
        <f t="shared" si="18"/>
        <v>59850</v>
      </c>
      <c r="J20" s="59">
        <f t="shared" si="18"/>
        <v>63145</v>
      </c>
      <c r="K20" s="59">
        <f t="shared" ref="K20:L20" si="19">K16+K19</f>
        <v>122995</v>
      </c>
      <c r="L20" s="59">
        <f t="shared" si="19"/>
        <v>16649</v>
      </c>
      <c r="M20" s="59">
        <f t="shared" ref="M20:M22" si="22">K20+L20</f>
        <v>139644</v>
      </c>
      <c r="N20" s="59">
        <f t="shared" ref="N20:AE20" si="20">N19+N16</f>
        <v>70730</v>
      </c>
      <c r="O20" s="59">
        <f t="shared" si="20"/>
        <v>210374</v>
      </c>
      <c r="P20" s="59">
        <f t="shared" si="20"/>
        <v>44537</v>
      </c>
      <c r="Q20" s="59">
        <f t="shared" si="20"/>
        <v>44015</v>
      </c>
      <c r="R20" s="59">
        <f t="shared" si="20"/>
        <v>88552</v>
      </c>
      <c r="S20" s="59">
        <f t="shared" si="20"/>
        <v>57145</v>
      </c>
      <c r="T20" s="59">
        <f t="shared" si="20"/>
        <v>145697</v>
      </c>
      <c r="U20" s="59">
        <f t="shared" si="20"/>
        <v>54575</v>
      </c>
      <c r="V20" s="59">
        <f t="shared" si="20"/>
        <v>200272</v>
      </c>
      <c r="W20" s="59">
        <f t="shared" si="20"/>
        <v>64105</v>
      </c>
      <c r="X20" s="74">
        <f t="shared" si="20"/>
        <v>59137</v>
      </c>
      <c r="Y20" s="74">
        <f t="shared" si="20"/>
        <v>123243</v>
      </c>
      <c r="Z20" s="74">
        <f t="shared" si="20"/>
        <v>49326</v>
      </c>
      <c r="AA20" s="74">
        <f t="shared" si="20"/>
        <v>172569</v>
      </c>
      <c r="AB20" s="74">
        <f t="shared" si="20"/>
        <v>36727</v>
      </c>
      <c r="AC20" s="74">
        <f t="shared" si="20"/>
        <v>209295</v>
      </c>
      <c r="AD20" s="74">
        <f t="shared" si="20"/>
        <v>39219</v>
      </c>
      <c r="AE20" s="74">
        <f t="shared" si="20"/>
        <v>65393</v>
      </c>
      <c r="AF20" s="74">
        <f t="shared" si="3"/>
        <v>104612</v>
      </c>
      <c r="AG20" s="74">
        <f t="shared" ref="AG20:AJ20" si="21">AG19+AG16</f>
        <v>57726</v>
      </c>
      <c r="AH20" s="74">
        <f t="shared" si="21"/>
        <v>162338</v>
      </c>
      <c r="AI20" s="74">
        <f t="shared" si="21"/>
        <v>74123</v>
      </c>
      <c r="AJ20" s="74">
        <f t="shared" si="21"/>
        <v>236461</v>
      </c>
      <c r="AK20" s="63"/>
      <c r="AL20" s="63"/>
    </row>
    <row r="21" ht="12.0" customHeight="1">
      <c r="A21" s="5"/>
      <c r="B21" s="5" t="s">
        <v>97</v>
      </c>
      <c r="C21" s="71">
        <v>-29219.0</v>
      </c>
      <c r="D21" s="71">
        <v>-29901.0</v>
      </c>
      <c r="E21" s="71">
        <v>-16386.0</v>
      </c>
      <c r="F21" s="71">
        <v>-46287.0</v>
      </c>
      <c r="G21" s="71">
        <v>-18850.0</v>
      </c>
      <c r="H21" s="71">
        <v>-65137.0</v>
      </c>
      <c r="I21" s="71">
        <v>-20235.0</v>
      </c>
      <c r="J21" s="71">
        <v>-18423.0</v>
      </c>
      <c r="K21" s="71">
        <v>-38658.0</v>
      </c>
      <c r="L21" s="71">
        <v>-18857.0</v>
      </c>
      <c r="M21" s="71">
        <f t="shared" si="22"/>
        <v>-57515</v>
      </c>
      <c r="N21" s="72">
        <v>-26902.0</v>
      </c>
      <c r="O21" s="72">
        <v>-84417.0</v>
      </c>
      <c r="P21" s="72">
        <v>-15314.0</v>
      </c>
      <c r="Q21" s="72">
        <v>-18016.0</v>
      </c>
      <c r="R21" s="72">
        <v>-33330.0</v>
      </c>
      <c r="S21" s="72">
        <v>-16537.0</v>
      </c>
      <c r="T21" s="72">
        <v>-49867.0</v>
      </c>
      <c r="U21" s="72">
        <f>-25077+588</f>
        <v>-24489</v>
      </c>
      <c r="V21" s="72">
        <v>-104562.0</v>
      </c>
      <c r="W21" s="73">
        <f>-11723-8748</f>
        <v>-20471</v>
      </c>
      <c r="X21" s="73">
        <f>-11298-8871</f>
        <v>-20169</v>
      </c>
      <c r="Y21" s="73">
        <f>SUM(W21:X21)</f>
        <v>-40640</v>
      </c>
      <c r="Z21" s="73">
        <f>-13165-9114</f>
        <v>-22279</v>
      </c>
      <c r="AA21" s="73">
        <f>SUM(Y21:Z21)</f>
        <v>-62919</v>
      </c>
      <c r="AB21" s="73">
        <v>-13803.0</v>
      </c>
      <c r="AC21" s="73">
        <v>-76722.0</v>
      </c>
      <c r="AD21" s="73">
        <v>-16810.0</v>
      </c>
      <c r="AE21" s="73">
        <v>-16885.0</v>
      </c>
      <c r="AF21" s="73">
        <f t="shared" si="3"/>
        <v>-33695</v>
      </c>
      <c r="AG21" s="73">
        <v>-29153.0</v>
      </c>
      <c r="AH21" s="73">
        <f>SUM(AF21:AG21)</f>
        <v>-62848</v>
      </c>
      <c r="AI21" s="63">
        <v>-12454.0</v>
      </c>
      <c r="AJ21" s="63">
        <v>-75302.0</v>
      </c>
      <c r="AK21" s="63"/>
      <c r="AL21" s="63"/>
    </row>
    <row r="22" ht="12.0" customHeight="1">
      <c r="A22" s="5"/>
      <c r="B22" s="4" t="s">
        <v>98</v>
      </c>
      <c r="C22" s="59">
        <f t="shared" ref="C22:L22" si="23">SUM(C20:C21)</f>
        <v>56569</v>
      </c>
      <c r="D22" s="59">
        <f t="shared" si="23"/>
        <v>58713.2</v>
      </c>
      <c r="E22" s="59">
        <f t="shared" si="23"/>
        <v>39538</v>
      </c>
      <c r="F22" s="59">
        <f t="shared" si="23"/>
        <v>98253</v>
      </c>
      <c r="G22" s="59">
        <f t="shared" si="23"/>
        <v>29401</v>
      </c>
      <c r="H22" s="59">
        <f t="shared" si="23"/>
        <v>127654</v>
      </c>
      <c r="I22" s="59">
        <f t="shared" si="23"/>
        <v>39615</v>
      </c>
      <c r="J22" s="59">
        <f t="shared" si="23"/>
        <v>44722</v>
      </c>
      <c r="K22" s="59">
        <f t="shared" si="23"/>
        <v>84337</v>
      </c>
      <c r="L22" s="59">
        <f t="shared" si="23"/>
        <v>-2208</v>
      </c>
      <c r="M22" s="59">
        <f t="shared" si="22"/>
        <v>82129</v>
      </c>
      <c r="N22" s="59">
        <f t="shared" ref="N22:AE22" si="24">SUM(N20:N21)</f>
        <v>43828</v>
      </c>
      <c r="O22" s="59">
        <f t="shared" si="24"/>
        <v>125957</v>
      </c>
      <c r="P22" s="59">
        <f t="shared" si="24"/>
        <v>29223</v>
      </c>
      <c r="Q22" s="59">
        <f t="shared" si="24"/>
        <v>25999</v>
      </c>
      <c r="R22" s="59">
        <f t="shared" si="24"/>
        <v>55222</v>
      </c>
      <c r="S22" s="59">
        <f t="shared" si="24"/>
        <v>40608</v>
      </c>
      <c r="T22" s="59">
        <f t="shared" si="24"/>
        <v>95830</v>
      </c>
      <c r="U22" s="59">
        <f t="shared" si="24"/>
        <v>30086</v>
      </c>
      <c r="V22" s="59">
        <f t="shared" si="24"/>
        <v>95710</v>
      </c>
      <c r="W22" s="59">
        <f t="shared" si="24"/>
        <v>43634</v>
      </c>
      <c r="X22" s="74">
        <f t="shared" si="24"/>
        <v>38968</v>
      </c>
      <c r="Y22" s="74">
        <f t="shared" si="24"/>
        <v>82603</v>
      </c>
      <c r="Z22" s="74">
        <f t="shared" si="24"/>
        <v>27047</v>
      </c>
      <c r="AA22" s="74">
        <f t="shared" si="24"/>
        <v>109650</v>
      </c>
      <c r="AB22" s="74">
        <f t="shared" si="24"/>
        <v>22924</v>
      </c>
      <c r="AC22" s="74">
        <f t="shared" si="24"/>
        <v>132573</v>
      </c>
      <c r="AD22" s="74">
        <f t="shared" si="24"/>
        <v>22409</v>
      </c>
      <c r="AE22" s="74">
        <f t="shared" si="24"/>
        <v>48508</v>
      </c>
      <c r="AF22" s="74">
        <f t="shared" si="3"/>
        <v>70917</v>
      </c>
      <c r="AG22" s="74">
        <f t="shared" ref="AG22:AJ22" si="25">SUM(AG20:AG21)</f>
        <v>28573</v>
      </c>
      <c r="AH22" s="74">
        <f t="shared" si="25"/>
        <v>99490</v>
      </c>
      <c r="AI22" s="74">
        <f t="shared" si="25"/>
        <v>61669</v>
      </c>
      <c r="AJ22" s="74">
        <f t="shared" si="25"/>
        <v>161159</v>
      </c>
      <c r="AK22" s="63"/>
      <c r="AL22" s="63"/>
    </row>
    <row r="23" ht="12.0" customHeight="1">
      <c r="A23" s="5"/>
      <c r="B23" s="5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8"/>
      <c r="O23" s="58"/>
      <c r="P23" s="58"/>
      <c r="Q23" s="58"/>
      <c r="R23" s="58"/>
      <c r="S23" s="58"/>
      <c r="T23" s="58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63"/>
      <c r="AL23" s="63"/>
    </row>
    <row r="24" ht="12.0" customHeight="1">
      <c r="A24" s="85"/>
      <c r="B24" s="85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63"/>
      <c r="AL24" s="63"/>
    </row>
    <row r="25" ht="12.0" customHeight="1">
      <c r="A25" s="5"/>
      <c r="B25" s="4" t="s">
        <v>99</v>
      </c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8"/>
      <c r="O25" s="58"/>
      <c r="P25" s="58"/>
      <c r="Q25" s="58"/>
      <c r="R25" s="58"/>
      <c r="S25" s="58"/>
      <c r="T25" s="58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63"/>
      <c r="AL25" s="63"/>
    </row>
    <row r="26" ht="12.0" customHeight="1">
      <c r="A26" s="5"/>
      <c r="B26" s="5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8"/>
      <c r="O26" s="58"/>
      <c r="P26" s="58"/>
      <c r="Q26" s="58"/>
      <c r="R26" s="58"/>
      <c r="S26" s="58"/>
      <c r="T26" s="58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63"/>
      <c r="AL26" s="63"/>
    </row>
    <row r="27" ht="12.0" customHeight="1">
      <c r="A27" s="5"/>
      <c r="B27" s="33" t="s">
        <v>100</v>
      </c>
      <c r="C27" s="87"/>
      <c r="D27" s="87"/>
      <c r="E27" s="87"/>
      <c r="F27" s="88"/>
      <c r="G27" s="87"/>
      <c r="H27" s="87"/>
      <c r="I27" s="87"/>
      <c r="J27" s="87"/>
      <c r="K27" s="87"/>
      <c r="L27" s="87"/>
      <c r="M27" s="88"/>
      <c r="N27" s="89"/>
      <c r="O27" s="89"/>
      <c r="P27" s="89"/>
      <c r="Q27" s="89"/>
      <c r="R27" s="89"/>
      <c r="S27" s="89"/>
      <c r="T27" s="89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63"/>
      <c r="AL27" s="63"/>
    </row>
    <row r="28" ht="12.0" customHeight="1">
      <c r="A28" s="5"/>
      <c r="B28" s="40" t="s">
        <v>82</v>
      </c>
      <c r="C28" s="87">
        <f t="shared" ref="C28:AJ28" si="26">C6</f>
        <v>677133</v>
      </c>
      <c r="D28" s="87">
        <f t="shared" si="26"/>
        <v>448254.4</v>
      </c>
      <c r="E28" s="87">
        <f t="shared" si="26"/>
        <v>242897</v>
      </c>
      <c r="F28" s="87">
        <f t="shared" si="26"/>
        <v>691152</v>
      </c>
      <c r="G28" s="87">
        <f t="shared" si="26"/>
        <v>265367</v>
      </c>
      <c r="H28" s="87">
        <f t="shared" si="26"/>
        <v>956519</v>
      </c>
      <c r="I28" s="87">
        <f t="shared" si="26"/>
        <v>296292</v>
      </c>
      <c r="J28" s="87">
        <f t="shared" si="26"/>
        <v>315324</v>
      </c>
      <c r="K28" s="87">
        <f t="shared" si="26"/>
        <v>611616</v>
      </c>
      <c r="L28" s="87">
        <f t="shared" si="26"/>
        <v>375970</v>
      </c>
      <c r="M28" s="87">
        <f t="shared" si="26"/>
        <v>987586</v>
      </c>
      <c r="N28" s="87">
        <f t="shared" si="26"/>
        <v>456794</v>
      </c>
      <c r="O28" s="87">
        <f t="shared" si="26"/>
        <v>1444380</v>
      </c>
      <c r="P28" s="87">
        <f t="shared" si="26"/>
        <v>491872</v>
      </c>
      <c r="Q28" s="87">
        <f t="shared" si="26"/>
        <v>525015</v>
      </c>
      <c r="R28" s="87">
        <f t="shared" si="26"/>
        <v>1016887</v>
      </c>
      <c r="S28" s="87">
        <f t="shared" si="26"/>
        <v>559018</v>
      </c>
      <c r="T28" s="87">
        <f t="shared" si="26"/>
        <v>1575905</v>
      </c>
      <c r="U28" s="87">
        <f t="shared" si="26"/>
        <v>611805</v>
      </c>
      <c r="V28" s="87">
        <f t="shared" si="26"/>
        <v>2187710</v>
      </c>
      <c r="W28" s="87">
        <f t="shared" si="26"/>
        <v>609991</v>
      </c>
      <c r="X28" s="41">
        <f t="shared" si="26"/>
        <v>571832</v>
      </c>
      <c r="Y28" s="41">
        <f t="shared" si="26"/>
        <v>1181824</v>
      </c>
      <c r="Z28" s="41">
        <f t="shared" si="26"/>
        <v>529083</v>
      </c>
      <c r="AA28" s="41">
        <f t="shared" si="26"/>
        <v>1710907</v>
      </c>
      <c r="AB28" s="41">
        <f t="shared" si="26"/>
        <v>522560</v>
      </c>
      <c r="AC28" s="41">
        <f t="shared" si="26"/>
        <v>2233466</v>
      </c>
      <c r="AD28" s="41">
        <f t="shared" si="26"/>
        <v>523509</v>
      </c>
      <c r="AE28" s="41">
        <f t="shared" si="26"/>
        <v>565652</v>
      </c>
      <c r="AF28" s="41">
        <f t="shared" si="26"/>
        <v>1089161</v>
      </c>
      <c r="AG28" s="41">
        <f t="shared" si="26"/>
        <v>622160</v>
      </c>
      <c r="AH28" s="41">
        <f t="shared" si="26"/>
        <v>1711321</v>
      </c>
      <c r="AI28" s="41">
        <f t="shared" si="26"/>
        <v>656507</v>
      </c>
      <c r="AJ28" s="41">
        <f t="shared" si="26"/>
        <v>2367828</v>
      </c>
      <c r="AK28" s="63"/>
      <c r="AL28" s="63"/>
    </row>
    <row r="29" ht="12.0" customHeight="1">
      <c r="A29" s="5"/>
      <c r="B29" s="40" t="s">
        <v>101</v>
      </c>
      <c r="C29" s="87">
        <f t="shared" ref="C29:AJ29" si="27">C10</f>
        <v>228154</v>
      </c>
      <c r="D29" s="87">
        <f t="shared" si="27"/>
        <v>163997.4</v>
      </c>
      <c r="E29" s="87">
        <f t="shared" si="27"/>
        <v>92582</v>
      </c>
      <c r="F29" s="87">
        <f t="shared" si="27"/>
        <v>256580</v>
      </c>
      <c r="G29" s="87">
        <f t="shared" si="27"/>
        <v>99073</v>
      </c>
      <c r="H29" s="87">
        <f t="shared" si="27"/>
        <v>355653</v>
      </c>
      <c r="I29" s="87">
        <f t="shared" si="27"/>
        <v>107920</v>
      </c>
      <c r="J29" s="87">
        <f t="shared" si="27"/>
        <v>109556</v>
      </c>
      <c r="K29" s="87">
        <f t="shared" si="27"/>
        <v>217476</v>
      </c>
      <c r="L29" s="87">
        <f t="shared" si="27"/>
        <v>129124</v>
      </c>
      <c r="M29" s="87">
        <f t="shared" si="27"/>
        <v>346600</v>
      </c>
      <c r="N29" s="87">
        <f t="shared" si="27"/>
        <v>162048</v>
      </c>
      <c r="O29" s="87">
        <f t="shared" si="27"/>
        <v>508648</v>
      </c>
      <c r="P29" s="87">
        <f t="shared" si="27"/>
        <v>162880</v>
      </c>
      <c r="Q29" s="87">
        <f t="shared" si="27"/>
        <v>183513</v>
      </c>
      <c r="R29" s="87">
        <f t="shared" si="27"/>
        <v>346393</v>
      </c>
      <c r="S29" s="87">
        <f t="shared" si="27"/>
        <v>195401</v>
      </c>
      <c r="T29" s="87">
        <f t="shared" si="27"/>
        <v>541794</v>
      </c>
      <c r="U29" s="87">
        <f t="shared" si="27"/>
        <v>220697</v>
      </c>
      <c r="V29" s="87">
        <f t="shared" si="27"/>
        <v>762491</v>
      </c>
      <c r="W29" s="87">
        <f t="shared" si="27"/>
        <v>202130</v>
      </c>
      <c r="X29" s="41">
        <f t="shared" si="27"/>
        <v>197636</v>
      </c>
      <c r="Y29" s="41">
        <f t="shared" si="27"/>
        <v>399767</v>
      </c>
      <c r="Z29" s="41">
        <f t="shared" si="27"/>
        <v>172304</v>
      </c>
      <c r="AA29" s="41">
        <f t="shared" si="27"/>
        <v>572071</v>
      </c>
      <c r="AB29" s="41">
        <f t="shared" si="27"/>
        <v>173654</v>
      </c>
      <c r="AC29" s="41">
        <f t="shared" si="27"/>
        <v>745724</v>
      </c>
      <c r="AD29" s="41">
        <f t="shared" si="27"/>
        <v>167561</v>
      </c>
      <c r="AE29" s="41">
        <f t="shared" si="27"/>
        <v>195978</v>
      </c>
      <c r="AF29" s="41">
        <f t="shared" si="27"/>
        <v>363539</v>
      </c>
      <c r="AG29" s="41">
        <f t="shared" si="27"/>
        <v>215679</v>
      </c>
      <c r="AH29" s="41">
        <f t="shared" si="27"/>
        <v>579218</v>
      </c>
      <c r="AI29" s="41">
        <f t="shared" si="27"/>
        <v>232486</v>
      </c>
      <c r="AJ29" s="41">
        <f t="shared" si="27"/>
        <v>811704</v>
      </c>
      <c r="AK29" s="63"/>
      <c r="AL29" s="63"/>
    </row>
    <row r="30" ht="12.0" customHeight="1">
      <c r="A30" s="5"/>
      <c r="B30" s="90" t="s">
        <v>102</v>
      </c>
      <c r="C30" s="91"/>
      <c r="D30" s="91"/>
      <c r="E30" s="91"/>
      <c r="F30" s="57"/>
      <c r="G30" s="91"/>
      <c r="H30" s="91"/>
      <c r="I30" s="91"/>
      <c r="J30" s="91"/>
      <c r="K30" s="91"/>
      <c r="L30" s="91"/>
      <c r="M30" s="57"/>
      <c r="N30" s="58"/>
      <c r="O30" s="58"/>
      <c r="P30" s="58"/>
      <c r="Q30" s="58"/>
      <c r="R30" s="58"/>
      <c r="S30" s="58"/>
      <c r="T30" s="58"/>
      <c r="U30" s="58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92"/>
      <c r="AK30" s="63"/>
      <c r="AL30" s="63"/>
    </row>
    <row r="31" ht="12.0" customHeight="1">
      <c r="A31" s="5"/>
      <c r="B31" s="93" t="s">
        <v>103</v>
      </c>
      <c r="C31" s="87">
        <v>19527.0</v>
      </c>
      <c r="D31" s="87">
        <v>11999.0</v>
      </c>
      <c r="E31" s="94">
        <v>6092.0</v>
      </c>
      <c r="F31" s="94">
        <v>18091.0</v>
      </c>
      <c r="G31" s="87">
        <v>5995.0</v>
      </c>
      <c r="H31" s="87">
        <v>24085.0</v>
      </c>
      <c r="I31" s="87">
        <v>6225.0</v>
      </c>
      <c r="J31" s="87">
        <v>6551.0</v>
      </c>
      <c r="K31" s="87">
        <v>12776.0</v>
      </c>
      <c r="L31" s="94">
        <v>10345.0</v>
      </c>
      <c r="M31" s="94">
        <v>23121.0</v>
      </c>
      <c r="N31" s="94">
        <v>8764.0</v>
      </c>
      <c r="O31" s="94">
        <v>31884.0</v>
      </c>
      <c r="P31" s="94">
        <v>9318.4</v>
      </c>
      <c r="Q31" s="94">
        <v>10295.0</v>
      </c>
      <c r="R31" s="94">
        <v>19613.0</v>
      </c>
      <c r="S31" s="94">
        <v>10688.0</v>
      </c>
      <c r="T31" s="94">
        <v>30301.7</v>
      </c>
      <c r="U31" s="94">
        <v>10667.0</v>
      </c>
      <c r="V31" s="95">
        <v>40968.0</v>
      </c>
      <c r="W31" s="95">
        <v>9410.0</v>
      </c>
      <c r="X31" s="95">
        <v>8722.0</v>
      </c>
      <c r="Y31" s="95">
        <v>18132.0</v>
      </c>
      <c r="Z31" s="95">
        <v>9116.0</v>
      </c>
      <c r="AA31" s="95">
        <v>27248.0</v>
      </c>
      <c r="AB31" s="95">
        <v>8705.0</v>
      </c>
      <c r="AC31" s="95">
        <f t="shared" ref="AC31:AC32" si="28">SUM(AA31:AB31)</f>
        <v>35953</v>
      </c>
      <c r="AD31" s="95">
        <v>8032.0</v>
      </c>
      <c r="AE31" s="95">
        <v>8578.0</v>
      </c>
      <c r="AF31" s="95">
        <f t="shared" ref="AF31:AF32" si="29">SUM(AD31:AE31)</f>
        <v>16610</v>
      </c>
      <c r="AG31" s="95">
        <v>8572.0</v>
      </c>
      <c r="AH31" s="95">
        <f t="shared" ref="AH31:AH32" si="30">SUM(AF31:AG31)</f>
        <v>25182</v>
      </c>
      <c r="AI31" s="96">
        <v>9148.0</v>
      </c>
      <c r="AJ31" s="97">
        <v>34331.0</v>
      </c>
      <c r="AK31" s="63"/>
      <c r="AL31" s="63"/>
    </row>
    <row r="32" ht="12.0" customHeight="1">
      <c r="A32" s="5"/>
      <c r="B32" s="93" t="s">
        <v>104</v>
      </c>
      <c r="C32" s="87">
        <v>624.0</v>
      </c>
      <c r="D32" s="87">
        <v>20.0</v>
      </c>
      <c r="E32" s="98">
        <v>43.0</v>
      </c>
      <c r="F32" s="57">
        <v>62.0</v>
      </c>
      <c r="G32" s="87">
        <v>76.0</v>
      </c>
      <c r="H32" s="87">
        <v>139.0</v>
      </c>
      <c r="I32" s="87">
        <v>52.0</v>
      </c>
      <c r="J32" s="87">
        <v>181.0</v>
      </c>
      <c r="K32" s="87">
        <v>233.0</v>
      </c>
      <c r="L32" s="98">
        <v>116.0</v>
      </c>
      <c r="M32" s="57">
        <v>348.0</v>
      </c>
      <c r="N32" s="99">
        <v>1582.0</v>
      </c>
      <c r="O32" s="99">
        <v>1930.0</v>
      </c>
      <c r="P32" s="99">
        <v>1182.4</v>
      </c>
      <c r="Q32" s="100">
        <v>-361.0</v>
      </c>
      <c r="R32" s="99">
        <v>821.0</v>
      </c>
      <c r="S32" s="99">
        <v>369.0</v>
      </c>
      <c r="T32" s="99">
        <v>1189.6</v>
      </c>
      <c r="U32" s="99">
        <v>3045.0</v>
      </c>
      <c r="V32" s="95">
        <v>4235.0</v>
      </c>
      <c r="W32" s="95">
        <v>2376.0</v>
      </c>
      <c r="X32" s="95">
        <v>5036.0</v>
      </c>
      <c r="Y32" s="95">
        <v>7412.0</v>
      </c>
      <c r="Z32" s="95">
        <v>2949.0</v>
      </c>
      <c r="AA32" s="95">
        <v>10361.0</v>
      </c>
      <c r="AB32" s="95">
        <v>3481.0</v>
      </c>
      <c r="AC32" s="95">
        <f t="shared" si="28"/>
        <v>13842</v>
      </c>
      <c r="AD32" s="95">
        <v>2757.0</v>
      </c>
      <c r="AE32" s="95">
        <v>4618.0</v>
      </c>
      <c r="AF32" s="95">
        <f t="shared" si="29"/>
        <v>7375</v>
      </c>
      <c r="AG32" s="95">
        <v>7597.0</v>
      </c>
      <c r="AH32" s="95">
        <f t="shared" si="30"/>
        <v>14972</v>
      </c>
      <c r="AI32" s="96">
        <v>3657.0</v>
      </c>
      <c r="AJ32" s="96">
        <v>18628.0</v>
      </c>
      <c r="AK32" s="63"/>
      <c r="AL32" s="63"/>
    </row>
    <row r="33" ht="12.0" customHeight="1">
      <c r="A33" s="5"/>
      <c r="B33" s="33" t="s">
        <v>105</v>
      </c>
      <c r="C33" s="101">
        <f t="shared" ref="C33:AA33" si="31">SUM(C29:C32)</f>
        <v>248305</v>
      </c>
      <c r="D33" s="101">
        <f t="shared" si="31"/>
        <v>176016.4</v>
      </c>
      <c r="E33" s="101">
        <f t="shared" si="31"/>
        <v>98717</v>
      </c>
      <c r="F33" s="101">
        <f t="shared" si="31"/>
        <v>274733</v>
      </c>
      <c r="G33" s="101">
        <f t="shared" si="31"/>
        <v>105144</v>
      </c>
      <c r="H33" s="101">
        <f t="shared" si="31"/>
        <v>379877</v>
      </c>
      <c r="I33" s="101">
        <f t="shared" si="31"/>
        <v>114197</v>
      </c>
      <c r="J33" s="101">
        <f t="shared" si="31"/>
        <v>116288</v>
      </c>
      <c r="K33" s="101">
        <f t="shared" si="31"/>
        <v>230485</v>
      </c>
      <c r="L33" s="101">
        <f t="shared" si="31"/>
        <v>139585</v>
      </c>
      <c r="M33" s="101">
        <f t="shared" si="31"/>
        <v>370069</v>
      </c>
      <c r="N33" s="101">
        <f t="shared" si="31"/>
        <v>172394</v>
      </c>
      <c r="O33" s="101">
        <f t="shared" si="31"/>
        <v>542462</v>
      </c>
      <c r="P33" s="101">
        <f t="shared" si="31"/>
        <v>173380.8</v>
      </c>
      <c r="Q33" s="101">
        <f t="shared" si="31"/>
        <v>193447</v>
      </c>
      <c r="R33" s="101">
        <f t="shared" si="31"/>
        <v>366827</v>
      </c>
      <c r="S33" s="101">
        <f t="shared" si="31"/>
        <v>206458</v>
      </c>
      <c r="T33" s="101">
        <f t="shared" si="31"/>
        <v>573285.3</v>
      </c>
      <c r="U33" s="101">
        <f t="shared" si="31"/>
        <v>234409</v>
      </c>
      <c r="V33" s="101">
        <f t="shared" si="31"/>
        <v>807694</v>
      </c>
      <c r="W33" s="101">
        <f t="shared" si="31"/>
        <v>213916</v>
      </c>
      <c r="X33" s="102">
        <f t="shared" si="31"/>
        <v>211394</v>
      </c>
      <c r="Y33" s="102">
        <f t="shared" si="31"/>
        <v>425311</v>
      </c>
      <c r="Z33" s="102">
        <f t="shared" si="31"/>
        <v>184369</v>
      </c>
      <c r="AA33" s="102">
        <f t="shared" si="31"/>
        <v>609680</v>
      </c>
      <c r="AB33" s="102">
        <f t="shared" ref="AB33:AC33" si="32">SUM(AB29:AB32)-1</f>
        <v>185839</v>
      </c>
      <c r="AC33" s="102">
        <f t="shared" si="32"/>
        <v>795518</v>
      </c>
      <c r="AD33" s="102">
        <f>SUM(AD29:AD32)+1</f>
        <v>178351</v>
      </c>
      <c r="AE33" s="102">
        <f t="shared" ref="AE33:AJ33" si="33">SUM(AE29:AE32)</f>
        <v>209174</v>
      </c>
      <c r="AF33" s="102">
        <f t="shared" si="33"/>
        <v>387524</v>
      </c>
      <c r="AG33" s="102">
        <f t="shared" si="33"/>
        <v>231848</v>
      </c>
      <c r="AH33" s="102">
        <f t="shared" si="33"/>
        <v>619372</v>
      </c>
      <c r="AI33" s="102">
        <f t="shared" si="33"/>
        <v>245291</v>
      </c>
      <c r="AJ33" s="102">
        <f t="shared" si="33"/>
        <v>864663</v>
      </c>
      <c r="AK33" s="63"/>
      <c r="AL33" s="63"/>
    </row>
    <row r="34" ht="12.0" customHeight="1">
      <c r="A34" s="5"/>
      <c r="B34" s="103" t="s">
        <v>106</v>
      </c>
      <c r="C34" s="104">
        <f t="shared" ref="C34:K34" si="34">C33/C28</f>
        <v>0.3667004857</v>
      </c>
      <c r="D34" s="104">
        <f t="shared" si="34"/>
        <v>0.3926707691</v>
      </c>
      <c r="E34" s="104">
        <f t="shared" si="34"/>
        <v>0.4064150648</v>
      </c>
      <c r="F34" s="104">
        <f t="shared" si="34"/>
        <v>0.3975001157</v>
      </c>
      <c r="G34" s="104">
        <f t="shared" si="34"/>
        <v>0.3962210825</v>
      </c>
      <c r="H34" s="104">
        <f t="shared" si="34"/>
        <v>0.3971452736</v>
      </c>
      <c r="I34" s="104">
        <f t="shared" si="34"/>
        <v>0.3854204636</v>
      </c>
      <c r="J34" s="104">
        <f t="shared" si="34"/>
        <v>0.3687889282</v>
      </c>
      <c r="K34" s="104">
        <f t="shared" si="34"/>
        <v>0.3768459295</v>
      </c>
      <c r="L34" s="91" t="s">
        <v>107</v>
      </c>
      <c r="M34" s="105" t="s">
        <v>108</v>
      </c>
      <c r="N34" s="104">
        <f t="shared" ref="N34:AJ34" si="35">N33/N28</f>
        <v>0.3773998783</v>
      </c>
      <c r="O34" s="104">
        <f t="shared" si="35"/>
        <v>0.3755673715</v>
      </c>
      <c r="P34" s="104">
        <f t="shared" si="35"/>
        <v>0.3524917052</v>
      </c>
      <c r="Q34" s="104">
        <f t="shared" si="35"/>
        <v>0.3684599488</v>
      </c>
      <c r="R34" s="104">
        <f t="shared" si="35"/>
        <v>0.3607352636</v>
      </c>
      <c r="S34" s="104">
        <f t="shared" si="35"/>
        <v>0.3693226336</v>
      </c>
      <c r="T34" s="104">
        <f t="shared" si="35"/>
        <v>0.3637816366</v>
      </c>
      <c r="U34" s="104">
        <f t="shared" si="35"/>
        <v>0.3831433218</v>
      </c>
      <c r="V34" s="104">
        <f t="shared" si="35"/>
        <v>0.3691961</v>
      </c>
      <c r="W34" s="104">
        <f t="shared" si="35"/>
        <v>0.3506871413</v>
      </c>
      <c r="X34" s="106">
        <f t="shared" si="35"/>
        <v>0.369678507</v>
      </c>
      <c r="Y34" s="106">
        <f t="shared" si="35"/>
        <v>0.3598767668</v>
      </c>
      <c r="Z34" s="106">
        <f t="shared" si="35"/>
        <v>0.3484689548</v>
      </c>
      <c r="AA34" s="106">
        <f t="shared" si="35"/>
        <v>0.3563490009</v>
      </c>
      <c r="AB34" s="106">
        <f t="shared" si="35"/>
        <v>0.3556318892</v>
      </c>
      <c r="AC34" s="106">
        <f t="shared" si="35"/>
        <v>0.3561809313</v>
      </c>
      <c r="AD34" s="106">
        <f t="shared" si="35"/>
        <v>0.3406837323</v>
      </c>
      <c r="AE34" s="106">
        <f t="shared" si="35"/>
        <v>0.3697927348</v>
      </c>
      <c r="AF34" s="106">
        <f t="shared" si="35"/>
        <v>0.3558004739</v>
      </c>
      <c r="AG34" s="106">
        <f t="shared" si="35"/>
        <v>0.3726501222</v>
      </c>
      <c r="AH34" s="106">
        <f t="shared" si="35"/>
        <v>0.3619262546</v>
      </c>
      <c r="AI34" s="106">
        <f t="shared" si="35"/>
        <v>0.3736304411</v>
      </c>
      <c r="AJ34" s="106">
        <f t="shared" si="35"/>
        <v>0.3651713722</v>
      </c>
      <c r="AK34" s="63"/>
      <c r="AL34" s="63"/>
    </row>
    <row r="35" ht="12.0" customHeight="1">
      <c r="A35" s="5"/>
      <c r="B35" s="107"/>
      <c r="C35" s="87"/>
      <c r="D35" s="87"/>
      <c r="E35" s="98"/>
      <c r="F35" s="58"/>
      <c r="G35" s="87"/>
      <c r="H35" s="87"/>
      <c r="I35" s="87"/>
      <c r="J35" s="87"/>
      <c r="K35" s="87"/>
      <c r="L35" s="98"/>
      <c r="M35" s="58"/>
      <c r="N35" s="58"/>
      <c r="O35" s="58"/>
      <c r="P35" s="58"/>
      <c r="Q35" s="58"/>
      <c r="R35" s="58"/>
      <c r="S35" s="58"/>
      <c r="T35" s="58"/>
      <c r="U35" s="58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63"/>
      <c r="AL35" s="63"/>
    </row>
    <row r="36" ht="12.0" customHeight="1">
      <c r="A36" s="5"/>
      <c r="B36" s="33" t="s">
        <v>109</v>
      </c>
      <c r="C36" s="87"/>
      <c r="D36" s="87"/>
      <c r="E36" s="91"/>
      <c r="F36" s="108"/>
      <c r="G36" s="87"/>
      <c r="H36" s="87"/>
      <c r="I36" s="87"/>
      <c r="J36" s="87"/>
      <c r="K36" s="87"/>
      <c r="L36" s="91"/>
      <c r="M36" s="108"/>
      <c r="N36" s="109"/>
      <c r="O36" s="109"/>
      <c r="P36" s="109"/>
      <c r="Q36" s="109"/>
      <c r="R36" s="109"/>
      <c r="S36" s="109"/>
      <c r="T36" s="109"/>
      <c r="U36" s="109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63"/>
      <c r="AL36" s="63"/>
    </row>
    <row r="37" ht="12.0" customHeight="1">
      <c r="A37" s="5"/>
      <c r="B37" s="107" t="s">
        <v>110</v>
      </c>
      <c r="C37" s="87">
        <f t="shared" ref="C37:AJ37" si="36">C22</f>
        <v>56569</v>
      </c>
      <c r="D37" s="87">
        <f t="shared" si="36"/>
        <v>58713.2</v>
      </c>
      <c r="E37" s="87">
        <f t="shared" si="36"/>
        <v>39538</v>
      </c>
      <c r="F37" s="87">
        <f t="shared" si="36"/>
        <v>98253</v>
      </c>
      <c r="G37" s="87">
        <f t="shared" si="36"/>
        <v>29401</v>
      </c>
      <c r="H37" s="87">
        <f t="shared" si="36"/>
        <v>127654</v>
      </c>
      <c r="I37" s="87">
        <f t="shared" si="36"/>
        <v>39615</v>
      </c>
      <c r="J37" s="87">
        <f t="shared" si="36"/>
        <v>44722</v>
      </c>
      <c r="K37" s="87">
        <f t="shared" si="36"/>
        <v>84337</v>
      </c>
      <c r="L37" s="87">
        <f t="shared" si="36"/>
        <v>-2208</v>
      </c>
      <c r="M37" s="87">
        <f t="shared" si="36"/>
        <v>82129</v>
      </c>
      <c r="N37" s="87">
        <f t="shared" si="36"/>
        <v>43828</v>
      </c>
      <c r="O37" s="87">
        <f t="shared" si="36"/>
        <v>125957</v>
      </c>
      <c r="P37" s="87">
        <f t="shared" si="36"/>
        <v>29223</v>
      </c>
      <c r="Q37" s="87">
        <f t="shared" si="36"/>
        <v>25999</v>
      </c>
      <c r="R37" s="87">
        <f t="shared" si="36"/>
        <v>55222</v>
      </c>
      <c r="S37" s="87">
        <f t="shared" si="36"/>
        <v>40608</v>
      </c>
      <c r="T37" s="87">
        <f t="shared" si="36"/>
        <v>95830</v>
      </c>
      <c r="U37" s="87">
        <f t="shared" si="36"/>
        <v>30086</v>
      </c>
      <c r="V37" s="87">
        <f t="shared" si="36"/>
        <v>95710</v>
      </c>
      <c r="W37" s="87">
        <f t="shared" si="36"/>
        <v>43634</v>
      </c>
      <c r="X37" s="41">
        <f t="shared" si="36"/>
        <v>38968</v>
      </c>
      <c r="Y37" s="41">
        <f t="shared" si="36"/>
        <v>82603</v>
      </c>
      <c r="Z37" s="41">
        <f t="shared" si="36"/>
        <v>27047</v>
      </c>
      <c r="AA37" s="41">
        <f t="shared" si="36"/>
        <v>109650</v>
      </c>
      <c r="AB37" s="41">
        <f t="shared" si="36"/>
        <v>22924</v>
      </c>
      <c r="AC37" s="95">
        <f t="shared" si="36"/>
        <v>132573</v>
      </c>
      <c r="AD37" s="95">
        <f t="shared" si="36"/>
        <v>22409</v>
      </c>
      <c r="AE37" s="95">
        <f t="shared" si="36"/>
        <v>48508</v>
      </c>
      <c r="AF37" s="95">
        <f t="shared" si="36"/>
        <v>70917</v>
      </c>
      <c r="AG37" s="95">
        <f t="shared" si="36"/>
        <v>28573</v>
      </c>
      <c r="AH37" s="95">
        <f t="shared" si="36"/>
        <v>99490</v>
      </c>
      <c r="AI37" s="95">
        <f t="shared" si="36"/>
        <v>61669</v>
      </c>
      <c r="AJ37" s="95">
        <f t="shared" si="36"/>
        <v>161159</v>
      </c>
      <c r="AK37" s="63"/>
      <c r="AL37" s="63"/>
    </row>
    <row r="38" ht="12.0" customHeight="1">
      <c r="A38" s="5"/>
      <c r="B38" s="90" t="s">
        <v>102</v>
      </c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63"/>
      <c r="AL38" s="63"/>
    </row>
    <row r="39" ht="12.0" customHeight="1">
      <c r="A39" s="5"/>
      <c r="B39" s="110" t="s">
        <v>111</v>
      </c>
      <c r="C39" s="87">
        <f t="shared" ref="C39:AB39" si="37">-C19</f>
        <v>5911</v>
      </c>
      <c r="D39" s="87">
        <f t="shared" si="37"/>
        <v>12151.6</v>
      </c>
      <c r="E39" s="87">
        <f t="shared" si="37"/>
        <v>1891</v>
      </c>
      <c r="F39" s="87">
        <f t="shared" si="37"/>
        <v>14036</v>
      </c>
      <c r="G39" s="87">
        <f t="shared" si="37"/>
        <v>1417</v>
      </c>
      <c r="H39" s="87">
        <f t="shared" si="37"/>
        <v>15453</v>
      </c>
      <c r="I39" s="87">
        <f t="shared" si="37"/>
        <v>1697</v>
      </c>
      <c r="J39" s="87">
        <f t="shared" si="37"/>
        <v>1989</v>
      </c>
      <c r="K39" s="87">
        <f t="shared" si="37"/>
        <v>3686</v>
      </c>
      <c r="L39" s="87">
        <f t="shared" si="37"/>
        <v>22416</v>
      </c>
      <c r="M39" s="111">
        <f t="shared" si="37"/>
        <v>26102</v>
      </c>
      <c r="N39" s="87">
        <f t="shared" si="37"/>
        <v>8130</v>
      </c>
      <c r="O39" s="87">
        <f t="shared" si="37"/>
        <v>34232</v>
      </c>
      <c r="P39" s="87">
        <f t="shared" si="37"/>
        <v>16712</v>
      </c>
      <c r="Q39" s="87">
        <f t="shared" si="37"/>
        <v>17533</v>
      </c>
      <c r="R39" s="87">
        <f t="shared" si="37"/>
        <v>34245</v>
      </c>
      <c r="S39" s="87">
        <f t="shared" si="37"/>
        <v>7432</v>
      </c>
      <c r="T39" s="87">
        <f t="shared" si="37"/>
        <v>41677</v>
      </c>
      <c r="U39" s="87">
        <f t="shared" si="37"/>
        <v>31969</v>
      </c>
      <c r="V39" s="87">
        <f t="shared" si="37"/>
        <v>73646</v>
      </c>
      <c r="W39" s="87">
        <f t="shared" si="37"/>
        <v>19968</v>
      </c>
      <c r="X39" s="41">
        <f t="shared" si="37"/>
        <v>18482</v>
      </c>
      <c r="Y39" s="41">
        <f t="shared" si="37"/>
        <v>38451</v>
      </c>
      <c r="Z39" s="41">
        <f t="shared" si="37"/>
        <v>20293</v>
      </c>
      <c r="AA39" s="41">
        <f t="shared" si="37"/>
        <v>58743</v>
      </c>
      <c r="AB39" s="41">
        <f t="shared" si="37"/>
        <v>17438</v>
      </c>
      <c r="AC39" s="95">
        <f>SUM(AA39:AB39)</f>
        <v>76181</v>
      </c>
      <c r="AD39" s="95">
        <v>12353.0</v>
      </c>
      <c r="AE39" s="95">
        <f>-AE19</f>
        <v>11613</v>
      </c>
      <c r="AF39" s="95">
        <f t="shared" ref="AF39:AF46" si="40">SUM(AD39:AE39)</f>
        <v>23966</v>
      </c>
      <c r="AG39" s="95">
        <f t="shared" ref="AG39:AI39" si="38">-AG19</f>
        <v>20555</v>
      </c>
      <c r="AH39" s="95">
        <f t="shared" si="38"/>
        <v>44521</v>
      </c>
      <c r="AI39" s="95">
        <f t="shared" si="38"/>
        <v>19917</v>
      </c>
      <c r="AJ39" s="96">
        <v>64438.0</v>
      </c>
      <c r="AK39" s="63"/>
      <c r="AL39" s="63"/>
    </row>
    <row r="40" ht="12.0" customHeight="1">
      <c r="A40" s="5"/>
      <c r="B40" s="93" t="s">
        <v>112</v>
      </c>
      <c r="C40" s="87">
        <f t="shared" ref="C40:AB40" si="39">-C21</f>
        <v>29219</v>
      </c>
      <c r="D40" s="87">
        <f t="shared" si="39"/>
        <v>29901</v>
      </c>
      <c r="E40" s="87">
        <f t="shared" si="39"/>
        <v>16386</v>
      </c>
      <c r="F40" s="87">
        <f t="shared" si="39"/>
        <v>46287</v>
      </c>
      <c r="G40" s="87">
        <f t="shared" si="39"/>
        <v>18850</v>
      </c>
      <c r="H40" s="87">
        <f t="shared" si="39"/>
        <v>65137</v>
      </c>
      <c r="I40" s="87">
        <f t="shared" si="39"/>
        <v>20235</v>
      </c>
      <c r="J40" s="87">
        <f t="shared" si="39"/>
        <v>18423</v>
      </c>
      <c r="K40" s="87">
        <f t="shared" si="39"/>
        <v>38658</v>
      </c>
      <c r="L40" s="87">
        <f t="shared" si="39"/>
        <v>18857</v>
      </c>
      <c r="M40" s="111">
        <f t="shared" si="39"/>
        <v>57515</v>
      </c>
      <c r="N40" s="87">
        <f t="shared" si="39"/>
        <v>26902</v>
      </c>
      <c r="O40" s="87">
        <f t="shared" si="39"/>
        <v>84417</v>
      </c>
      <c r="P40" s="87">
        <f t="shared" si="39"/>
        <v>15314</v>
      </c>
      <c r="Q40" s="87">
        <f t="shared" si="39"/>
        <v>18016</v>
      </c>
      <c r="R40" s="87">
        <f t="shared" si="39"/>
        <v>33330</v>
      </c>
      <c r="S40" s="87">
        <f t="shared" si="39"/>
        <v>16537</v>
      </c>
      <c r="T40" s="87">
        <f t="shared" si="39"/>
        <v>49867</v>
      </c>
      <c r="U40" s="87">
        <f t="shared" si="39"/>
        <v>24489</v>
      </c>
      <c r="V40" s="87">
        <f t="shared" si="39"/>
        <v>104562</v>
      </c>
      <c r="W40" s="87">
        <f t="shared" si="39"/>
        <v>20471</v>
      </c>
      <c r="X40" s="41">
        <f t="shared" si="39"/>
        <v>20169</v>
      </c>
      <c r="Y40" s="41">
        <f t="shared" si="39"/>
        <v>40640</v>
      </c>
      <c r="Z40" s="41">
        <f t="shared" si="39"/>
        <v>22279</v>
      </c>
      <c r="AA40" s="41">
        <f t="shared" si="39"/>
        <v>62919</v>
      </c>
      <c r="AB40" s="41">
        <f t="shared" si="39"/>
        <v>13803</v>
      </c>
      <c r="AC40" s="95">
        <v>76722.0</v>
      </c>
      <c r="AD40" s="95">
        <v>16810.0</v>
      </c>
      <c r="AE40" s="95">
        <f>-AE21</f>
        <v>16885</v>
      </c>
      <c r="AF40" s="95">
        <f t="shared" si="40"/>
        <v>33695</v>
      </c>
      <c r="AG40" s="95">
        <f t="shared" ref="AG40:AI40" si="41">-AG21</f>
        <v>29153</v>
      </c>
      <c r="AH40" s="95">
        <f t="shared" si="41"/>
        <v>62848</v>
      </c>
      <c r="AI40" s="95">
        <f t="shared" si="41"/>
        <v>12454</v>
      </c>
      <c r="AJ40" s="96">
        <v>75302.0</v>
      </c>
      <c r="AK40" s="63"/>
      <c r="AL40" s="63"/>
    </row>
    <row r="41" ht="12.0" customHeight="1">
      <c r="A41" s="5"/>
      <c r="B41" s="110" t="s">
        <v>113</v>
      </c>
      <c r="C41" s="87">
        <v>25577.0</v>
      </c>
      <c r="D41" s="87">
        <v>14894.0</v>
      </c>
      <c r="E41" s="87">
        <v>7559.0</v>
      </c>
      <c r="F41" s="88">
        <v>22452.0</v>
      </c>
      <c r="G41" s="87">
        <v>7429.0</v>
      </c>
      <c r="H41" s="87">
        <v>29882.0</v>
      </c>
      <c r="I41" s="87">
        <v>7795.0</v>
      </c>
      <c r="J41" s="87">
        <v>8224.0</v>
      </c>
      <c r="K41" s="87">
        <v>16019.0</v>
      </c>
      <c r="L41" s="94">
        <v>14083.0</v>
      </c>
      <c r="M41" s="111">
        <v>30102.0</v>
      </c>
      <c r="N41" s="89">
        <v>18251.0</v>
      </c>
      <c r="O41" s="89">
        <v>48354.0</v>
      </c>
      <c r="P41" s="89">
        <v>19390.0</v>
      </c>
      <c r="Q41" s="89">
        <v>24205.0</v>
      </c>
      <c r="R41" s="89">
        <v>43596.0</v>
      </c>
      <c r="S41" s="89">
        <v>23558.0</v>
      </c>
      <c r="T41" s="89">
        <v>67154.0</v>
      </c>
      <c r="U41" s="89">
        <v>27404.0</v>
      </c>
      <c r="V41" s="95">
        <v>94558.0</v>
      </c>
      <c r="W41" s="95">
        <v>25053.0</v>
      </c>
      <c r="X41" s="95">
        <v>23056.0</v>
      </c>
      <c r="Y41" s="95">
        <v>48109.0</v>
      </c>
      <c r="Z41" s="95">
        <v>22871.0</v>
      </c>
      <c r="AA41" s="95">
        <v>70980.0</v>
      </c>
      <c r="AB41" s="95">
        <v>22233.0</v>
      </c>
      <c r="AC41" s="95">
        <f t="shared" ref="AC41:AC42" si="42">SUM(AA41:AB41)</f>
        <v>93213</v>
      </c>
      <c r="AD41" s="95">
        <v>21876.0</v>
      </c>
      <c r="AE41" s="95">
        <v>23386.0</v>
      </c>
      <c r="AF41" s="95">
        <f t="shared" si="40"/>
        <v>45262</v>
      </c>
      <c r="AG41" s="95">
        <v>23857.0</v>
      </c>
      <c r="AH41" s="95">
        <f t="shared" ref="AH41:AH43" si="43">SUM(AF41:AG41)</f>
        <v>69119</v>
      </c>
      <c r="AI41" s="96">
        <v>21313.0</v>
      </c>
      <c r="AJ41" s="96">
        <v>90431.0</v>
      </c>
      <c r="AK41" s="63"/>
      <c r="AL41" s="63"/>
    </row>
    <row r="42" ht="12.0" customHeight="1">
      <c r="A42" s="5"/>
      <c r="B42" s="93" t="s">
        <v>114</v>
      </c>
      <c r="C42" s="111">
        <v>3199.0</v>
      </c>
      <c r="D42" s="111">
        <v>520.3</v>
      </c>
      <c r="E42" s="112">
        <v>213.0</v>
      </c>
      <c r="F42" s="113">
        <v>733.0</v>
      </c>
      <c r="G42" s="111">
        <v>201.0</v>
      </c>
      <c r="H42" s="111">
        <v>934.0</v>
      </c>
      <c r="I42" s="111">
        <v>173.0</v>
      </c>
      <c r="J42" s="111">
        <v>328.0</v>
      </c>
      <c r="K42" s="111">
        <v>501.0</v>
      </c>
      <c r="L42" s="112">
        <v>193.0</v>
      </c>
      <c r="M42" s="111">
        <v>693.0</v>
      </c>
      <c r="N42" s="114">
        <v>1838.0</v>
      </c>
      <c r="O42" s="114">
        <v>2531.0</v>
      </c>
      <c r="P42" s="114">
        <v>1239.09</v>
      </c>
      <c r="Q42" s="115">
        <v>-106.0</v>
      </c>
      <c r="R42" s="114">
        <v>1133.0</v>
      </c>
      <c r="S42" s="114">
        <v>761.0</v>
      </c>
      <c r="T42" s="114">
        <v>1894.0</v>
      </c>
      <c r="U42" s="87">
        <v>3592.0</v>
      </c>
      <c r="V42" s="95">
        <v>5486.0</v>
      </c>
      <c r="W42" s="95">
        <v>5393.442</v>
      </c>
      <c r="X42" s="95">
        <v>9719.0</v>
      </c>
      <c r="Y42" s="95">
        <f>15113-1</f>
        <v>15112</v>
      </c>
      <c r="Z42" s="95">
        <v>6627.0</v>
      </c>
      <c r="AA42" s="95">
        <v>21740.0</v>
      </c>
      <c r="AB42" s="95">
        <v>6376.0</v>
      </c>
      <c r="AC42" s="95">
        <f t="shared" si="42"/>
        <v>28116</v>
      </c>
      <c r="AD42" s="95">
        <v>3772.0</v>
      </c>
      <c r="AE42" s="95">
        <v>6679.0</v>
      </c>
      <c r="AF42" s="95">
        <f t="shared" si="40"/>
        <v>10451</v>
      </c>
      <c r="AG42" s="95">
        <v>10848.0</v>
      </c>
      <c r="AH42" s="95">
        <f t="shared" si="43"/>
        <v>21299</v>
      </c>
      <c r="AI42" s="96">
        <v>9143.0</v>
      </c>
      <c r="AJ42" s="96">
        <v>30441.5</v>
      </c>
      <c r="AK42" s="63"/>
      <c r="AL42" s="63"/>
    </row>
    <row r="43" ht="12.0" customHeight="1">
      <c r="A43" s="5"/>
      <c r="B43" s="93" t="s">
        <v>115</v>
      </c>
      <c r="C43" s="111">
        <v>858.0</v>
      </c>
      <c r="D43" s="111">
        <v>0.0</v>
      </c>
      <c r="E43" s="116">
        <v>320.0</v>
      </c>
      <c r="F43" s="116">
        <v>320.0</v>
      </c>
      <c r="G43" s="111">
        <v>108.0</v>
      </c>
      <c r="H43" s="111">
        <v>446.0</v>
      </c>
      <c r="I43" s="111">
        <v>225.0</v>
      </c>
      <c r="J43" s="111">
        <v>237.0</v>
      </c>
      <c r="K43" s="111">
        <v>462.0</v>
      </c>
      <c r="L43" s="114">
        <v>4895.0</v>
      </c>
      <c r="M43" s="111">
        <f>SUM(K43:L43)</f>
        <v>5357</v>
      </c>
      <c r="N43" s="114">
        <v>3821.0</v>
      </c>
      <c r="O43" s="13">
        <v>2200.0</v>
      </c>
      <c r="P43" s="111">
        <v>0.0</v>
      </c>
      <c r="Q43" s="114">
        <v>6395.0</v>
      </c>
      <c r="R43" s="114">
        <v>9090.0</v>
      </c>
      <c r="S43" s="111">
        <v>0.0</v>
      </c>
      <c r="T43" s="111">
        <v>0.0</v>
      </c>
      <c r="U43" s="111">
        <v>0.0</v>
      </c>
      <c r="V43" s="111">
        <v>0.0</v>
      </c>
      <c r="W43" s="111">
        <v>0.0</v>
      </c>
      <c r="X43" s="41">
        <v>0.0</v>
      </c>
      <c r="Y43" s="41">
        <v>0.0</v>
      </c>
      <c r="Z43" s="41">
        <v>0.0</v>
      </c>
      <c r="AA43" s="41">
        <v>0.0</v>
      </c>
      <c r="AB43" s="41">
        <v>0.0</v>
      </c>
      <c r="AC43" s="41">
        <v>0.0</v>
      </c>
      <c r="AD43" s="41">
        <v>0.0</v>
      </c>
      <c r="AE43" s="41">
        <v>0.0</v>
      </c>
      <c r="AF43" s="41">
        <f t="shared" si="40"/>
        <v>0</v>
      </c>
      <c r="AG43" s="41">
        <v>0.0</v>
      </c>
      <c r="AH43" s="41">
        <f t="shared" si="43"/>
        <v>0</v>
      </c>
      <c r="AI43" s="44">
        <v>0.0</v>
      </c>
      <c r="AJ43" s="117">
        <v>0.0</v>
      </c>
      <c r="AK43" s="63"/>
      <c r="AL43" s="63"/>
    </row>
    <row r="44" ht="12.0" customHeight="1">
      <c r="A44" s="5"/>
      <c r="B44" s="93" t="s">
        <v>116</v>
      </c>
      <c r="C44" s="111">
        <v>-3.0</v>
      </c>
      <c r="D44" s="111">
        <v>-644.7</v>
      </c>
      <c r="E44" s="111">
        <v>-673.0</v>
      </c>
      <c r="F44" s="111">
        <v>-1318.0</v>
      </c>
      <c r="G44" s="111">
        <v>-253.0</v>
      </c>
      <c r="H44" s="111">
        <v>-1571.0</v>
      </c>
      <c r="I44" s="111">
        <v>-1405.0</v>
      </c>
      <c r="J44" s="111">
        <v>-9.0</v>
      </c>
      <c r="K44" s="111">
        <v>-1414.0</v>
      </c>
      <c r="L44" s="111">
        <v>-4.0</v>
      </c>
      <c r="M44" s="111">
        <v>-1418.0</v>
      </c>
      <c r="N44" s="111">
        <v>-1063.0</v>
      </c>
      <c r="O44" s="41">
        <v>-2481.0</v>
      </c>
      <c r="P44" s="111">
        <v>-58.0</v>
      </c>
      <c r="Q44" s="111">
        <v>-115.0</v>
      </c>
      <c r="R44" s="111">
        <v>-174.0</v>
      </c>
      <c r="S44" s="111">
        <v>-204.0</v>
      </c>
      <c r="T44" s="111">
        <v>-378.0</v>
      </c>
      <c r="U44" s="111">
        <v>-764.0</v>
      </c>
      <c r="V44" s="111">
        <v>-1141.0</v>
      </c>
      <c r="W44" s="111">
        <v>-140.0</v>
      </c>
      <c r="X44" s="41">
        <v>-137.0</v>
      </c>
      <c r="Y44" s="41">
        <v>-277.0</v>
      </c>
      <c r="Z44" s="41">
        <v>-29.0</v>
      </c>
      <c r="AA44" s="41">
        <v>-306.0</v>
      </c>
      <c r="AB44" s="41">
        <v>-624.0</v>
      </c>
      <c r="AC44" s="41">
        <f>SUM(AA44:AB44)-1</f>
        <v>-931</v>
      </c>
      <c r="AD44" s="41">
        <v>-71.0</v>
      </c>
      <c r="AE44" s="41">
        <v>-315.0</v>
      </c>
      <c r="AF44" s="41">
        <f t="shared" si="40"/>
        <v>-386</v>
      </c>
      <c r="AG44" s="41">
        <v>-909.0</v>
      </c>
      <c r="AH44" s="41">
        <v>-1296.0</v>
      </c>
      <c r="AI44" s="44">
        <v>-26.0</v>
      </c>
      <c r="AJ44" s="118">
        <v>-1321.6</v>
      </c>
      <c r="AK44" s="63"/>
      <c r="AL44" s="63"/>
    </row>
    <row r="45" ht="12.0" customHeight="1">
      <c r="A45" s="5"/>
      <c r="B45" s="93" t="s">
        <v>117</v>
      </c>
      <c r="C45" s="111">
        <v>0.0</v>
      </c>
      <c r="D45" s="111">
        <v>0.0</v>
      </c>
      <c r="E45" s="111">
        <v>0.0</v>
      </c>
      <c r="F45" s="111">
        <v>0.0</v>
      </c>
      <c r="G45" s="111">
        <v>0.0</v>
      </c>
      <c r="H45" s="111">
        <v>0.0</v>
      </c>
      <c r="I45" s="111">
        <v>0.0</v>
      </c>
      <c r="J45" s="111">
        <v>0.0</v>
      </c>
      <c r="K45" s="111">
        <v>0.0</v>
      </c>
      <c r="L45" s="114">
        <v>21818.0</v>
      </c>
      <c r="M45" s="111">
        <v>21818.0</v>
      </c>
      <c r="N45" s="114">
        <v>77.0</v>
      </c>
      <c r="O45" s="13">
        <v>21895.0</v>
      </c>
      <c r="P45" s="111">
        <v>0.0</v>
      </c>
      <c r="Q45" s="111">
        <v>0.0</v>
      </c>
      <c r="R45" s="111">
        <v>0.0</v>
      </c>
      <c r="S45" s="111">
        <v>0.0</v>
      </c>
      <c r="T45" s="111">
        <v>0.0</v>
      </c>
      <c r="U45" s="111">
        <v>0.0</v>
      </c>
      <c r="V45" s="111">
        <v>0.0</v>
      </c>
      <c r="W45" s="111">
        <v>0.0</v>
      </c>
      <c r="X45" s="41">
        <v>0.0</v>
      </c>
      <c r="Y45" s="41">
        <v>0.0</v>
      </c>
      <c r="Z45" s="41">
        <v>0.0</v>
      </c>
      <c r="AA45" s="41">
        <v>0.0</v>
      </c>
      <c r="AB45" s="41">
        <v>0.0</v>
      </c>
      <c r="AC45" s="41">
        <v>0.0</v>
      </c>
      <c r="AD45" s="41">
        <v>0.0</v>
      </c>
      <c r="AE45" s="41">
        <v>0.0</v>
      </c>
      <c r="AF45" s="41">
        <f t="shared" si="40"/>
        <v>0</v>
      </c>
      <c r="AG45" s="41">
        <v>0.0</v>
      </c>
      <c r="AH45" s="41">
        <f t="shared" ref="AH45:AH46" si="44">SUM(AF45:AG45)</f>
        <v>0</v>
      </c>
      <c r="AI45" s="44">
        <v>0.0</v>
      </c>
      <c r="AJ45" s="44">
        <v>0.0</v>
      </c>
      <c r="AK45" s="63"/>
      <c r="AL45" s="63"/>
    </row>
    <row r="46" ht="12.0" customHeight="1">
      <c r="A46" s="5"/>
      <c r="B46" s="93" t="s">
        <v>118</v>
      </c>
      <c r="C46" s="111">
        <v>0.0</v>
      </c>
      <c r="D46" s="111">
        <v>0.0</v>
      </c>
      <c r="E46" s="111">
        <v>0.0</v>
      </c>
      <c r="F46" s="111">
        <v>0.0</v>
      </c>
      <c r="G46" s="111">
        <v>0.0</v>
      </c>
      <c r="H46" s="111">
        <v>0.0</v>
      </c>
      <c r="I46" s="111">
        <v>0.0</v>
      </c>
      <c r="J46" s="111">
        <v>0.0</v>
      </c>
      <c r="K46" s="111">
        <v>0.0</v>
      </c>
      <c r="L46" s="111">
        <v>0.0</v>
      </c>
      <c r="M46" s="119">
        <f t="shared" ref="M46:M47" si="45">SUM(K46:L46)</f>
        <v>0</v>
      </c>
      <c r="N46" s="119">
        <v>0.0</v>
      </c>
      <c r="O46" s="41">
        <v>6957.0</v>
      </c>
      <c r="P46" s="114">
        <v>2694.66</v>
      </c>
      <c r="Q46" s="111">
        <v>8464.0</v>
      </c>
      <c r="R46" s="111">
        <v>8464.0</v>
      </c>
      <c r="S46" s="111">
        <v>16497.0</v>
      </c>
      <c r="T46" s="111">
        <v>34051.0</v>
      </c>
      <c r="U46" s="111">
        <v>10601.0</v>
      </c>
      <c r="V46" s="95">
        <v>44652.0</v>
      </c>
      <c r="W46" s="95">
        <v>2124.1387</v>
      </c>
      <c r="X46" s="95">
        <v>3965.0</v>
      </c>
      <c r="Y46" s="95">
        <v>6089.0</v>
      </c>
      <c r="Z46" s="73">
        <v>-1341.0</v>
      </c>
      <c r="AA46" s="95">
        <v>4748.0</v>
      </c>
      <c r="AB46" s="95">
        <v>436.0</v>
      </c>
      <c r="AC46" s="95">
        <f t="shared" ref="AC46:AC47" si="46">SUM(AA46:AB46)</f>
        <v>5184</v>
      </c>
      <c r="AD46" s="95">
        <v>1350.0</v>
      </c>
      <c r="AE46" s="95">
        <v>1513.0</v>
      </c>
      <c r="AF46" s="41">
        <f t="shared" si="40"/>
        <v>2863</v>
      </c>
      <c r="AG46" s="41">
        <v>3906.0</v>
      </c>
      <c r="AH46" s="41">
        <f t="shared" si="44"/>
        <v>6769</v>
      </c>
      <c r="AI46" s="44">
        <v>-1732.0</v>
      </c>
      <c r="AJ46" s="118">
        <v>5037.6</v>
      </c>
      <c r="AK46" s="63"/>
      <c r="AL46" s="63"/>
    </row>
    <row r="47" ht="12.0" customHeight="1">
      <c r="A47" s="5"/>
      <c r="B47" s="93" t="s">
        <v>119</v>
      </c>
      <c r="C47" s="111">
        <v>0.0</v>
      </c>
      <c r="D47" s="111">
        <v>0.0</v>
      </c>
      <c r="E47" s="111">
        <v>0.0</v>
      </c>
      <c r="F47" s="111">
        <v>0.0</v>
      </c>
      <c r="G47" s="111">
        <v>0.0</v>
      </c>
      <c r="H47" s="111">
        <v>0.0</v>
      </c>
      <c r="I47" s="111">
        <v>0.0</v>
      </c>
      <c r="J47" s="111">
        <v>0.0</v>
      </c>
      <c r="K47" s="111">
        <v>0.0</v>
      </c>
      <c r="L47" s="111">
        <v>0.0</v>
      </c>
      <c r="M47" s="119">
        <f t="shared" si="45"/>
        <v>0</v>
      </c>
      <c r="N47" s="119">
        <v>0.0</v>
      </c>
      <c r="O47" s="120">
        <f>SUM(M47:N47)</f>
        <v>0</v>
      </c>
      <c r="P47" s="111">
        <v>0.0</v>
      </c>
      <c r="Q47" s="111">
        <v>0.0</v>
      </c>
      <c r="R47" s="111">
        <f>SUM(P47:Q47)</f>
        <v>0</v>
      </c>
      <c r="S47" s="121">
        <v>0.0</v>
      </c>
      <c r="T47" s="121">
        <f>SUM(R47:S47)</f>
        <v>0</v>
      </c>
      <c r="U47" s="111">
        <v>0.0</v>
      </c>
      <c r="V47" s="111">
        <v>0.0</v>
      </c>
      <c r="W47" s="111">
        <v>0.0</v>
      </c>
      <c r="X47" s="41">
        <v>0.0</v>
      </c>
      <c r="Y47" s="122">
        <f>SUM(W47:X47)</f>
        <v>0</v>
      </c>
      <c r="Z47" s="41">
        <v>0.0</v>
      </c>
      <c r="AA47" s="41">
        <v>0.0</v>
      </c>
      <c r="AB47" s="95">
        <v>20997.0</v>
      </c>
      <c r="AC47" s="95">
        <f t="shared" si="46"/>
        <v>20997</v>
      </c>
      <c r="AD47" s="95">
        <v>5758.0</v>
      </c>
      <c r="AE47" s="95">
        <v>428.0</v>
      </c>
      <c r="AF47" s="41">
        <f>SUM(AD47:AE47)+1</f>
        <v>6187</v>
      </c>
      <c r="AG47" s="41">
        <v>5401.0</v>
      </c>
      <c r="AH47" s="41">
        <v>11587.0</v>
      </c>
      <c r="AI47" s="44">
        <v>5364.0</v>
      </c>
      <c r="AJ47" s="118">
        <v>16951.9</v>
      </c>
      <c r="AK47" s="63"/>
      <c r="AL47" s="63"/>
    </row>
    <row r="48" ht="12.0" customHeight="1">
      <c r="A48" s="5"/>
      <c r="B48" s="93" t="s">
        <v>120</v>
      </c>
      <c r="C48" s="111">
        <v>14891.0</v>
      </c>
      <c r="D48" s="111">
        <v>0.0</v>
      </c>
      <c r="E48" s="111">
        <v>0.0</v>
      </c>
      <c r="F48" s="111">
        <v>0.0</v>
      </c>
      <c r="G48" s="111">
        <v>0.0</v>
      </c>
      <c r="H48" s="111">
        <v>-18.0</v>
      </c>
      <c r="I48" s="111">
        <v>0.0</v>
      </c>
      <c r="J48" s="111">
        <v>0.0</v>
      </c>
      <c r="K48" s="111">
        <v>0.0</v>
      </c>
      <c r="L48" s="111">
        <v>0.0</v>
      </c>
      <c r="M48" s="119">
        <v>0.0</v>
      </c>
      <c r="N48" s="119">
        <v>0.0</v>
      </c>
      <c r="O48" s="120">
        <v>0.0</v>
      </c>
      <c r="P48" s="111">
        <v>0.0</v>
      </c>
      <c r="Q48" s="111">
        <v>0.0</v>
      </c>
      <c r="R48" s="111">
        <v>1547.5</v>
      </c>
      <c r="S48" s="121">
        <v>0.0</v>
      </c>
      <c r="T48" s="121">
        <v>0.0</v>
      </c>
      <c r="U48" s="111">
        <v>0.0</v>
      </c>
      <c r="V48" s="111">
        <v>0.0</v>
      </c>
      <c r="W48" s="111">
        <v>0.0</v>
      </c>
      <c r="X48" s="41">
        <v>0.0</v>
      </c>
      <c r="Y48" s="41">
        <v>0.0</v>
      </c>
      <c r="Z48" s="41">
        <v>0.0</v>
      </c>
      <c r="AA48" s="41">
        <v>0.0</v>
      </c>
      <c r="AB48" s="41">
        <v>0.0</v>
      </c>
      <c r="AC48" s="41">
        <v>0.0</v>
      </c>
      <c r="AD48" s="41">
        <v>0.0</v>
      </c>
      <c r="AE48" s="41">
        <v>0.0</v>
      </c>
      <c r="AF48" s="41">
        <f>SUM(AD48:AE48)</f>
        <v>0</v>
      </c>
      <c r="AG48" s="41">
        <v>0.0</v>
      </c>
      <c r="AH48" s="41">
        <f t="shared" ref="AH48:AJ48" si="47">SUM(AF48:AG48)</f>
        <v>0</v>
      </c>
      <c r="AI48" s="41">
        <f t="shared" si="47"/>
        <v>0</v>
      </c>
      <c r="AJ48" s="123">
        <f t="shared" si="47"/>
        <v>0</v>
      </c>
      <c r="AK48" s="63"/>
      <c r="AL48" s="63"/>
    </row>
    <row r="49" ht="12.0" customHeight="1">
      <c r="A49" s="5"/>
      <c r="B49" s="33" t="s">
        <v>121</v>
      </c>
      <c r="C49" s="124">
        <f t="shared" ref="C49:K49" si="48">SUM(C37:C48)</f>
        <v>136221</v>
      </c>
      <c r="D49" s="124">
        <f t="shared" si="48"/>
        <v>115535.4</v>
      </c>
      <c r="E49" s="124">
        <f t="shared" si="48"/>
        <v>65234</v>
      </c>
      <c r="F49" s="124">
        <f t="shared" si="48"/>
        <v>180763</v>
      </c>
      <c r="G49" s="124">
        <f t="shared" si="48"/>
        <v>57153</v>
      </c>
      <c r="H49" s="124">
        <f t="shared" si="48"/>
        <v>237917</v>
      </c>
      <c r="I49" s="124">
        <f t="shared" si="48"/>
        <v>68335</v>
      </c>
      <c r="J49" s="124">
        <f t="shared" si="48"/>
        <v>73914</v>
      </c>
      <c r="K49" s="124">
        <f t="shared" si="48"/>
        <v>142249</v>
      </c>
      <c r="L49" s="124">
        <f>SUM(L37:L48)-2</f>
        <v>80048</v>
      </c>
      <c r="M49" s="124">
        <f t="shared" ref="M49:U49" si="49">SUM(M37:M48)</f>
        <v>222298</v>
      </c>
      <c r="N49" s="124">
        <f t="shared" si="49"/>
        <v>101784</v>
      </c>
      <c r="O49" s="102">
        <f t="shared" si="49"/>
        <v>324062</v>
      </c>
      <c r="P49" s="124">
        <f t="shared" si="49"/>
        <v>84514.75</v>
      </c>
      <c r="Q49" s="124">
        <f t="shared" si="49"/>
        <v>100391</v>
      </c>
      <c r="R49" s="124">
        <f t="shared" si="49"/>
        <v>186453.5</v>
      </c>
      <c r="S49" s="124">
        <f t="shared" si="49"/>
        <v>105189</v>
      </c>
      <c r="T49" s="125">
        <f t="shared" si="49"/>
        <v>290095</v>
      </c>
      <c r="U49" s="125">
        <f t="shared" si="49"/>
        <v>127377</v>
      </c>
      <c r="V49" s="125">
        <f>SUM(V37:V48)-1</f>
        <v>417472</v>
      </c>
      <c r="W49" s="125">
        <f t="shared" ref="W49:AA49" si="50">SUM(W37:W48)</f>
        <v>116503.5807</v>
      </c>
      <c r="X49" s="126">
        <f t="shared" si="50"/>
        <v>114222</v>
      </c>
      <c r="Y49" s="126">
        <f t="shared" si="50"/>
        <v>230727</v>
      </c>
      <c r="Z49" s="126">
        <f t="shared" si="50"/>
        <v>97747</v>
      </c>
      <c r="AA49" s="126">
        <f t="shared" si="50"/>
        <v>328474</v>
      </c>
      <c r="AB49" s="126">
        <f>SUM(AB37:AB48)-1</f>
        <v>103582</v>
      </c>
      <c r="AC49" s="126">
        <f t="shared" ref="AC49:AD49" si="51">SUM(AC37:AC48)+1</f>
        <v>432056</v>
      </c>
      <c r="AD49" s="126">
        <f t="shared" si="51"/>
        <v>84258</v>
      </c>
      <c r="AE49" s="126">
        <f>SUM(AE37:AE48)</f>
        <v>108697</v>
      </c>
      <c r="AF49" s="126">
        <f>SUM(AF37:AF48)-1</f>
        <v>192954</v>
      </c>
      <c r="AG49" s="126">
        <f t="shared" ref="AG49:AJ49" si="52">SUM(AG37:AG48)</f>
        <v>121384</v>
      </c>
      <c r="AH49" s="126">
        <f t="shared" si="52"/>
        <v>314337</v>
      </c>
      <c r="AI49" s="126">
        <f t="shared" si="52"/>
        <v>128102</v>
      </c>
      <c r="AJ49" s="127">
        <f t="shared" si="52"/>
        <v>442439.4</v>
      </c>
      <c r="AK49" s="63"/>
      <c r="AL49" s="63"/>
    </row>
    <row r="50" ht="12.0" customHeight="1">
      <c r="A50" s="5"/>
      <c r="B50" s="33" t="s">
        <v>122</v>
      </c>
      <c r="C50" s="128">
        <f t="shared" ref="C50:AJ50" si="53">C49/C28</f>
        <v>0.2011731816</v>
      </c>
      <c r="D50" s="128">
        <f t="shared" si="53"/>
        <v>0.2577451554</v>
      </c>
      <c r="E50" s="128">
        <f t="shared" si="53"/>
        <v>0.2685665117</v>
      </c>
      <c r="F50" s="128">
        <f t="shared" si="53"/>
        <v>0.2615387064</v>
      </c>
      <c r="G50" s="128">
        <f t="shared" si="53"/>
        <v>0.2153734262</v>
      </c>
      <c r="H50" s="128">
        <f t="shared" si="53"/>
        <v>0.2487321214</v>
      </c>
      <c r="I50" s="128">
        <f t="shared" si="53"/>
        <v>0.2306339692</v>
      </c>
      <c r="J50" s="128">
        <f t="shared" si="53"/>
        <v>0.2344065152</v>
      </c>
      <c r="K50" s="128">
        <f t="shared" si="53"/>
        <v>0.2325789384</v>
      </c>
      <c r="L50" s="128">
        <f t="shared" si="53"/>
        <v>0.2129106046</v>
      </c>
      <c r="M50" s="128">
        <f t="shared" si="53"/>
        <v>0.2250922958</v>
      </c>
      <c r="N50" s="128">
        <f t="shared" si="53"/>
        <v>0.2228225415</v>
      </c>
      <c r="O50" s="106">
        <f t="shared" si="53"/>
        <v>0.2243606253</v>
      </c>
      <c r="P50" s="128">
        <f t="shared" si="53"/>
        <v>0.171822649</v>
      </c>
      <c r="Q50" s="128">
        <f t="shared" si="53"/>
        <v>0.1912154891</v>
      </c>
      <c r="R50" s="128">
        <f t="shared" si="53"/>
        <v>0.1833571478</v>
      </c>
      <c r="S50" s="128">
        <f t="shared" si="53"/>
        <v>0.1881674651</v>
      </c>
      <c r="T50" s="129">
        <f t="shared" si="53"/>
        <v>0.1840815278</v>
      </c>
      <c r="U50" s="129">
        <f t="shared" si="53"/>
        <v>0.2081986908</v>
      </c>
      <c r="V50" s="129">
        <f t="shared" si="53"/>
        <v>0.1908260236</v>
      </c>
      <c r="W50" s="129">
        <f t="shared" si="53"/>
        <v>0.1909922945</v>
      </c>
      <c r="X50" s="130">
        <f t="shared" si="53"/>
        <v>0.1997474783</v>
      </c>
      <c r="Y50" s="130">
        <f t="shared" si="53"/>
        <v>0.1952295773</v>
      </c>
      <c r="Z50" s="130">
        <f t="shared" si="53"/>
        <v>0.1847479507</v>
      </c>
      <c r="AA50" s="130">
        <f t="shared" si="53"/>
        <v>0.1919882261</v>
      </c>
      <c r="AB50" s="130">
        <f t="shared" si="53"/>
        <v>0.1982203001</v>
      </c>
      <c r="AC50" s="130">
        <f t="shared" si="53"/>
        <v>0.1934464192</v>
      </c>
      <c r="AD50" s="130">
        <f t="shared" si="53"/>
        <v>0.1609485224</v>
      </c>
      <c r="AE50" s="130">
        <f t="shared" si="53"/>
        <v>0.1921623189</v>
      </c>
      <c r="AF50" s="130">
        <f t="shared" si="53"/>
        <v>0.1771583815</v>
      </c>
      <c r="AG50" s="130">
        <f t="shared" si="53"/>
        <v>0.1951009387</v>
      </c>
      <c r="AH50" s="130">
        <f t="shared" si="53"/>
        <v>0.1836809108</v>
      </c>
      <c r="AI50" s="130">
        <f t="shared" si="53"/>
        <v>0.1951266323</v>
      </c>
      <c r="AJ50" s="130">
        <f t="shared" si="53"/>
        <v>0.186854535</v>
      </c>
      <c r="AK50" s="63"/>
      <c r="AL50" s="63"/>
    </row>
    <row r="51" ht="12.0" customHeight="1">
      <c r="A51" s="5"/>
      <c r="B51" s="40"/>
      <c r="C51" s="111"/>
      <c r="D51" s="111"/>
      <c r="E51" s="131"/>
      <c r="F51" s="131"/>
      <c r="G51" s="111"/>
      <c r="H51" s="111"/>
      <c r="I51" s="111"/>
      <c r="J51" s="111"/>
      <c r="K51" s="111"/>
      <c r="L51" s="131"/>
      <c r="M51" s="131"/>
      <c r="N51" s="131"/>
      <c r="O51" s="132"/>
      <c r="P51" s="131"/>
      <c r="Q51" s="131"/>
      <c r="R51" s="131"/>
      <c r="S51" s="131"/>
      <c r="T51" s="131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63"/>
      <c r="AL51" s="63"/>
    </row>
    <row r="52" ht="12.0" customHeight="1">
      <c r="A52" s="5"/>
      <c r="B52" s="33" t="s">
        <v>123</v>
      </c>
      <c r="C52" s="111"/>
      <c r="D52" s="111"/>
      <c r="E52" s="133"/>
      <c r="F52" s="34"/>
      <c r="G52" s="111"/>
      <c r="H52" s="111"/>
      <c r="I52" s="111"/>
      <c r="J52" s="111"/>
      <c r="K52" s="111"/>
      <c r="L52" s="133"/>
      <c r="M52" s="34"/>
      <c r="N52" s="134"/>
      <c r="O52" s="135"/>
      <c r="P52" s="134"/>
      <c r="Q52" s="134"/>
      <c r="R52" s="134"/>
      <c r="S52" s="134"/>
      <c r="T52" s="134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63"/>
      <c r="AL52" s="63"/>
    </row>
    <row r="53" ht="12.0" customHeight="1">
      <c r="A53" s="5"/>
      <c r="B53" s="40" t="s">
        <v>98</v>
      </c>
      <c r="C53" s="111">
        <f t="shared" ref="C53:AJ53" si="54">C22</f>
        <v>56569</v>
      </c>
      <c r="D53" s="111">
        <f t="shared" si="54"/>
        <v>58713.2</v>
      </c>
      <c r="E53" s="111">
        <f t="shared" si="54"/>
        <v>39538</v>
      </c>
      <c r="F53" s="111">
        <f t="shared" si="54"/>
        <v>98253</v>
      </c>
      <c r="G53" s="111">
        <f t="shared" si="54"/>
        <v>29401</v>
      </c>
      <c r="H53" s="111">
        <f t="shared" si="54"/>
        <v>127654</v>
      </c>
      <c r="I53" s="111">
        <f t="shared" si="54"/>
        <v>39615</v>
      </c>
      <c r="J53" s="111">
        <f t="shared" si="54"/>
        <v>44722</v>
      </c>
      <c r="K53" s="111">
        <f t="shared" si="54"/>
        <v>84337</v>
      </c>
      <c r="L53" s="111">
        <f t="shared" si="54"/>
        <v>-2208</v>
      </c>
      <c r="M53" s="111">
        <f t="shared" si="54"/>
        <v>82129</v>
      </c>
      <c r="N53" s="111">
        <f t="shared" si="54"/>
        <v>43828</v>
      </c>
      <c r="O53" s="41">
        <f t="shared" si="54"/>
        <v>125957</v>
      </c>
      <c r="P53" s="111">
        <f t="shared" si="54"/>
        <v>29223</v>
      </c>
      <c r="Q53" s="111">
        <f t="shared" si="54"/>
        <v>25999</v>
      </c>
      <c r="R53" s="111">
        <f t="shared" si="54"/>
        <v>55222</v>
      </c>
      <c r="S53" s="111">
        <f t="shared" si="54"/>
        <v>40608</v>
      </c>
      <c r="T53" s="111">
        <f t="shared" si="54"/>
        <v>95830</v>
      </c>
      <c r="U53" s="111">
        <f t="shared" si="54"/>
        <v>30086</v>
      </c>
      <c r="V53" s="111">
        <f t="shared" si="54"/>
        <v>95710</v>
      </c>
      <c r="W53" s="111">
        <f t="shared" si="54"/>
        <v>43634</v>
      </c>
      <c r="X53" s="41">
        <f t="shared" si="54"/>
        <v>38968</v>
      </c>
      <c r="Y53" s="41">
        <f t="shared" si="54"/>
        <v>82603</v>
      </c>
      <c r="Z53" s="41">
        <f t="shared" si="54"/>
        <v>27047</v>
      </c>
      <c r="AA53" s="41">
        <f t="shared" si="54"/>
        <v>109650</v>
      </c>
      <c r="AB53" s="41">
        <f t="shared" si="54"/>
        <v>22924</v>
      </c>
      <c r="AC53" s="41">
        <f t="shared" si="54"/>
        <v>132573</v>
      </c>
      <c r="AD53" s="41">
        <f t="shared" si="54"/>
        <v>22409</v>
      </c>
      <c r="AE53" s="41">
        <f t="shared" si="54"/>
        <v>48508</v>
      </c>
      <c r="AF53" s="41">
        <f t="shared" si="54"/>
        <v>70917</v>
      </c>
      <c r="AG53" s="41">
        <f t="shared" si="54"/>
        <v>28573</v>
      </c>
      <c r="AH53" s="41">
        <f t="shared" si="54"/>
        <v>99490</v>
      </c>
      <c r="AI53" s="41">
        <f t="shared" si="54"/>
        <v>61669</v>
      </c>
      <c r="AJ53" s="41">
        <f t="shared" si="54"/>
        <v>161159</v>
      </c>
      <c r="AK53" s="63"/>
      <c r="AL53" s="63"/>
    </row>
    <row r="54" ht="12.0" customHeight="1">
      <c r="A54" s="5"/>
      <c r="B54" s="90" t="s">
        <v>102</v>
      </c>
      <c r="C54" s="111"/>
      <c r="D54" s="111"/>
      <c r="E54" s="136"/>
      <c r="F54" s="137"/>
      <c r="G54" s="111"/>
      <c r="H54" s="111"/>
      <c r="I54" s="138"/>
      <c r="J54" s="111"/>
      <c r="K54" s="111"/>
      <c r="L54" s="136"/>
      <c r="M54" s="137"/>
      <c r="N54" s="138"/>
      <c r="O54" s="139"/>
      <c r="P54" s="138"/>
      <c r="Q54" s="138"/>
      <c r="R54" s="138"/>
      <c r="S54" s="138"/>
      <c r="T54" s="138"/>
      <c r="U54" s="138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63"/>
      <c r="AL54" s="63"/>
    </row>
    <row r="55" ht="12.0" customHeight="1">
      <c r="A55" s="5"/>
      <c r="B55" s="93" t="s">
        <v>117</v>
      </c>
      <c r="C55" s="111">
        <v>0.0</v>
      </c>
      <c r="D55" s="111">
        <v>0.0</v>
      </c>
      <c r="E55" s="111">
        <v>0.0</v>
      </c>
      <c r="F55" s="111">
        <v>0.0</v>
      </c>
      <c r="G55" s="111">
        <v>0.0</v>
      </c>
      <c r="H55" s="111">
        <v>0.0</v>
      </c>
      <c r="I55" s="111">
        <v>0.0</v>
      </c>
      <c r="J55" s="111">
        <v>0.0</v>
      </c>
      <c r="K55" s="111">
        <v>0.0</v>
      </c>
      <c r="L55" s="114">
        <f t="shared" ref="L55:O55" si="55">L45</f>
        <v>21818</v>
      </c>
      <c r="M55" s="114">
        <f t="shared" si="55"/>
        <v>21818</v>
      </c>
      <c r="N55" s="111">
        <f t="shared" si="55"/>
        <v>77</v>
      </c>
      <c r="O55" s="41">
        <f t="shared" si="55"/>
        <v>21895</v>
      </c>
      <c r="P55" s="111">
        <v>0.0</v>
      </c>
      <c r="Q55" s="111">
        <v>0.0</v>
      </c>
      <c r="R55" s="111">
        <v>0.0</v>
      </c>
      <c r="S55" s="111">
        <v>0.0</v>
      </c>
      <c r="T55" s="111">
        <v>0.0</v>
      </c>
      <c r="U55" s="111">
        <v>0.0</v>
      </c>
      <c r="V55" s="111">
        <v>0.0</v>
      </c>
      <c r="W55" s="111">
        <v>0.0</v>
      </c>
      <c r="X55" s="41">
        <v>0.0</v>
      </c>
      <c r="Y55" s="41">
        <v>0.0</v>
      </c>
      <c r="Z55" s="41">
        <v>0.0</v>
      </c>
      <c r="AA55" s="41">
        <v>0.0</v>
      </c>
      <c r="AB55" s="41">
        <v>0.0</v>
      </c>
      <c r="AC55" s="140">
        <f t="shared" ref="AC55:AF55" si="56">SUM(AA55:AB55)</f>
        <v>0</v>
      </c>
      <c r="AD55" s="140">
        <f t="shared" si="56"/>
        <v>0</v>
      </c>
      <c r="AE55" s="140">
        <f t="shared" si="56"/>
        <v>0</v>
      </c>
      <c r="AF55" s="140">
        <f t="shared" si="56"/>
        <v>0</v>
      </c>
      <c r="AG55" s="140">
        <v>0.0</v>
      </c>
      <c r="AH55" s="140">
        <v>0.0</v>
      </c>
      <c r="AI55" s="140">
        <v>0.0</v>
      </c>
      <c r="AJ55" s="140">
        <v>0.0</v>
      </c>
      <c r="AK55" s="63"/>
      <c r="AL55" s="63"/>
    </row>
    <row r="56" ht="12.0" customHeight="1">
      <c r="A56" s="5"/>
      <c r="B56" s="93" t="s">
        <v>115</v>
      </c>
      <c r="C56" s="111">
        <v>858.0</v>
      </c>
      <c r="D56" s="111">
        <v>0.0</v>
      </c>
      <c r="E56" s="141">
        <v>320.0</v>
      </c>
      <c r="F56" s="141">
        <v>320.0</v>
      </c>
      <c r="G56" s="141">
        <f>G43</f>
        <v>108</v>
      </c>
      <c r="H56" s="141">
        <v>446.0</v>
      </c>
      <c r="I56" s="111">
        <f t="shared" ref="I56:J56" si="57">I43</f>
        <v>225</v>
      </c>
      <c r="J56" s="111">
        <f t="shared" si="57"/>
        <v>237</v>
      </c>
      <c r="K56" s="111">
        <v>462.0</v>
      </c>
      <c r="L56" s="111">
        <f t="shared" ref="L56:O56" si="58">L43</f>
        <v>4895</v>
      </c>
      <c r="M56" s="111">
        <f t="shared" si="58"/>
        <v>5357</v>
      </c>
      <c r="N56" s="111">
        <f t="shared" si="58"/>
        <v>3821</v>
      </c>
      <c r="O56" s="41">
        <f t="shared" si="58"/>
        <v>2200</v>
      </c>
      <c r="P56" s="111">
        <v>0.0</v>
      </c>
      <c r="Q56" s="111">
        <v>0.0</v>
      </c>
      <c r="R56" s="111">
        <v>0.0</v>
      </c>
      <c r="S56" s="111">
        <v>0.0</v>
      </c>
      <c r="T56" s="111">
        <v>0.0</v>
      </c>
      <c r="U56" s="111">
        <v>0.0</v>
      </c>
      <c r="V56" s="111">
        <v>0.0</v>
      </c>
      <c r="W56" s="111">
        <v>0.0</v>
      </c>
      <c r="X56" s="41">
        <v>0.0</v>
      </c>
      <c r="Y56" s="41">
        <v>0.0</v>
      </c>
      <c r="Z56" s="41">
        <v>0.0</v>
      </c>
      <c r="AA56" s="41">
        <v>0.0</v>
      </c>
      <c r="AB56" s="41">
        <v>0.0</v>
      </c>
      <c r="AC56" s="140">
        <f t="shared" ref="AC56:AD56" si="59">SUM(AA56:AB56)</f>
        <v>0</v>
      </c>
      <c r="AD56" s="140">
        <f t="shared" si="59"/>
        <v>0</v>
      </c>
      <c r="AE56" s="140"/>
      <c r="AF56" s="140">
        <f t="shared" ref="AF56:AJ56" si="60">SUM(AD56:AE56)</f>
        <v>0</v>
      </c>
      <c r="AG56" s="140">
        <f t="shared" si="60"/>
        <v>0</v>
      </c>
      <c r="AH56" s="140">
        <f t="shared" si="60"/>
        <v>0</v>
      </c>
      <c r="AI56" s="140">
        <f t="shared" si="60"/>
        <v>0</v>
      </c>
      <c r="AJ56" s="140">
        <f t="shared" si="60"/>
        <v>0</v>
      </c>
      <c r="AK56" s="63"/>
      <c r="AL56" s="63"/>
    </row>
    <row r="57" ht="12.0" customHeight="1">
      <c r="A57" s="5"/>
      <c r="B57" s="93" t="s">
        <v>118</v>
      </c>
      <c r="C57" s="111">
        <v>0.0</v>
      </c>
      <c r="D57" s="111">
        <v>0.0</v>
      </c>
      <c r="E57" s="111">
        <v>0.0</v>
      </c>
      <c r="F57" s="111">
        <v>0.0</v>
      </c>
      <c r="G57" s="111">
        <v>0.0</v>
      </c>
      <c r="H57" s="111">
        <v>0.0</v>
      </c>
      <c r="I57" s="111">
        <v>0.0</v>
      </c>
      <c r="J57" s="111">
        <v>0.0</v>
      </c>
      <c r="K57" s="111">
        <v>0.0</v>
      </c>
      <c r="L57" s="111">
        <v>0.0</v>
      </c>
      <c r="M57" s="111">
        <v>0.0</v>
      </c>
      <c r="N57" s="111">
        <v>0.0</v>
      </c>
      <c r="O57" s="41">
        <v>0.0</v>
      </c>
      <c r="P57" s="141">
        <v>10323.0</v>
      </c>
      <c r="Q57" s="141">
        <v>26255.0</v>
      </c>
      <c r="R57" s="141">
        <v>36578.0</v>
      </c>
      <c r="S57" s="141">
        <v>26743.0</v>
      </c>
      <c r="T57" s="141">
        <v>63321.0</v>
      </c>
      <c r="U57" s="141">
        <v>24400.0</v>
      </c>
      <c r="V57" s="95">
        <v>87721.0</v>
      </c>
      <c r="W57" s="95">
        <v>14836.0</v>
      </c>
      <c r="X57" s="95">
        <v>15274.0</v>
      </c>
      <c r="Y57" s="95">
        <v>30110.0</v>
      </c>
      <c r="Z57" s="95">
        <v>9376.0</v>
      </c>
      <c r="AA57" s="95">
        <v>39486.0</v>
      </c>
      <c r="AB57" s="95">
        <v>11231.0</v>
      </c>
      <c r="AC57" s="95">
        <f t="shared" ref="AC57:AC58" si="61">SUM(AA57:AB57)</f>
        <v>50717</v>
      </c>
      <c r="AD57" s="95">
        <v>12144.0</v>
      </c>
      <c r="AE57" s="95">
        <v>12587.0</v>
      </c>
      <c r="AF57" s="95">
        <f>SUM(AD57:AE57)</f>
        <v>24731</v>
      </c>
      <c r="AG57" s="95">
        <v>15053.0</v>
      </c>
      <c r="AH57" s="95">
        <f>SUM(AF57:AG57)</f>
        <v>39784</v>
      </c>
      <c r="AI57" s="96">
        <v>5146.0</v>
      </c>
      <c r="AJ57" s="96">
        <v>44930.0</v>
      </c>
      <c r="AK57" s="63"/>
      <c r="AL57" s="63"/>
    </row>
    <row r="58" ht="12.0" customHeight="1">
      <c r="A58" s="5"/>
      <c r="B58" s="93" t="s">
        <v>119</v>
      </c>
      <c r="C58" s="111">
        <v>0.0</v>
      </c>
      <c r="D58" s="111">
        <v>0.0</v>
      </c>
      <c r="E58" s="111">
        <v>0.0</v>
      </c>
      <c r="F58" s="111">
        <v>0.0</v>
      </c>
      <c r="G58" s="111">
        <v>0.0</v>
      </c>
      <c r="H58" s="111">
        <v>0.0</v>
      </c>
      <c r="I58" s="111">
        <v>0.0</v>
      </c>
      <c r="J58" s="111">
        <v>0.0</v>
      </c>
      <c r="K58" s="111">
        <v>0.0</v>
      </c>
      <c r="L58" s="111">
        <v>0.0</v>
      </c>
      <c r="M58" s="111">
        <v>0.0</v>
      </c>
      <c r="N58" s="111">
        <v>0.0</v>
      </c>
      <c r="O58" s="111">
        <v>0.0</v>
      </c>
      <c r="P58" s="111">
        <v>0.0</v>
      </c>
      <c r="Q58" s="111">
        <v>0.0</v>
      </c>
      <c r="R58" s="111">
        <v>0.0</v>
      </c>
      <c r="S58" s="111">
        <v>0.0</v>
      </c>
      <c r="T58" s="111">
        <v>0.0</v>
      </c>
      <c r="U58" s="111">
        <v>0.0</v>
      </c>
      <c r="V58" s="111">
        <v>0.0</v>
      </c>
      <c r="W58" s="50" t="s">
        <v>43</v>
      </c>
      <c r="X58" s="50" t="s">
        <v>43</v>
      </c>
      <c r="Y58" s="41">
        <v>0.0</v>
      </c>
      <c r="Z58" s="50" t="s">
        <v>43</v>
      </c>
      <c r="AA58" s="140">
        <f>SUM(Y58:Z58)</f>
        <v>0</v>
      </c>
      <c r="AB58" s="95">
        <v>20997.0</v>
      </c>
      <c r="AC58" s="95">
        <f t="shared" si="61"/>
        <v>20997</v>
      </c>
      <c r="AD58" s="95">
        <v>5758.0</v>
      </c>
      <c r="AE58" s="95">
        <v>428.0</v>
      </c>
      <c r="AF58" s="95">
        <f>SUM(AD58:AE58)+1</f>
        <v>6187</v>
      </c>
      <c r="AG58" s="95">
        <v>5401.0</v>
      </c>
      <c r="AH58" s="95">
        <v>11587.0</v>
      </c>
      <c r="AI58" s="96">
        <v>5364.0</v>
      </c>
      <c r="AJ58" s="96">
        <v>16951.9</v>
      </c>
      <c r="AK58" s="63"/>
      <c r="AL58" s="63"/>
    </row>
    <row r="59" ht="12.0" customHeight="1">
      <c r="A59" s="5"/>
      <c r="B59" s="93" t="s">
        <v>114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>
        <f t="shared" ref="W59:AD59" si="62">W42</f>
        <v>5393.442</v>
      </c>
      <c r="X59" s="41">
        <f t="shared" si="62"/>
        <v>9719</v>
      </c>
      <c r="Y59" s="41">
        <f t="shared" si="62"/>
        <v>15112</v>
      </c>
      <c r="Z59" s="41">
        <f t="shared" si="62"/>
        <v>6627</v>
      </c>
      <c r="AA59" s="41">
        <f t="shared" si="62"/>
        <v>21740</v>
      </c>
      <c r="AB59" s="41">
        <f t="shared" si="62"/>
        <v>6376</v>
      </c>
      <c r="AC59" s="41">
        <f t="shared" si="62"/>
        <v>28116</v>
      </c>
      <c r="AD59" s="41">
        <f t="shared" si="62"/>
        <v>3772</v>
      </c>
      <c r="AE59" s="41">
        <v>6679.0</v>
      </c>
      <c r="AF59" s="41">
        <f t="shared" ref="AF59:AF61" si="63">SUM(AD59:AE59)</f>
        <v>10451</v>
      </c>
      <c r="AG59" s="41">
        <v>10848.0</v>
      </c>
      <c r="AH59" s="95">
        <f t="shared" ref="AH59:AH60" si="64">SUM(AF59:AG59)</f>
        <v>21299</v>
      </c>
      <c r="AI59" s="96">
        <v>9143.0</v>
      </c>
      <c r="AJ59" s="96">
        <v>30441.5</v>
      </c>
      <c r="AK59" s="63"/>
      <c r="AL59" s="63"/>
    </row>
    <row r="60" ht="12.0" customHeight="1">
      <c r="A60" s="5"/>
      <c r="B60" s="93" t="s">
        <v>124</v>
      </c>
      <c r="C60" s="111">
        <v>0.0</v>
      </c>
      <c r="D60" s="111">
        <v>0.0</v>
      </c>
      <c r="E60" s="111">
        <v>0.0</v>
      </c>
      <c r="F60" s="111">
        <v>0.0</v>
      </c>
      <c r="G60" s="111">
        <v>0.0</v>
      </c>
      <c r="H60" s="111">
        <v>0.0</v>
      </c>
      <c r="I60" s="111">
        <v>0.0</v>
      </c>
      <c r="J60" s="111">
        <v>0.0</v>
      </c>
      <c r="K60" s="111">
        <v>0.0</v>
      </c>
      <c r="L60" s="111">
        <v>0.0</v>
      </c>
      <c r="M60" s="111">
        <v>0.0</v>
      </c>
      <c r="N60" s="111">
        <v>0.0</v>
      </c>
      <c r="O60" s="111">
        <v>0.0</v>
      </c>
      <c r="P60" s="41"/>
      <c r="Q60" s="41"/>
      <c r="R60" s="41">
        <f>SUM(P60:Q60)</f>
        <v>0</v>
      </c>
      <c r="S60" s="41"/>
      <c r="T60" s="41">
        <f>SUM(R60:S60)</f>
        <v>0</v>
      </c>
      <c r="U60" s="41"/>
      <c r="V60" s="41">
        <v>-13970.0</v>
      </c>
      <c r="W60" s="41">
        <f>-1445850.6/1000</f>
        <v>-1445.8506</v>
      </c>
      <c r="X60" s="41">
        <f>(-2145567.86/1000)-2</f>
        <v>-2147.56786</v>
      </c>
      <c r="Y60" s="41">
        <f>SUM(W60:X60)</f>
        <v>-3593.41846</v>
      </c>
      <c r="Z60" s="41">
        <f>-523224.73/1000</f>
        <v>-523.22473</v>
      </c>
      <c r="AA60" s="41">
        <f>SUM(Y60:Z60)</f>
        <v>-4116.64319</v>
      </c>
      <c r="AB60" s="41">
        <f>-6275722.0624/1000</f>
        <v>-6275.722062</v>
      </c>
      <c r="AC60" s="44">
        <v>-10392.0</v>
      </c>
      <c r="AD60" s="41">
        <v>-2335.0</v>
      </c>
      <c r="AE60" s="41">
        <v>-2774.0</v>
      </c>
      <c r="AF60" s="41">
        <f t="shared" si="63"/>
        <v>-5109</v>
      </c>
      <c r="AG60" s="41">
        <v>-3359.0</v>
      </c>
      <c r="AH60" s="41">
        <f t="shared" si="64"/>
        <v>-8468</v>
      </c>
      <c r="AI60" s="44">
        <v>-3161.0</v>
      </c>
      <c r="AJ60" s="28">
        <v>-11629.2</v>
      </c>
      <c r="AK60" s="63"/>
      <c r="AL60" s="63"/>
    </row>
    <row r="61" ht="12.0" customHeight="1">
      <c r="A61" s="5"/>
      <c r="B61" s="93" t="s">
        <v>120</v>
      </c>
      <c r="C61" s="111">
        <v>14891.0</v>
      </c>
      <c r="D61" s="111">
        <v>0.0</v>
      </c>
      <c r="E61" s="111">
        <v>0.0</v>
      </c>
      <c r="F61" s="111">
        <v>0.0</v>
      </c>
      <c r="G61" s="111">
        <v>0.0</v>
      </c>
      <c r="H61" s="141">
        <v>-18.0</v>
      </c>
      <c r="I61" s="111">
        <v>0.0</v>
      </c>
      <c r="J61" s="111">
        <v>0.0</v>
      </c>
      <c r="K61" s="111">
        <v>0.0</v>
      </c>
      <c r="L61" s="111">
        <v>0.0</v>
      </c>
      <c r="M61" s="111">
        <v>0.0</v>
      </c>
      <c r="N61" s="111">
        <v>0.0</v>
      </c>
      <c r="O61" s="111">
        <v>0.0</v>
      </c>
      <c r="P61" s="111">
        <v>0.0</v>
      </c>
      <c r="Q61" s="111">
        <v>0.0</v>
      </c>
      <c r="R61" s="111">
        <v>0.0</v>
      </c>
      <c r="S61" s="111">
        <v>0.0</v>
      </c>
      <c r="T61" s="111">
        <v>0.0</v>
      </c>
      <c r="U61" s="111">
        <v>0.0</v>
      </c>
      <c r="V61" s="111">
        <v>0.0</v>
      </c>
      <c r="W61" s="111">
        <v>0.0</v>
      </c>
      <c r="X61" s="41">
        <v>0.0</v>
      </c>
      <c r="Y61" s="41">
        <v>0.0</v>
      </c>
      <c r="Z61" s="41">
        <v>0.0</v>
      </c>
      <c r="AA61" s="41">
        <v>0.0</v>
      </c>
      <c r="AB61" s="41">
        <v>0.0</v>
      </c>
      <c r="AC61" s="140">
        <f>SUM(AA61:AB61)</f>
        <v>0</v>
      </c>
      <c r="AD61" s="140">
        <v>0.0</v>
      </c>
      <c r="AE61" s="140">
        <v>0.0</v>
      </c>
      <c r="AF61" s="140">
        <f t="shared" si="63"/>
        <v>0</v>
      </c>
      <c r="AG61" s="140">
        <v>0.0</v>
      </c>
      <c r="AH61" s="140">
        <v>0.0</v>
      </c>
      <c r="AI61" s="140">
        <v>0.0</v>
      </c>
      <c r="AJ61" s="140">
        <v>0.0</v>
      </c>
      <c r="AK61" s="63"/>
      <c r="AL61" s="63"/>
    </row>
    <row r="62" ht="12.0" customHeight="1">
      <c r="A62" s="5"/>
      <c r="B62" s="33" t="s">
        <v>125</v>
      </c>
      <c r="C62" s="142">
        <f t="shared" ref="C62:K62" si="65">SUM(C53:C61)</f>
        <v>72318</v>
      </c>
      <c r="D62" s="142">
        <f t="shared" si="65"/>
        <v>58713.2</v>
      </c>
      <c r="E62" s="142">
        <f t="shared" si="65"/>
        <v>39858</v>
      </c>
      <c r="F62" s="142">
        <f t="shared" si="65"/>
        <v>98573</v>
      </c>
      <c r="G62" s="142">
        <f t="shared" si="65"/>
        <v>29509</v>
      </c>
      <c r="H62" s="142">
        <f t="shared" si="65"/>
        <v>128082</v>
      </c>
      <c r="I62" s="142">
        <f t="shared" si="65"/>
        <v>39840</v>
      </c>
      <c r="J62" s="142">
        <f t="shared" si="65"/>
        <v>44959</v>
      </c>
      <c r="K62" s="142">
        <f t="shared" si="65"/>
        <v>84799</v>
      </c>
      <c r="L62" s="142">
        <f>SUM(L53:L61)-1</f>
        <v>24504</v>
      </c>
      <c r="M62" s="142">
        <f t="shared" ref="M62:W62" si="66">SUM(M53:M61)</f>
        <v>109304</v>
      </c>
      <c r="N62" s="142">
        <f t="shared" si="66"/>
        <v>47726</v>
      </c>
      <c r="O62" s="142">
        <f t="shared" si="66"/>
        <v>150052</v>
      </c>
      <c r="P62" s="142">
        <f t="shared" si="66"/>
        <v>39546</v>
      </c>
      <c r="Q62" s="142">
        <f t="shared" si="66"/>
        <v>52254</v>
      </c>
      <c r="R62" s="142">
        <f t="shared" si="66"/>
        <v>91800</v>
      </c>
      <c r="S62" s="142">
        <f t="shared" si="66"/>
        <v>67351</v>
      </c>
      <c r="T62" s="142">
        <f t="shared" si="66"/>
        <v>159151</v>
      </c>
      <c r="U62" s="142">
        <f t="shared" si="66"/>
        <v>54486</v>
      </c>
      <c r="V62" s="142">
        <f t="shared" si="66"/>
        <v>169461</v>
      </c>
      <c r="W62" s="142">
        <f t="shared" si="66"/>
        <v>62417.5914</v>
      </c>
      <c r="X62" s="11">
        <f>SUM(X53:X61)+1</f>
        <v>61814.43214</v>
      </c>
      <c r="Y62" s="11">
        <f>SUM(Y53:Y61)-1</f>
        <v>124230.5815</v>
      </c>
      <c r="Z62" s="11">
        <f t="shared" ref="Z62:AA62" si="67">SUM(Z53:Z61)</f>
        <v>42526.77527</v>
      </c>
      <c r="AA62" s="11">
        <f t="shared" si="67"/>
        <v>166759.3568</v>
      </c>
      <c r="AB62" s="11">
        <f>SUM(AB53:AB61)-1</f>
        <v>55251.27794</v>
      </c>
      <c r="AC62" s="11">
        <f>SUM(AC53:AC61)</f>
        <v>222011</v>
      </c>
      <c r="AD62" s="11">
        <f>SUM(AD53:AD61)+1</f>
        <v>41749</v>
      </c>
      <c r="AE62" s="11">
        <f t="shared" ref="AE62:AJ62" si="68">SUM(AE53:AE61)</f>
        <v>65428</v>
      </c>
      <c r="AF62" s="11">
        <f t="shared" si="68"/>
        <v>107177</v>
      </c>
      <c r="AG62" s="11">
        <f t="shared" si="68"/>
        <v>56516</v>
      </c>
      <c r="AH62" s="11">
        <f t="shared" si="68"/>
        <v>163692</v>
      </c>
      <c r="AI62" s="11">
        <f t="shared" si="68"/>
        <v>78161</v>
      </c>
      <c r="AJ62" s="143">
        <f t="shared" si="68"/>
        <v>241853.2</v>
      </c>
      <c r="AK62" s="63"/>
      <c r="AL62" s="63"/>
    </row>
    <row r="63" ht="12.0" customHeight="1">
      <c r="A63" s="5"/>
      <c r="B63" s="33" t="s">
        <v>126</v>
      </c>
      <c r="C63" s="128">
        <f t="shared" ref="C63:AJ63" si="69">C62/C28</f>
        <v>0.1068002889</v>
      </c>
      <c r="D63" s="128">
        <f t="shared" si="69"/>
        <v>0.130981871</v>
      </c>
      <c r="E63" s="128">
        <f t="shared" si="69"/>
        <v>0.1640942457</v>
      </c>
      <c r="F63" s="128">
        <f t="shared" si="69"/>
        <v>0.1426213047</v>
      </c>
      <c r="G63" s="128">
        <f t="shared" si="69"/>
        <v>0.1112007145</v>
      </c>
      <c r="H63" s="128">
        <f t="shared" si="69"/>
        <v>0.1339042925</v>
      </c>
      <c r="I63" s="128">
        <f t="shared" si="69"/>
        <v>0.1344619497</v>
      </c>
      <c r="J63" s="128">
        <f t="shared" si="69"/>
        <v>0.1425803301</v>
      </c>
      <c r="K63" s="128">
        <f t="shared" si="69"/>
        <v>0.138647452</v>
      </c>
      <c r="L63" s="128">
        <f t="shared" si="69"/>
        <v>0.06517541293</v>
      </c>
      <c r="M63" s="128">
        <f t="shared" si="69"/>
        <v>0.1106779561</v>
      </c>
      <c r="N63" s="128">
        <f t="shared" si="69"/>
        <v>0.1044803566</v>
      </c>
      <c r="O63" s="128">
        <f t="shared" si="69"/>
        <v>0.1038867888</v>
      </c>
      <c r="P63" s="128">
        <f t="shared" si="69"/>
        <v>0.08039896558</v>
      </c>
      <c r="Q63" s="128">
        <f t="shared" si="69"/>
        <v>0.0995285849</v>
      </c>
      <c r="R63" s="128">
        <f t="shared" si="69"/>
        <v>0.09027551734</v>
      </c>
      <c r="S63" s="128">
        <f t="shared" si="69"/>
        <v>0.1204809147</v>
      </c>
      <c r="T63" s="128">
        <f t="shared" si="69"/>
        <v>0.1009902247</v>
      </c>
      <c r="U63" s="128">
        <f t="shared" si="69"/>
        <v>0.08905778802</v>
      </c>
      <c r="V63" s="128">
        <f t="shared" si="69"/>
        <v>0.07746044951</v>
      </c>
      <c r="W63" s="128">
        <f t="shared" si="69"/>
        <v>0.10232543</v>
      </c>
      <c r="X63" s="106">
        <f t="shared" si="69"/>
        <v>0.1080989384</v>
      </c>
      <c r="Y63" s="106">
        <f t="shared" si="69"/>
        <v>0.1051176669</v>
      </c>
      <c r="Z63" s="106">
        <f t="shared" si="69"/>
        <v>0.08037826819</v>
      </c>
      <c r="AA63" s="106">
        <f t="shared" si="69"/>
        <v>0.09746839355</v>
      </c>
      <c r="AB63" s="106">
        <f t="shared" si="69"/>
        <v>0.1057319311</v>
      </c>
      <c r="AC63" s="106">
        <f t="shared" si="69"/>
        <v>0.09940200567</v>
      </c>
      <c r="AD63" s="106">
        <f t="shared" si="69"/>
        <v>0.07974839019</v>
      </c>
      <c r="AE63" s="106">
        <f t="shared" si="69"/>
        <v>0.1156682908</v>
      </c>
      <c r="AF63" s="106">
        <f t="shared" si="69"/>
        <v>0.09840326637</v>
      </c>
      <c r="AG63" s="106">
        <f t="shared" si="69"/>
        <v>0.09083836955</v>
      </c>
      <c r="AH63" s="106">
        <f t="shared" si="69"/>
        <v>0.09565242289</v>
      </c>
      <c r="AI63" s="106">
        <f t="shared" si="69"/>
        <v>0.1190558517</v>
      </c>
      <c r="AJ63" s="106">
        <f t="shared" si="69"/>
        <v>0.1021413718</v>
      </c>
      <c r="AK63" s="63"/>
      <c r="AL63" s="63"/>
    </row>
    <row r="64" ht="12.0" customHeight="1">
      <c r="A64" s="85"/>
      <c r="B64" s="85"/>
      <c r="C64" s="144"/>
      <c r="D64" s="145"/>
      <c r="E64" s="145"/>
      <c r="F64" s="145"/>
      <c r="G64" s="144"/>
      <c r="H64" s="144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63"/>
      <c r="AL64" s="63"/>
    </row>
    <row r="65" ht="12.0" customHeight="1">
      <c r="A65" s="5"/>
      <c r="B65" s="4" t="s">
        <v>127</v>
      </c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8"/>
      <c r="O65" s="58"/>
      <c r="P65" s="58"/>
      <c r="Q65" s="58"/>
      <c r="R65" s="58"/>
      <c r="S65" s="58"/>
      <c r="T65" s="58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63"/>
      <c r="AL65" s="63"/>
    </row>
    <row r="66" ht="12.0" customHeight="1">
      <c r="A66" s="5"/>
      <c r="B66" s="5" t="s">
        <v>128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0"/>
      <c r="O66" s="50"/>
      <c r="P66" s="50"/>
      <c r="Q66" s="50"/>
      <c r="R66" s="50"/>
      <c r="S66" s="95">
        <v>6887.0</v>
      </c>
      <c r="T66" s="95">
        <v>6887.0</v>
      </c>
      <c r="U66" s="95">
        <v>6904.0</v>
      </c>
      <c r="V66" s="95">
        <v>6904.0</v>
      </c>
      <c r="W66" s="95">
        <v>6522.0</v>
      </c>
      <c r="X66" s="95">
        <v>6195.0</v>
      </c>
      <c r="Y66" s="95">
        <v>6195.0</v>
      </c>
      <c r="Z66" s="95">
        <v>6114.0</v>
      </c>
      <c r="AA66" s="95">
        <v>6114.0</v>
      </c>
      <c r="AB66" s="95">
        <v>6111.0</v>
      </c>
      <c r="AC66" s="95">
        <v>6111.0</v>
      </c>
      <c r="AD66" s="95">
        <v>6086.0</v>
      </c>
      <c r="AE66" s="95">
        <v>6235.0</v>
      </c>
      <c r="AF66" s="95">
        <v>6235.0</v>
      </c>
      <c r="AG66" s="95">
        <v>6755.0</v>
      </c>
      <c r="AH66" s="95">
        <v>6755.0</v>
      </c>
      <c r="AI66" s="96">
        <v>6907.0</v>
      </c>
      <c r="AJ66" s="96">
        <v>6907.0</v>
      </c>
      <c r="AK66" s="63"/>
      <c r="AL66" s="63"/>
    </row>
    <row r="67" ht="12.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63"/>
      <c r="AL67" s="63"/>
    </row>
    <row r="68" ht="12.0" customHeight="1">
      <c r="A68" s="5"/>
      <c r="B68" s="5" t="s">
        <v>129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63"/>
      <c r="AL68" s="63"/>
    </row>
    <row r="69" ht="12.0" customHeight="1">
      <c r="A69" s="5"/>
      <c r="B69" s="146" t="s">
        <v>130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</row>
    <row r="70" ht="12.0" customHeight="1">
      <c r="A70" s="5"/>
      <c r="B70" s="146" t="s">
        <v>131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</row>
    <row r="71" ht="15.75" customHeight="1">
      <c r="A71" s="147"/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</row>
    <row r="72" ht="15.75" customHeight="1">
      <c r="A72" s="147"/>
      <c r="B72" s="147"/>
      <c r="C72" s="147"/>
      <c r="D72" s="147"/>
      <c r="E72" s="147"/>
      <c r="F72" s="147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</row>
    <row r="73" ht="15.75" customHeight="1">
      <c r="A73" s="147"/>
      <c r="B73" s="147"/>
      <c r="C73" s="147"/>
      <c r="D73" s="147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</row>
    <row r="74" ht="15.75" customHeight="1">
      <c r="A74" s="147"/>
      <c r="B74" s="147"/>
      <c r="C74" s="147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</row>
    <row r="75" ht="15.75" customHeight="1">
      <c r="A75" s="147"/>
      <c r="B75" s="147"/>
      <c r="C75" s="147"/>
      <c r="D75" s="147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</row>
    <row r="76" ht="15.75" customHeight="1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</row>
    <row r="77" ht="15.75" customHeight="1">
      <c r="A77" s="147"/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</row>
    <row r="78" ht="15.75" customHeight="1">
      <c r="A78" s="147"/>
      <c r="B78" s="147"/>
      <c r="C78" s="147"/>
      <c r="D78" s="147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</row>
    <row r="79" ht="15.75" customHeight="1">
      <c r="A79" s="147"/>
      <c r="B79" s="147"/>
      <c r="C79" s="147"/>
      <c r="D79" s="147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</row>
    <row r="80" ht="15.75" customHeight="1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</row>
    <row r="81" ht="15.75" customHeight="1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</row>
    <row r="82" ht="15.75" customHeight="1">
      <c r="A82" s="147"/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</row>
    <row r="83" ht="15.75" customHeight="1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</row>
    <row r="84" ht="15.75" customHeight="1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</row>
    <row r="85" ht="15.75" customHeight="1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</row>
    <row r="86" ht="15.75" customHeight="1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</row>
    <row r="87" ht="15.75" customHeight="1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</row>
    <row r="88" ht="15.75" customHeight="1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</row>
    <row r="89" ht="15.75" customHeight="1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</row>
    <row r="90" ht="15.75" customHeight="1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</row>
    <row r="91" ht="15.75" customHeight="1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</row>
    <row r="92" ht="15.75" customHeight="1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</row>
    <row r="93" ht="15.75" customHeight="1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</row>
    <row r="94" ht="15.75" customHeight="1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</row>
    <row r="95" ht="15.75" customHeight="1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</row>
    <row r="96" ht="15.75" customHeight="1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</row>
    <row r="97" ht="15.75" customHeight="1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</row>
    <row r="98" ht="15.75" customHeight="1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</row>
    <row r="99" ht="15.75" customHeight="1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</row>
    <row r="100" ht="15.75" customHeight="1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</row>
    <row r="101" ht="15.75" customHeight="1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</row>
    <row r="102" ht="15.75" customHeight="1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</row>
    <row r="103" ht="15.75" customHeight="1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</row>
    <row r="104" ht="15.75" customHeight="1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</row>
    <row r="105" ht="15.75" customHeight="1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</row>
    <row r="106" ht="15.75" customHeight="1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</row>
    <row r="107" ht="15.75" customHeight="1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</row>
    <row r="108" ht="15.75" customHeight="1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</row>
    <row r="109" ht="15.75" customHeight="1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</row>
    <row r="110" ht="15.75" customHeight="1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</row>
    <row r="111" ht="15.75" customHeight="1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</row>
    <row r="112" ht="15.75" customHeight="1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</row>
    <row r="113" ht="15.75" customHeight="1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</row>
    <row r="114" ht="15.75" customHeight="1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</row>
    <row r="115" ht="15.75" customHeight="1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</row>
    <row r="116" ht="15.75" customHeight="1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</row>
    <row r="117" ht="15.75" customHeight="1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</row>
    <row r="118" ht="15.75" customHeight="1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</row>
    <row r="119" ht="15.75" customHeight="1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</row>
    <row r="120" ht="15.75" customHeight="1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</row>
    <row r="121" ht="15.75" customHeight="1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</row>
    <row r="122" ht="15.75" customHeight="1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</row>
    <row r="123" ht="15.75" customHeight="1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</row>
    <row r="124" ht="15.75" customHeight="1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</row>
    <row r="125" ht="15.75" customHeight="1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</row>
    <row r="126" ht="15.75" customHeight="1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</row>
    <row r="127" ht="15.75" customHeight="1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</row>
    <row r="128" ht="15.75" customHeight="1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</row>
    <row r="129" ht="15.75" customHeight="1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</row>
    <row r="130" ht="15.75" customHeight="1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</row>
    <row r="131" ht="15.75" customHeight="1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</row>
    <row r="132" ht="15.75" customHeight="1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</row>
    <row r="133" ht="15.75" customHeight="1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</row>
    <row r="134" ht="15.75" customHeight="1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</row>
    <row r="135" ht="15.75" customHeight="1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</row>
    <row r="136" ht="15.75" customHeight="1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</row>
    <row r="137" ht="15.75" customHeight="1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</row>
    <row r="138" ht="15.75" customHeight="1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</row>
    <row r="139" ht="15.75" customHeight="1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</row>
    <row r="140" ht="15.75" customHeight="1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</row>
    <row r="141" ht="15.75" customHeight="1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</row>
    <row r="142" ht="15.75" customHeight="1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</row>
    <row r="143" ht="15.75" customHeight="1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</row>
    <row r="144" ht="15.75" customHeight="1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</row>
    <row r="145" ht="15.75" customHeight="1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</row>
    <row r="146" ht="15.75" customHeight="1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</row>
    <row r="147" ht="15.75" customHeight="1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</row>
    <row r="148" ht="15.75" customHeight="1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</row>
    <row r="149" ht="15.75" customHeight="1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</row>
    <row r="150" ht="15.75" customHeight="1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</row>
    <row r="151" ht="15.75" customHeight="1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</row>
    <row r="152" ht="15.75" customHeight="1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</row>
    <row r="153" ht="15.75" customHeight="1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</row>
    <row r="154" ht="15.75" customHeight="1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</row>
    <row r="155" ht="15.75" customHeight="1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</row>
    <row r="156" ht="15.75" customHeight="1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</row>
    <row r="157" ht="15.75" customHeight="1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</row>
    <row r="158" ht="15.75" customHeight="1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</row>
    <row r="159" ht="15.75" customHeight="1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</row>
    <row r="160" ht="15.75" customHeight="1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</row>
    <row r="161" ht="15.75" customHeight="1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</row>
    <row r="162" ht="15.75" customHeight="1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</row>
    <row r="163" ht="15.75" customHeight="1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</row>
    <row r="164" ht="15.75" customHeight="1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</row>
    <row r="165" ht="15.75" customHeight="1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</row>
    <row r="166" ht="15.75" customHeight="1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</row>
    <row r="167" ht="15.75" customHeight="1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</row>
    <row r="168" ht="15.75" customHeight="1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  <c r="AD168" s="147"/>
      <c r="AE168" s="147"/>
      <c r="AF168" s="147"/>
      <c r="AG168" s="147"/>
      <c r="AH168" s="147"/>
      <c r="AI168" s="147"/>
      <c r="AJ168" s="147"/>
      <c r="AK168" s="147"/>
      <c r="AL168" s="147"/>
    </row>
    <row r="169" ht="15.75" customHeight="1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  <c r="AD169" s="147"/>
      <c r="AE169" s="147"/>
      <c r="AF169" s="147"/>
      <c r="AG169" s="147"/>
      <c r="AH169" s="147"/>
      <c r="AI169" s="147"/>
      <c r="AJ169" s="147"/>
      <c r="AK169" s="147"/>
      <c r="AL169" s="147"/>
    </row>
    <row r="170" ht="15.75" customHeight="1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  <c r="AD170" s="147"/>
      <c r="AE170" s="147"/>
      <c r="AF170" s="147"/>
      <c r="AG170" s="147"/>
      <c r="AH170" s="147"/>
      <c r="AI170" s="147"/>
      <c r="AJ170" s="147"/>
      <c r="AK170" s="147"/>
      <c r="AL170" s="147"/>
    </row>
    <row r="171" ht="15.75" customHeight="1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  <c r="AD171" s="147"/>
      <c r="AE171" s="147"/>
      <c r="AF171" s="147"/>
      <c r="AG171" s="147"/>
      <c r="AH171" s="147"/>
      <c r="AI171" s="147"/>
      <c r="AJ171" s="147"/>
      <c r="AK171" s="147"/>
      <c r="AL171" s="147"/>
    </row>
    <row r="172" ht="15.75" customHeight="1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  <c r="AD172" s="147"/>
      <c r="AE172" s="147"/>
      <c r="AF172" s="147"/>
      <c r="AG172" s="147"/>
      <c r="AH172" s="147"/>
      <c r="AI172" s="147"/>
      <c r="AJ172" s="147"/>
      <c r="AK172" s="147"/>
      <c r="AL172" s="147"/>
    </row>
    <row r="173" ht="15.75" customHeight="1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  <c r="AD173" s="147"/>
      <c r="AE173" s="147"/>
      <c r="AF173" s="147"/>
      <c r="AG173" s="147"/>
      <c r="AH173" s="147"/>
      <c r="AI173" s="147"/>
      <c r="AJ173" s="147"/>
      <c r="AK173" s="147"/>
      <c r="AL173" s="147"/>
    </row>
    <row r="174" ht="15.75" customHeight="1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  <c r="AD174" s="147"/>
      <c r="AE174" s="147"/>
      <c r="AF174" s="147"/>
      <c r="AG174" s="147"/>
      <c r="AH174" s="147"/>
      <c r="AI174" s="147"/>
      <c r="AJ174" s="147"/>
      <c r="AK174" s="147"/>
      <c r="AL174" s="147"/>
    </row>
    <row r="175" ht="15.75" customHeight="1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D175" s="147"/>
      <c r="AE175" s="147"/>
      <c r="AF175" s="147"/>
      <c r="AG175" s="147"/>
      <c r="AH175" s="147"/>
      <c r="AI175" s="147"/>
      <c r="AJ175" s="147"/>
      <c r="AK175" s="147"/>
      <c r="AL175" s="147"/>
    </row>
    <row r="176" ht="15.75" customHeight="1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D176" s="147"/>
      <c r="AE176" s="147"/>
      <c r="AF176" s="147"/>
      <c r="AG176" s="147"/>
      <c r="AH176" s="147"/>
      <c r="AI176" s="147"/>
      <c r="AJ176" s="147"/>
      <c r="AK176" s="147"/>
      <c r="AL176" s="147"/>
    </row>
    <row r="177" ht="15.75" customHeight="1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  <c r="AD177" s="147"/>
      <c r="AE177" s="147"/>
      <c r="AF177" s="147"/>
      <c r="AG177" s="147"/>
      <c r="AH177" s="147"/>
      <c r="AI177" s="147"/>
      <c r="AJ177" s="147"/>
      <c r="AK177" s="147"/>
      <c r="AL177" s="147"/>
    </row>
    <row r="178" ht="15.75" customHeight="1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  <c r="AD178" s="147"/>
      <c r="AE178" s="147"/>
      <c r="AF178" s="147"/>
      <c r="AG178" s="147"/>
      <c r="AH178" s="147"/>
      <c r="AI178" s="147"/>
      <c r="AJ178" s="147"/>
      <c r="AK178" s="147"/>
      <c r="AL178" s="147"/>
    </row>
    <row r="179" ht="15.75" customHeight="1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  <c r="AD179" s="147"/>
      <c r="AE179" s="147"/>
      <c r="AF179" s="147"/>
      <c r="AG179" s="147"/>
      <c r="AH179" s="147"/>
      <c r="AI179" s="147"/>
      <c r="AJ179" s="147"/>
      <c r="AK179" s="147"/>
      <c r="AL179" s="147"/>
    </row>
    <row r="180" ht="15.75" customHeight="1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  <c r="AD180" s="147"/>
      <c r="AE180" s="147"/>
      <c r="AF180" s="147"/>
      <c r="AG180" s="147"/>
      <c r="AH180" s="147"/>
      <c r="AI180" s="147"/>
      <c r="AJ180" s="147"/>
      <c r="AK180" s="147"/>
      <c r="AL180" s="147"/>
    </row>
    <row r="181" ht="15.75" customHeight="1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  <c r="AD181" s="147"/>
      <c r="AE181" s="147"/>
      <c r="AF181" s="147"/>
      <c r="AG181" s="147"/>
      <c r="AH181" s="147"/>
      <c r="AI181" s="147"/>
      <c r="AJ181" s="147"/>
      <c r="AK181" s="147"/>
      <c r="AL181" s="147"/>
    </row>
    <row r="182" ht="15.75" customHeight="1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  <c r="AD182" s="147"/>
      <c r="AE182" s="147"/>
      <c r="AF182" s="147"/>
      <c r="AG182" s="147"/>
      <c r="AH182" s="147"/>
      <c r="AI182" s="147"/>
      <c r="AJ182" s="147"/>
      <c r="AK182" s="147"/>
      <c r="AL182" s="147"/>
    </row>
    <row r="183" ht="15.75" customHeight="1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D183" s="147"/>
      <c r="AE183" s="147"/>
      <c r="AF183" s="147"/>
      <c r="AG183" s="147"/>
      <c r="AH183" s="147"/>
      <c r="AI183" s="147"/>
      <c r="AJ183" s="147"/>
      <c r="AK183" s="147"/>
      <c r="AL183" s="147"/>
    </row>
    <row r="184" ht="15.75" customHeight="1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D184" s="147"/>
      <c r="AE184" s="147"/>
      <c r="AF184" s="147"/>
      <c r="AG184" s="147"/>
      <c r="AH184" s="147"/>
      <c r="AI184" s="147"/>
      <c r="AJ184" s="147"/>
      <c r="AK184" s="147"/>
      <c r="AL184" s="147"/>
    </row>
    <row r="185" ht="15.75" customHeight="1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D185" s="147"/>
      <c r="AE185" s="147"/>
      <c r="AF185" s="147"/>
      <c r="AG185" s="147"/>
      <c r="AH185" s="147"/>
      <c r="AI185" s="147"/>
      <c r="AJ185" s="147"/>
      <c r="AK185" s="147"/>
      <c r="AL185" s="147"/>
    </row>
    <row r="186" ht="15.75" customHeight="1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  <c r="AD186" s="147"/>
      <c r="AE186" s="147"/>
      <c r="AF186" s="147"/>
      <c r="AG186" s="147"/>
      <c r="AH186" s="147"/>
      <c r="AI186" s="147"/>
      <c r="AJ186" s="147"/>
      <c r="AK186" s="147"/>
      <c r="AL186" s="147"/>
    </row>
    <row r="187" ht="15.75" customHeight="1">
      <c r="A187" s="147"/>
      <c r="B187" s="147"/>
      <c r="C187" s="147"/>
      <c r="D187" s="147"/>
      <c r="E187" s="147"/>
      <c r="F187" s="147"/>
      <c r="G187" s="147"/>
      <c r="H187" s="147"/>
      <c r="I187" s="147"/>
      <c r="J187" s="147"/>
      <c r="K187" s="147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  <c r="AD187" s="147"/>
      <c r="AE187" s="147"/>
      <c r="AF187" s="147"/>
      <c r="AG187" s="147"/>
      <c r="AH187" s="147"/>
      <c r="AI187" s="147"/>
      <c r="AJ187" s="147"/>
      <c r="AK187" s="147"/>
      <c r="AL187" s="147"/>
    </row>
    <row r="188" ht="15.75" customHeight="1">
      <c r="A188" s="147"/>
      <c r="B188" s="147"/>
      <c r="C188" s="147"/>
      <c r="D188" s="147"/>
      <c r="E188" s="147"/>
      <c r="F188" s="147"/>
      <c r="G188" s="147"/>
      <c r="H188" s="147"/>
      <c r="I188" s="147"/>
      <c r="J188" s="147"/>
      <c r="K188" s="147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  <c r="AD188" s="147"/>
      <c r="AE188" s="147"/>
      <c r="AF188" s="147"/>
      <c r="AG188" s="147"/>
      <c r="AH188" s="147"/>
      <c r="AI188" s="147"/>
      <c r="AJ188" s="147"/>
      <c r="AK188" s="147"/>
      <c r="AL188" s="147"/>
    </row>
    <row r="189" ht="15.75" customHeight="1">
      <c r="A189" s="147"/>
      <c r="B189" s="147"/>
      <c r="C189" s="147"/>
      <c r="D189" s="147"/>
      <c r="E189" s="147"/>
      <c r="F189" s="147"/>
      <c r="G189" s="147"/>
      <c r="H189" s="147"/>
      <c r="I189" s="147"/>
      <c r="J189" s="147"/>
      <c r="K189" s="147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  <c r="AD189" s="147"/>
      <c r="AE189" s="147"/>
      <c r="AF189" s="147"/>
      <c r="AG189" s="147"/>
      <c r="AH189" s="147"/>
      <c r="AI189" s="147"/>
      <c r="AJ189" s="147"/>
      <c r="AK189" s="147"/>
      <c r="AL189" s="147"/>
    </row>
    <row r="190" ht="15.75" customHeight="1">
      <c r="A190" s="147"/>
      <c r="B190" s="147"/>
      <c r="C190" s="147"/>
      <c r="D190" s="147"/>
      <c r="E190" s="147"/>
      <c r="F190" s="147"/>
      <c r="G190" s="147"/>
      <c r="H190" s="147"/>
      <c r="I190" s="147"/>
      <c r="J190" s="147"/>
      <c r="K190" s="147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  <c r="AD190" s="147"/>
      <c r="AE190" s="147"/>
      <c r="AF190" s="147"/>
      <c r="AG190" s="147"/>
      <c r="AH190" s="147"/>
      <c r="AI190" s="147"/>
      <c r="AJ190" s="147"/>
      <c r="AK190" s="147"/>
      <c r="AL190" s="147"/>
    </row>
    <row r="191" ht="15.75" customHeight="1">
      <c r="A191" s="147"/>
      <c r="B191" s="147"/>
      <c r="C191" s="147"/>
      <c r="D191" s="147"/>
      <c r="E191" s="147"/>
      <c r="F191" s="147"/>
      <c r="G191" s="147"/>
      <c r="H191" s="147"/>
      <c r="I191" s="147"/>
      <c r="J191" s="147"/>
      <c r="K191" s="147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  <c r="AD191" s="147"/>
      <c r="AE191" s="147"/>
      <c r="AF191" s="147"/>
      <c r="AG191" s="147"/>
      <c r="AH191" s="147"/>
      <c r="AI191" s="147"/>
      <c r="AJ191" s="147"/>
      <c r="AK191" s="147"/>
      <c r="AL191" s="147"/>
    </row>
    <row r="192" ht="15.75" customHeight="1">
      <c r="A192" s="147"/>
      <c r="B192" s="147"/>
      <c r="C192" s="147"/>
      <c r="D192" s="147"/>
      <c r="E192" s="147"/>
      <c r="F192" s="147"/>
      <c r="G192" s="147"/>
      <c r="H192" s="147"/>
      <c r="I192" s="147"/>
      <c r="J192" s="147"/>
      <c r="K192" s="147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  <c r="AD192" s="147"/>
      <c r="AE192" s="147"/>
      <c r="AF192" s="147"/>
      <c r="AG192" s="147"/>
      <c r="AH192" s="147"/>
      <c r="AI192" s="147"/>
      <c r="AJ192" s="147"/>
      <c r="AK192" s="147"/>
      <c r="AL192" s="147"/>
    </row>
    <row r="193" ht="15.75" customHeight="1">
      <c r="A193" s="147"/>
      <c r="B193" s="147"/>
      <c r="C193" s="147"/>
      <c r="D193" s="147"/>
      <c r="E193" s="147"/>
      <c r="F193" s="147"/>
      <c r="G193" s="147"/>
      <c r="H193" s="147"/>
      <c r="I193" s="147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  <c r="AD193" s="147"/>
      <c r="AE193" s="147"/>
      <c r="AF193" s="147"/>
      <c r="AG193" s="147"/>
      <c r="AH193" s="147"/>
      <c r="AI193" s="147"/>
      <c r="AJ193" s="147"/>
      <c r="AK193" s="147"/>
      <c r="AL193" s="147"/>
    </row>
    <row r="194" ht="15.75" customHeight="1">
      <c r="A194" s="147"/>
      <c r="B194" s="147"/>
      <c r="C194" s="147"/>
      <c r="D194" s="147"/>
      <c r="E194" s="147"/>
      <c r="F194" s="147"/>
      <c r="G194" s="147"/>
      <c r="H194" s="147"/>
      <c r="I194" s="147"/>
      <c r="J194" s="147"/>
      <c r="K194" s="147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  <c r="AD194" s="147"/>
      <c r="AE194" s="147"/>
      <c r="AF194" s="147"/>
      <c r="AG194" s="147"/>
      <c r="AH194" s="147"/>
      <c r="AI194" s="147"/>
      <c r="AJ194" s="147"/>
      <c r="AK194" s="147"/>
      <c r="AL194" s="147"/>
    </row>
    <row r="195" ht="15.75" customHeight="1">
      <c r="A195" s="147"/>
      <c r="B195" s="147"/>
      <c r="C195" s="147"/>
      <c r="D195" s="147"/>
      <c r="E195" s="147"/>
      <c r="F195" s="147"/>
      <c r="G195" s="147"/>
      <c r="H195" s="147"/>
      <c r="I195" s="147"/>
      <c r="J195" s="147"/>
      <c r="K195" s="147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  <c r="AD195" s="147"/>
      <c r="AE195" s="147"/>
      <c r="AF195" s="147"/>
      <c r="AG195" s="147"/>
      <c r="AH195" s="147"/>
      <c r="AI195" s="147"/>
      <c r="AJ195" s="147"/>
      <c r="AK195" s="147"/>
      <c r="AL195" s="147"/>
    </row>
    <row r="196" ht="15.75" customHeight="1">
      <c r="A196" s="147"/>
      <c r="B196" s="147"/>
      <c r="C196" s="147"/>
      <c r="D196" s="147"/>
      <c r="E196" s="147"/>
      <c r="F196" s="147"/>
      <c r="G196" s="147"/>
      <c r="H196" s="147"/>
      <c r="I196" s="147"/>
      <c r="J196" s="147"/>
      <c r="K196" s="147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  <c r="AD196" s="147"/>
      <c r="AE196" s="147"/>
      <c r="AF196" s="147"/>
      <c r="AG196" s="147"/>
      <c r="AH196" s="147"/>
      <c r="AI196" s="147"/>
      <c r="AJ196" s="147"/>
      <c r="AK196" s="147"/>
      <c r="AL196" s="147"/>
    </row>
    <row r="197" ht="15.75" customHeight="1">
      <c r="A197" s="147"/>
      <c r="B197" s="147"/>
      <c r="C197" s="147"/>
      <c r="D197" s="147"/>
      <c r="E197" s="147"/>
      <c r="F197" s="147"/>
      <c r="G197" s="147"/>
      <c r="H197" s="147"/>
      <c r="I197" s="147"/>
      <c r="J197" s="147"/>
      <c r="K197" s="147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  <c r="AD197" s="147"/>
      <c r="AE197" s="147"/>
      <c r="AF197" s="147"/>
      <c r="AG197" s="147"/>
      <c r="AH197" s="147"/>
      <c r="AI197" s="147"/>
      <c r="AJ197" s="147"/>
      <c r="AK197" s="147"/>
      <c r="AL197" s="147"/>
    </row>
    <row r="198" ht="15.75" customHeight="1">
      <c r="A198" s="147"/>
      <c r="B198" s="147"/>
      <c r="C198" s="147"/>
      <c r="D198" s="147"/>
      <c r="E198" s="147"/>
      <c r="F198" s="147"/>
      <c r="G198" s="147"/>
      <c r="H198" s="147"/>
      <c r="I198" s="147"/>
      <c r="J198" s="147"/>
      <c r="K198" s="147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  <c r="AD198" s="147"/>
      <c r="AE198" s="147"/>
      <c r="AF198" s="147"/>
      <c r="AG198" s="147"/>
      <c r="AH198" s="147"/>
      <c r="AI198" s="147"/>
      <c r="AJ198" s="147"/>
      <c r="AK198" s="147"/>
      <c r="AL198" s="147"/>
    </row>
    <row r="199" ht="15.75" customHeight="1">
      <c r="A199" s="147"/>
      <c r="B199" s="147"/>
      <c r="C199" s="147"/>
      <c r="D199" s="147"/>
      <c r="E199" s="147"/>
      <c r="F199" s="147"/>
      <c r="G199" s="147"/>
      <c r="H199" s="147"/>
      <c r="I199" s="147"/>
      <c r="J199" s="147"/>
      <c r="K199" s="147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  <c r="AD199" s="147"/>
      <c r="AE199" s="147"/>
      <c r="AF199" s="147"/>
      <c r="AG199" s="147"/>
      <c r="AH199" s="147"/>
      <c r="AI199" s="147"/>
      <c r="AJ199" s="147"/>
      <c r="AK199" s="147"/>
      <c r="AL199" s="147"/>
    </row>
    <row r="200" ht="15.75" customHeight="1">
      <c r="A200" s="147"/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  <c r="AD200" s="147"/>
      <c r="AE200" s="147"/>
      <c r="AF200" s="147"/>
      <c r="AG200" s="147"/>
      <c r="AH200" s="147"/>
      <c r="AI200" s="147"/>
      <c r="AJ200" s="147"/>
      <c r="AK200" s="147"/>
      <c r="AL200" s="147"/>
    </row>
    <row r="201" ht="15.75" customHeight="1">
      <c r="A201" s="147"/>
      <c r="B201" s="147"/>
      <c r="C201" s="147"/>
      <c r="D201" s="147"/>
      <c r="E201" s="147"/>
      <c r="F201" s="147"/>
      <c r="G201" s="147"/>
      <c r="H201" s="147"/>
      <c r="I201" s="147"/>
      <c r="J201" s="147"/>
      <c r="K201" s="147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  <c r="AD201" s="147"/>
      <c r="AE201" s="147"/>
      <c r="AF201" s="147"/>
      <c r="AG201" s="147"/>
      <c r="AH201" s="147"/>
      <c r="AI201" s="147"/>
      <c r="AJ201" s="147"/>
      <c r="AK201" s="147"/>
      <c r="AL201" s="147"/>
    </row>
    <row r="202" ht="15.75" customHeight="1">
      <c r="A202" s="147"/>
      <c r="B202" s="147"/>
      <c r="C202" s="147"/>
      <c r="D202" s="147"/>
      <c r="E202" s="147"/>
      <c r="F202" s="147"/>
      <c r="G202" s="147"/>
      <c r="H202" s="147"/>
      <c r="I202" s="147"/>
      <c r="J202" s="147"/>
      <c r="K202" s="147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  <c r="AD202" s="147"/>
      <c r="AE202" s="147"/>
      <c r="AF202" s="147"/>
      <c r="AG202" s="147"/>
      <c r="AH202" s="147"/>
      <c r="AI202" s="147"/>
      <c r="AJ202" s="147"/>
      <c r="AK202" s="147"/>
      <c r="AL202" s="147"/>
    </row>
    <row r="203" ht="15.75" customHeight="1">
      <c r="A203" s="147"/>
      <c r="B203" s="147"/>
      <c r="C203" s="147"/>
      <c r="D203" s="147"/>
      <c r="E203" s="147"/>
      <c r="F203" s="147"/>
      <c r="G203" s="147"/>
      <c r="H203" s="147"/>
      <c r="I203" s="147"/>
      <c r="J203" s="147"/>
      <c r="K203" s="147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  <c r="AD203" s="147"/>
      <c r="AE203" s="147"/>
      <c r="AF203" s="147"/>
      <c r="AG203" s="147"/>
      <c r="AH203" s="147"/>
      <c r="AI203" s="147"/>
      <c r="AJ203" s="147"/>
      <c r="AK203" s="147"/>
      <c r="AL203" s="147"/>
    </row>
    <row r="204" ht="15.75" customHeight="1">
      <c r="A204" s="147"/>
      <c r="B204" s="147"/>
      <c r="C204" s="147"/>
      <c r="D204" s="147"/>
      <c r="E204" s="147"/>
      <c r="F204" s="147"/>
      <c r="G204" s="147"/>
      <c r="H204" s="147"/>
      <c r="I204" s="147"/>
      <c r="J204" s="147"/>
      <c r="K204" s="147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  <c r="AD204" s="147"/>
      <c r="AE204" s="147"/>
      <c r="AF204" s="147"/>
      <c r="AG204" s="147"/>
      <c r="AH204" s="147"/>
      <c r="AI204" s="147"/>
      <c r="AJ204" s="147"/>
      <c r="AK204" s="147"/>
      <c r="AL204" s="147"/>
    </row>
    <row r="205" ht="15.75" customHeight="1">
      <c r="A205" s="147"/>
      <c r="B205" s="147"/>
      <c r="C205" s="147"/>
      <c r="D205" s="147"/>
      <c r="E205" s="147"/>
      <c r="F205" s="147"/>
      <c r="G205" s="147"/>
      <c r="H205" s="147"/>
      <c r="I205" s="147"/>
      <c r="J205" s="147"/>
      <c r="K205" s="147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  <c r="AD205" s="147"/>
      <c r="AE205" s="147"/>
      <c r="AF205" s="147"/>
      <c r="AG205" s="147"/>
      <c r="AH205" s="147"/>
      <c r="AI205" s="147"/>
      <c r="AJ205" s="147"/>
      <c r="AK205" s="147"/>
      <c r="AL205" s="147"/>
    </row>
    <row r="206" ht="15.75" customHeight="1">
      <c r="A206" s="147"/>
      <c r="B206" s="147"/>
      <c r="C206" s="147"/>
      <c r="D206" s="147"/>
      <c r="E206" s="147"/>
      <c r="F206" s="147"/>
      <c r="G206" s="147"/>
      <c r="H206" s="147"/>
      <c r="I206" s="147"/>
      <c r="J206" s="147"/>
      <c r="K206" s="147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  <c r="AD206" s="147"/>
      <c r="AE206" s="147"/>
      <c r="AF206" s="147"/>
      <c r="AG206" s="147"/>
      <c r="AH206" s="147"/>
      <c r="AI206" s="147"/>
      <c r="AJ206" s="147"/>
      <c r="AK206" s="147"/>
      <c r="AL206" s="147"/>
    </row>
    <row r="207" ht="15.75" customHeight="1">
      <c r="A207" s="147"/>
      <c r="B207" s="147"/>
      <c r="C207" s="147"/>
      <c r="D207" s="147"/>
      <c r="E207" s="147"/>
      <c r="F207" s="147"/>
      <c r="G207" s="147"/>
      <c r="H207" s="147"/>
      <c r="I207" s="147"/>
      <c r="J207" s="147"/>
      <c r="K207" s="147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7"/>
      <c r="AK207" s="147"/>
      <c r="AL207" s="147"/>
    </row>
    <row r="208" ht="15.75" customHeight="1">
      <c r="A208" s="147"/>
      <c r="B208" s="147"/>
      <c r="C208" s="147"/>
      <c r="D208" s="147"/>
      <c r="E208" s="147"/>
      <c r="F208" s="147"/>
      <c r="G208" s="147"/>
      <c r="H208" s="147"/>
      <c r="I208" s="147"/>
      <c r="J208" s="147"/>
      <c r="K208" s="147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  <c r="AD208" s="147"/>
      <c r="AE208" s="147"/>
      <c r="AF208" s="147"/>
      <c r="AG208" s="147"/>
      <c r="AH208" s="147"/>
      <c r="AI208" s="147"/>
      <c r="AJ208" s="147"/>
      <c r="AK208" s="147"/>
      <c r="AL208" s="147"/>
    </row>
    <row r="209" ht="15.75" customHeight="1">
      <c r="A209" s="147"/>
      <c r="B209" s="147"/>
      <c r="C209" s="147"/>
      <c r="D209" s="147"/>
      <c r="E209" s="147"/>
      <c r="F209" s="147"/>
      <c r="G209" s="147"/>
      <c r="H209" s="147"/>
      <c r="I209" s="147"/>
      <c r="J209" s="147"/>
      <c r="K209" s="147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  <c r="AD209" s="147"/>
      <c r="AE209" s="147"/>
      <c r="AF209" s="147"/>
      <c r="AG209" s="147"/>
      <c r="AH209" s="147"/>
      <c r="AI209" s="147"/>
      <c r="AJ209" s="147"/>
      <c r="AK209" s="147"/>
      <c r="AL209" s="147"/>
    </row>
    <row r="210" ht="15.75" customHeight="1">
      <c r="A210" s="147"/>
      <c r="B210" s="147"/>
      <c r="C210" s="147"/>
      <c r="D210" s="147"/>
      <c r="E210" s="147"/>
      <c r="F210" s="147"/>
      <c r="G210" s="147"/>
      <c r="H210" s="147"/>
      <c r="I210" s="147"/>
      <c r="J210" s="147"/>
      <c r="K210" s="147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  <c r="AD210" s="147"/>
      <c r="AE210" s="147"/>
      <c r="AF210" s="147"/>
      <c r="AG210" s="147"/>
      <c r="AH210" s="147"/>
      <c r="AI210" s="147"/>
      <c r="AJ210" s="147"/>
      <c r="AK210" s="147"/>
      <c r="AL210" s="147"/>
    </row>
    <row r="211" ht="15.75" customHeight="1">
      <c r="A211" s="147"/>
      <c r="B211" s="147"/>
      <c r="C211" s="147"/>
      <c r="D211" s="147"/>
      <c r="E211" s="147"/>
      <c r="F211" s="147"/>
      <c r="G211" s="147"/>
      <c r="H211" s="147"/>
      <c r="I211" s="147"/>
      <c r="J211" s="147"/>
      <c r="K211" s="147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  <c r="AD211" s="147"/>
      <c r="AE211" s="147"/>
      <c r="AF211" s="147"/>
      <c r="AG211" s="147"/>
      <c r="AH211" s="147"/>
      <c r="AI211" s="147"/>
      <c r="AJ211" s="147"/>
      <c r="AK211" s="147"/>
      <c r="AL211" s="147"/>
    </row>
    <row r="212" ht="15.75" customHeight="1">
      <c r="A212" s="147"/>
      <c r="B212" s="147"/>
      <c r="C212" s="147"/>
      <c r="D212" s="147"/>
      <c r="E212" s="147"/>
      <c r="F212" s="147"/>
      <c r="G212" s="147"/>
      <c r="H212" s="147"/>
      <c r="I212" s="147"/>
      <c r="J212" s="147"/>
      <c r="K212" s="147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  <c r="AD212" s="147"/>
      <c r="AE212" s="147"/>
      <c r="AF212" s="147"/>
      <c r="AG212" s="147"/>
      <c r="AH212" s="147"/>
      <c r="AI212" s="147"/>
      <c r="AJ212" s="147"/>
      <c r="AK212" s="147"/>
      <c r="AL212" s="147"/>
    </row>
    <row r="213" ht="15.75" customHeight="1">
      <c r="A213" s="147"/>
      <c r="B213" s="147"/>
      <c r="C213" s="147"/>
      <c r="D213" s="147"/>
      <c r="E213" s="147"/>
      <c r="F213" s="147"/>
      <c r="G213" s="147"/>
      <c r="H213" s="147"/>
      <c r="I213" s="147"/>
      <c r="J213" s="147"/>
      <c r="K213" s="147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  <c r="AD213" s="147"/>
      <c r="AE213" s="147"/>
      <c r="AF213" s="147"/>
      <c r="AG213" s="147"/>
      <c r="AH213" s="147"/>
      <c r="AI213" s="147"/>
      <c r="AJ213" s="147"/>
      <c r="AK213" s="147"/>
      <c r="AL213" s="147"/>
    </row>
    <row r="214" ht="15.75" customHeight="1">
      <c r="A214" s="147"/>
      <c r="B214" s="147"/>
      <c r="C214" s="147"/>
      <c r="D214" s="147"/>
      <c r="E214" s="147"/>
      <c r="F214" s="147"/>
      <c r="G214" s="147"/>
      <c r="H214" s="147"/>
      <c r="I214" s="147"/>
      <c r="J214" s="147"/>
      <c r="K214" s="147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  <c r="AD214" s="147"/>
      <c r="AE214" s="147"/>
      <c r="AF214" s="147"/>
      <c r="AG214" s="147"/>
      <c r="AH214" s="147"/>
      <c r="AI214" s="147"/>
      <c r="AJ214" s="147"/>
      <c r="AK214" s="147"/>
      <c r="AL214" s="147"/>
    </row>
    <row r="215" ht="15.75" customHeight="1">
      <c r="A215" s="147"/>
      <c r="B215" s="147"/>
      <c r="C215" s="147"/>
      <c r="D215" s="147"/>
      <c r="E215" s="147"/>
      <c r="F215" s="147"/>
      <c r="G215" s="147"/>
      <c r="H215" s="147"/>
      <c r="I215" s="147"/>
      <c r="J215" s="147"/>
      <c r="K215" s="147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  <c r="AD215" s="147"/>
      <c r="AE215" s="147"/>
      <c r="AF215" s="147"/>
      <c r="AG215" s="147"/>
      <c r="AH215" s="147"/>
      <c r="AI215" s="147"/>
      <c r="AJ215" s="147"/>
      <c r="AK215" s="147"/>
      <c r="AL215" s="147"/>
    </row>
    <row r="216" ht="15.75" customHeight="1">
      <c r="A216" s="147"/>
      <c r="B216" s="147"/>
      <c r="C216" s="147"/>
      <c r="D216" s="147"/>
      <c r="E216" s="147"/>
      <c r="F216" s="147"/>
      <c r="G216" s="147"/>
      <c r="H216" s="147"/>
      <c r="I216" s="147"/>
      <c r="J216" s="147"/>
      <c r="K216" s="147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  <c r="AD216" s="147"/>
      <c r="AE216" s="147"/>
      <c r="AF216" s="147"/>
      <c r="AG216" s="147"/>
      <c r="AH216" s="147"/>
      <c r="AI216" s="147"/>
      <c r="AJ216" s="147"/>
      <c r="AK216" s="147"/>
      <c r="AL216" s="147"/>
    </row>
    <row r="217" ht="15.75" customHeight="1">
      <c r="A217" s="147"/>
      <c r="B217" s="147"/>
      <c r="C217" s="147"/>
      <c r="D217" s="147"/>
      <c r="E217" s="147"/>
      <c r="F217" s="147"/>
      <c r="G217" s="147"/>
      <c r="H217" s="147"/>
      <c r="I217" s="147"/>
      <c r="J217" s="147"/>
      <c r="K217" s="147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  <c r="AD217" s="147"/>
      <c r="AE217" s="147"/>
      <c r="AF217" s="147"/>
      <c r="AG217" s="147"/>
      <c r="AH217" s="147"/>
      <c r="AI217" s="147"/>
      <c r="AJ217" s="147"/>
      <c r="AK217" s="147"/>
      <c r="AL217" s="147"/>
    </row>
    <row r="218" ht="15.75" customHeight="1">
      <c r="A218" s="147"/>
      <c r="B218" s="147"/>
      <c r="C218" s="147"/>
      <c r="D218" s="147"/>
      <c r="E218" s="147"/>
      <c r="F218" s="147"/>
      <c r="G218" s="147"/>
      <c r="H218" s="147"/>
      <c r="I218" s="147"/>
      <c r="J218" s="147"/>
      <c r="K218" s="147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  <c r="AD218" s="147"/>
      <c r="AE218" s="147"/>
      <c r="AF218" s="147"/>
      <c r="AG218" s="147"/>
      <c r="AH218" s="147"/>
      <c r="AI218" s="147"/>
      <c r="AJ218" s="147"/>
      <c r="AK218" s="147"/>
      <c r="AL218" s="147"/>
    </row>
    <row r="219" ht="15.75" customHeight="1">
      <c r="A219" s="147"/>
      <c r="B219" s="147"/>
      <c r="C219" s="147"/>
      <c r="D219" s="147"/>
      <c r="E219" s="147"/>
      <c r="F219" s="147"/>
      <c r="G219" s="147"/>
      <c r="H219" s="147"/>
      <c r="I219" s="147"/>
      <c r="J219" s="147"/>
      <c r="K219" s="147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  <c r="AD219" s="147"/>
      <c r="AE219" s="147"/>
      <c r="AF219" s="147"/>
      <c r="AG219" s="147"/>
      <c r="AH219" s="147"/>
      <c r="AI219" s="147"/>
      <c r="AJ219" s="147"/>
      <c r="AK219" s="147"/>
      <c r="AL219" s="147"/>
    </row>
    <row r="220" ht="15.75" customHeight="1">
      <c r="A220" s="147"/>
      <c r="B220" s="147"/>
      <c r="C220" s="147"/>
      <c r="D220" s="147"/>
      <c r="E220" s="147"/>
      <c r="F220" s="147"/>
      <c r="G220" s="147"/>
      <c r="H220" s="147"/>
      <c r="I220" s="147"/>
      <c r="J220" s="147"/>
      <c r="K220" s="147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  <c r="AD220" s="147"/>
      <c r="AE220" s="147"/>
      <c r="AF220" s="147"/>
      <c r="AG220" s="147"/>
      <c r="AH220" s="147"/>
      <c r="AI220" s="147"/>
      <c r="AJ220" s="147"/>
      <c r="AK220" s="147"/>
      <c r="AL220" s="147"/>
    </row>
    <row r="221" ht="15.75" customHeight="1">
      <c r="A221" s="147"/>
      <c r="B221" s="147"/>
      <c r="C221" s="147"/>
      <c r="D221" s="147"/>
      <c r="E221" s="147"/>
      <c r="F221" s="147"/>
      <c r="G221" s="147"/>
      <c r="H221" s="147"/>
      <c r="I221" s="147"/>
      <c r="J221" s="147"/>
      <c r="K221" s="147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  <c r="AD221" s="147"/>
      <c r="AE221" s="147"/>
      <c r="AF221" s="147"/>
      <c r="AG221" s="147"/>
      <c r="AH221" s="147"/>
      <c r="AI221" s="147"/>
      <c r="AJ221" s="147"/>
      <c r="AK221" s="147"/>
      <c r="AL221" s="147"/>
    </row>
    <row r="222" ht="15.75" customHeight="1">
      <c r="A222" s="147"/>
      <c r="B222" s="147"/>
      <c r="C222" s="147"/>
      <c r="D222" s="147"/>
      <c r="E222" s="147"/>
      <c r="F222" s="147"/>
      <c r="G222" s="147"/>
      <c r="H222" s="147"/>
      <c r="I222" s="147"/>
      <c r="J222" s="147"/>
      <c r="K222" s="147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  <c r="AD222" s="147"/>
      <c r="AE222" s="147"/>
      <c r="AF222" s="147"/>
      <c r="AG222" s="147"/>
      <c r="AH222" s="147"/>
      <c r="AI222" s="147"/>
      <c r="AJ222" s="147"/>
      <c r="AK222" s="147"/>
      <c r="AL222" s="147"/>
    </row>
    <row r="223" ht="15.75" customHeight="1">
      <c r="A223" s="147"/>
      <c r="B223" s="147"/>
      <c r="C223" s="147"/>
      <c r="D223" s="147"/>
      <c r="E223" s="147"/>
      <c r="F223" s="147"/>
      <c r="G223" s="147"/>
      <c r="H223" s="147"/>
      <c r="I223" s="147"/>
      <c r="J223" s="147"/>
      <c r="K223" s="147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  <c r="AD223" s="147"/>
      <c r="AE223" s="147"/>
      <c r="AF223" s="147"/>
      <c r="AG223" s="147"/>
      <c r="AH223" s="147"/>
      <c r="AI223" s="147"/>
      <c r="AJ223" s="147"/>
      <c r="AK223" s="147"/>
      <c r="AL223" s="147"/>
    </row>
    <row r="224" ht="15.75" customHeight="1">
      <c r="A224" s="147"/>
      <c r="B224" s="147"/>
      <c r="C224" s="147"/>
      <c r="D224" s="147"/>
      <c r="E224" s="147"/>
      <c r="F224" s="147"/>
      <c r="G224" s="147"/>
      <c r="H224" s="147"/>
      <c r="I224" s="147"/>
      <c r="J224" s="147"/>
      <c r="K224" s="147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  <c r="AD224" s="147"/>
      <c r="AE224" s="147"/>
      <c r="AF224" s="147"/>
      <c r="AG224" s="147"/>
      <c r="AH224" s="147"/>
      <c r="AI224" s="147"/>
      <c r="AJ224" s="147"/>
      <c r="AK224" s="147"/>
      <c r="AL224" s="147"/>
    </row>
    <row r="225" ht="15.75" customHeight="1">
      <c r="A225" s="147"/>
      <c r="B225" s="147"/>
      <c r="C225" s="147"/>
      <c r="D225" s="147"/>
      <c r="E225" s="147"/>
      <c r="F225" s="147"/>
      <c r="G225" s="147"/>
      <c r="H225" s="147"/>
      <c r="I225" s="147"/>
      <c r="J225" s="147"/>
      <c r="K225" s="147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  <c r="AD225" s="147"/>
      <c r="AE225" s="147"/>
      <c r="AF225" s="147"/>
      <c r="AG225" s="147"/>
      <c r="AH225" s="147"/>
      <c r="AI225" s="147"/>
      <c r="AJ225" s="147"/>
      <c r="AK225" s="147"/>
      <c r="AL225" s="147"/>
    </row>
    <row r="226" ht="15.75" customHeight="1">
      <c r="A226" s="147"/>
      <c r="B226" s="147"/>
      <c r="C226" s="147"/>
      <c r="D226" s="147"/>
      <c r="E226" s="147"/>
      <c r="F226" s="147"/>
      <c r="G226" s="147"/>
      <c r="H226" s="147"/>
      <c r="I226" s="147"/>
      <c r="J226" s="147"/>
      <c r="K226" s="147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  <c r="AD226" s="147"/>
      <c r="AE226" s="147"/>
      <c r="AF226" s="147"/>
      <c r="AG226" s="147"/>
      <c r="AH226" s="147"/>
      <c r="AI226" s="147"/>
      <c r="AJ226" s="147"/>
      <c r="AK226" s="147"/>
      <c r="AL226" s="147"/>
    </row>
    <row r="227" ht="15.75" customHeight="1">
      <c r="A227" s="147"/>
      <c r="B227" s="147"/>
      <c r="C227" s="147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  <c r="AD227" s="147"/>
      <c r="AE227" s="147"/>
      <c r="AF227" s="147"/>
      <c r="AG227" s="147"/>
      <c r="AH227" s="147"/>
      <c r="AI227" s="147"/>
      <c r="AJ227" s="147"/>
      <c r="AK227" s="147"/>
      <c r="AL227" s="147"/>
    </row>
    <row r="228" ht="15.75" customHeight="1">
      <c r="A228" s="147"/>
      <c r="B228" s="147"/>
      <c r="C228" s="147"/>
      <c r="D228" s="147"/>
      <c r="E228" s="147"/>
      <c r="F228" s="147"/>
      <c r="G228" s="147"/>
      <c r="H228" s="147"/>
      <c r="I228" s="147"/>
      <c r="J228" s="147"/>
      <c r="K228" s="147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  <c r="AD228" s="147"/>
      <c r="AE228" s="147"/>
      <c r="AF228" s="147"/>
      <c r="AG228" s="147"/>
      <c r="AH228" s="147"/>
      <c r="AI228" s="147"/>
      <c r="AJ228" s="147"/>
      <c r="AK228" s="147"/>
      <c r="AL228" s="147"/>
    </row>
    <row r="229" ht="15.75" customHeight="1">
      <c r="A229" s="147"/>
      <c r="B229" s="147"/>
      <c r="C229" s="147"/>
      <c r="D229" s="147"/>
      <c r="E229" s="147"/>
      <c r="F229" s="147"/>
      <c r="G229" s="147"/>
      <c r="H229" s="147"/>
      <c r="I229" s="147"/>
      <c r="J229" s="147"/>
      <c r="K229" s="147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  <c r="AD229" s="147"/>
      <c r="AE229" s="147"/>
      <c r="AF229" s="147"/>
      <c r="AG229" s="147"/>
      <c r="AH229" s="147"/>
      <c r="AI229" s="147"/>
      <c r="AJ229" s="147"/>
      <c r="AK229" s="147"/>
      <c r="AL229" s="147"/>
    </row>
    <row r="230" ht="15.75" customHeight="1">
      <c r="A230" s="147"/>
      <c r="B230" s="147"/>
      <c r="C230" s="147"/>
      <c r="D230" s="147"/>
      <c r="E230" s="147"/>
      <c r="F230" s="147"/>
      <c r="G230" s="147"/>
      <c r="H230" s="147"/>
      <c r="I230" s="147"/>
      <c r="J230" s="147"/>
      <c r="K230" s="147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  <c r="AD230" s="147"/>
      <c r="AE230" s="147"/>
      <c r="AF230" s="147"/>
      <c r="AG230" s="147"/>
      <c r="AH230" s="147"/>
      <c r="AI230" s="147"/>
      <c r="AJ230" s="147"/>
      <c r="AK230" s="147"/>
      <c r="AL230" s="147"/>
    </row>
    <row r="231" ht="15.75" customHeight="1">
      <c r="A231" s="147"/>
      <c r="B231" s="147"/>
      <c r="C231" s="147"/>
      <c r="D231" s="147"/>
      <c r="E231" s="147"/>
      <c r="F231" s="147"/>
      <c r="G231" s="147"/>
      <c r="H231" s="147"/>
      <c r="I231" s="147"/>
      <c r="J231" s="147"/>
      <c r="K231" s="147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  <c r="AD231" s="147"/>
      <c r="AE231" s="147"/>
      <c r="AF231" s="147"/>
      <c r="AG231" s="147"/>
      <c r="AH231" s="147"/>
      <c r="AI231" s="147"/>
      <c r="AJ231" s="147"/>
      <c r="AK231" s="147"/>
      <c r="AL231" s="147"/>
    </row>
    <row r="232" ht="15.75" customHeight="1">
      <c r="A232" s="147"/>
      <c r="B232" s="147"/>
      <c r="C232" s="147"/>
      <c r="D232" s="147"/>
      <c r="E232" s="147"/>
      <c r="F232" s="147"/>
      <c r="G232" s="147"/>
      <c r="H232" s="147"/>
      <c r="I232" s="147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  <c r="AD232" s="147"/>
      <c r="AE232" s="147"/>
      <c r="AF232" s="147"/>
      <c r="AG232" s="147"/>
      <c r="AH232" s="147"/>
      <c r="AI232" s="147"/>
      <c r="AJ232" s="147"/>
      <c r="AK232" s="147"/>
      <c r="AL232" s="147"/>
    </row>
    <row r="233" ht="15.75" customHeight="1">
      <c r="A233" s="147"/>
      <c r="B233" s="147"/>
      <c r="C233" s="147"/>
      <c r="D233" s="147"/>
      <c r="E233" s="147"/>
      <c r="F233" s="147"/>
      <c r="G233" s="147"/>
      <c r="H233" s="147"/>
      <c r="I233" s="147"/>
      <c r="J233" s="147"/>
      <c r="K233" s="147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  <c r="AD233" s="147"/>
      <c r="AE233" s="147"/>
      <c r="AF233" s="147"/>
      <c r="AG233" s="147"/>
      <c r="AH233" s="147"/>
      <c r="AI233" s="147"/>
      <c r="AJ233" s="147"/>
      <c r="AK233" s="147"/>
      <c r="AL233" s="147"/>
    </row>
    <row r="234" ht="15.75" customHeight="1">
      <c r="A234" s="147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  <c r="AD234" s="147"/>
      <c r="AE234" s="147"/>
      <c r="AF234" s="147"/>
      <c r="AG234" s="147"/>
      <c r="AH234" s="147"/>
      <c r="AI234" s="147"/>
      <c r="AJ234" s="147"/>
      <c r="AK234" s="147"/>
      <c r="AL234" s="147"/>
    </row>
    <row r="235" ht="15.75" customHeight="1">
      <c r="A235" s="147"/>
      <c r="B235" s="147"/>
      <c r="C235" s="147"/>
      <c r="D235" s="147"/>
      <c r="E235" s="147"/>
      <c r="F235" s="147"/>
      <c r="G235" s="147"/>
      <c r="H235" s="147"/>
      <c r="I235" s="147"/>
      <c r="J235" s="147"/>
      <c r="K235" s="147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  <c r="AD235" s="147"/>
      <c r="AE235" s="147"/>
      <c r="AF235" s="147"/>
      <c r="AG235" s="147"/>
      <c r="AH235" s="147"/>
      <c r="AI235" s="147"/>
      <c r="AJ235" s="147"/>
      <c r="AK235" s="147"/>
      <c r="AL235" s="147"/>
    </row>
    <row r="236" ht="15.75" customHeight="1">
      <c r="A236" s="147"/>
      <c r="B236" s="147"/>
      <c r="C236" s="147"/>
      <c r="D236" s="147"/>
      <c r="E236" s="147"/>
      <c r="F236" s="147"/>
      <c r="G236" s="147"/>
      <c r="H236" s="147"/>
      <c r="I236" s="147"/>
      <c r="J236" s="147"/>
      <c r="K236" s="147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  <c r="AD236" s="147"/>
      <c r="AE236" s="147"/>
      <c r="AF236" s="147"/>
      <c r="AG236" s="147"/>
      <c r="AH236" s="147"/>
      <c r="AI236" s="147"/>
      <c r="AJ236" s="147"/>
      <c r="AK236" s="147"/>
      <c r="AL236" s="147"/>
    </row>
    <row r="237" ht="15.75" customHeight="1">
      <c r="A237" s="147"/>
      <c r="B237" s="147"/>
      <c r="C237" s="147"/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  <c r="AD237" s="147"/>
      <c r="AE237" s="147"/>
      <c r="AF237" s="147"/>
      <c r="AG237" s="147"/>
      <c r="AH237" s="147"/>
      <c r="AI237" s="147"/>
      <c r="AJ237" s="147"/>
      <c r="AK237" s="147"/>
      <c r="AL237" s="147"/>
    </row>
    <row r="238" ht="15.75" customHeight="1">
      <c r="A238" s="147"/>
      <c r="B238" s="147"/>
      <c r="C238" s="147"/>
      <c r="D238" s="147"/>
      <c r="E238" s="147"/>
      <c r="F238" s="147"/>
      <c r="G238" s="147"/>
      <c r="H238" s="147"/>
      <c r="I238" s="147"/>
      <c r="J238" s="147"/>
      <c r="K238" s="147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  <c r="AD238" s="147"/>
      <c r="AE238" s="147"/>
      <c r="AF238" s="147"/>
      <c r="AG238" s="147"/>
      <c r="AH238" s="147"/>
      <c r="AI238" s="147"/>
      <c r="AJ238" s="147"/>
      <c r="AK238" s="147"/>
      <c r="AL238" s="147"/>
    </row>
    <row r="239" ht="15.75" customHeight="1">
      <c r="A239" s="147"/>
      <c r="B239" s="147"/>
      <c r="C239" s="147"/>
      <c r="D239" s="147"/>
      <c r="E239" s="147"/>
      <c r="F239" s="147"/>
      <c r="G239" s="147"/>
      <c r="H239" s="147"/>
      <c r="I239" s="147"/>
      <c r="J239" s="147"/>
      <c r="K239" s="147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  <c r="AD239" s="147"/>
      <c r="AE239" s="147"/>
      <c r="AF239" s="147"/>
      <c r="AG239" s="147"/>
      <c r="AH239" s="147"/>
      <c r="AI239" s="147"/>
      <c r="AJ239" s="147"/>
      <c r="AK239" s="147"/>
      <c r="AL239" s="147"/>
    </row>
    <row r="240" ht="15.75" customHeight="1">
      <c r="A240" s="147"/>
      <c r="B240" s="147"/>
      <c r="C240" s="147"/>
      <c r="D240" s="147"/>
      <c r="E240" s="147"/>
      <c r="F240" s="147"/>
      <c r="G240" s="147"/>
      <c r="H240" s="147"/>
      <c r="I240" s="147"/>
      <c r="J240" s="147"/>
      <c r="K240" s="147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  <c r="AD240" s="147"/>
      <c r="AE240" s="147"/>
      <c r="AF240" s="147"/>
      <c r="AG240" s="147"/>
      <c r="AH240" s="147"/>
      <c r="AI240" s="147"/>
      <c r="AJ240" s="147"/>
      <c r="AK240" s="147"/>
      <c r="AL240" s="147"/>
    </row>
    <row r="241" ht="15.75" customHeight="1">
      <c r="A241" s="147"/>
      <c r="B241" s="147"/>
      <c r="C241" s="147"/>
      <c r="D241" s="147"/>
      <c r="E241" s="147"/>
      <c r="F241" s="147"/>
      <c r="G241" s="147"/>
      <c r="H241" s="147"/>
      <c r="I241" s="147"/>
      <c r="J241" s="147"/>
      <c r="K241" s="147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  <c r="AD241" s="147"/>
      <c r="AE241" s="147"/>
      <c r="AF241" s="147"/>
      <c r="AG241" s="147"/>
      <c r="AH241" s="147"/>
      <c r="AI241" s="147"/>
      <c r="AJ241" s="147"/>
      <c r="AK241" s="147"/>
      <c r="AL241" s="147"/>
    </row>
    <row r="242" ht="15.75" customHeight="1">
      <c r="A242" s="147"/>
      <c r="B242" s="147"/>
      <c r="C242" s="147"/>
      <c r="D242" s="147"/>
      <c r="E242" s="147"/>
      <c r="F242" s="147"/>
      <c r="G242" s="147"/>
      <c r="H242" s="147"/>
      <c r="I242" s="147"/>
      <c r="J242" s="147"/>
      <c r="K242" s="147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  <c r="AD242" s="147"/>
      <c r="AE242" s="147"/>
      <c r="AF242" s="147"/>
      <c r="AG242" s="147"/>
      <c r="AH242" s="147"/>
      <c r="AI242" s="147"/>
      <c r="AJ242" s="147"/>
      <c r="AK242" s="147"/>
      <c r="AL242" s="147"/>
    </row>
    <row r="243" ht="15.75" customHeight="1">
      <c r="A243" s="147"/>
      <c r="B243" s="147"/>
      <c r="C243" s="147"/>
      <c r="D243" s="147"/>
      <c r="E243" s="147"/>
      <c r="F243" s="147"/>
      <c r="G243" s="147"/>
      <c r="H243" s="147"/>
      <c r="I243" s="147"/>
      <c r="J243" s="147"/>
      <c r="K243" s="147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  <c r="AD243" s="147"/>
      <c r="AE243" s="147"/>
      <c r="AF243" s="147"/>
      <c r="AG243" s="147"/>
      <c r="AH243" s="147"/>
      <c r="AI243" s="147"/>
      <c r="AJ243" s="147"/>
      <c r="AK243" s="147"/>
      <c r="AL243" s="147"/>
    </row>
    <row r="244" ht="15.75" customHeight="1">
      <c r="A244" s="147"/>
      <c r="B244" s="147"/>
      <c r="C244" s="147"/>
      <c r="D244" s="147"/>
      <c r="E244" s="147"/>
      <c r="F244" s="147"/>
      <c r="G244" s="147"/>
      <c r="H244" s="147"/>
      <c r="I244" s="147"/>
      <c r="J244" s="147"/>
      <c r="K244" s="147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  <c r="AD244" s="147"/>
      <c r="AE244" s="147"/>
      <c r="AF244" s="147"/>
      <c r="AG244" s="147"/>
      <c r="AH244" s="147"/>
      <c r="AI244" s="147"/>
      <c r="AJ244" s="147"/>
      <c r="AK244" s="147"/>
      <c r="AL244" s="147"/>
    </row>
    <row r="245" ht="15.75" customHeight="1">
      <c r="A245" s="147"/>
      <c r="B245" s="147"/>
      <c r="C245" s="147"/>
      <c r="D245" s="147"/>
      <c r="E245" s="147"/>
      <c r="F245" s="147"/>
      <c r="G245" s="147"/>
      <c r="H245" s="147"/>
      <c r="I245" s="147"/>
      <c r="J245" s="147"/>
      <c r="K245" s="147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  <c r="AD245" s="147"/>
      <c r="AE245" s="147"/>
      <c r="AF245" s="147"/>
      <c r="AG245" s="147"/>
      <c r="AH245" s="147"/>
      <c r="AI245" s="147"/>
      <c r="AJ245" s="147"/>
      <c r="AK245" s="147"/>
      <c r="AL245" s="147"/>
    </row>
    <row r="246" ht="15.75" customHeight="1">
      <c r="A246" s="147"/>
      <c r="B246" s="147"/>
      <c r="C246" s="147"/>
      <c r="D246" s="147"/>
      <c r="E246" s="147"/>
      <c r="F246" s="147"/>
      <c r="G246" s="147"/>
      <c r="H246" s="147"/>
      <c r="I246" s="147"/>
      <c r="J246" s="147"/>
      <c r="K246" s="147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  <c r="AD246" s="147"/>
      <c r="AE246" s="147"/>
      <c r="AF246" s="147"/>
      <c r="AG246" s="147"/>
      <c r="AH246" s="147"/>
      <c r="AI246" s="147"/>
      <c r="AJ246" s="147"/>
      <c r="AK246" s="147"/>
      <c r="AL246" s="147"/>
    </row>
    <row r="247" ht="15.75" customHeight="1">
      <c r="A247" s="147"/>
      <c r="B247" s="147"/>
      <c r="C247" s="147"/>
      <c r="D247" s="147"/>
      <c r="E247" s="147"/>
      <c r="F247" s="147"/>
      <c r="G247" s="147"/>
      <c r="H247" s="147"/>
      <c r="I247" s="147"/>
      <c r="J247" s="147"/>
      <c r="K247" s="147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  <c r="AD247" s="147"/>
      <c r="AE247" s="147"/>
      <c r="AF247" s="147"/>
      <c r="AG247" s="147"/>
      <c r="AH247" s="147"/>
      <c r="AI247" s="147"/>
      <c r="AJ247" s="147"/>
      <c r="AK247" s="147"/>
      <c r="AL247" s="147"/>
    </row>
    <row r="248" ht="15.75" customHeight="1">
      <c r="A248" s="147"/>
      <c r="B248" s="147"/>
      <c r="C248" s="147"/>
      <c r="D248" s="147"/>
      <c r="E248" s="147"/>
      <c r="F248" s="147"/>
      <c r="G248" s="147"/>
      <c r="H248" s="147"/>
      <c r="I248" s="147"/>
      <c r="J248" s="147"/>
      <c r="K248" s="147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  <c r="AD248" s="147"/>
      <c r="AE248" s="147"/>
      <c r="AF248" s="147"/>
      <c r="AG248" s="147"/>
      <c r="AH248" s="147"/>
      <c r="AI248" s="147"/>
      <c r="AJ248" s="147"/>
      <c r="AK248" s="147"/>
      <c r="AL248" s="147"/>
    </row>
    <row r="249" ht="15.75" customHeight="1">
      <c r="A249" s="147"/>
      <c r="B249" s="147"/>
      <c r="C249" s="147"/>
      <c r="D249" s="147"/>
      <c r="E249" s="147"/>
      <c r="F249" s="147"/>
      <c r="G249" s="147"/>
      <c r="H249" s="147"/>
      <c r="I249" s="147"/>
      <c r="J249" s="147"/>
      <c r="K249" s="147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  <c r="AD249" s="147"/>
      <c r="AE249" s="147"/>
      <c r="AF249" s="147"/>
      <c r="AG249" s="147"/>
      <c r="AH249" s="147"/>
      <c r="AI249" s="147"/>
      <c r="AJ249" s="147"/>
      <c r="AK249" s="147"/>
      <c r="AL249" s="147"/>
    </row>
    <row r="250" ht="15.75" customHeight="1">
      <c r="A250" s="147"/>
      <c r="B250" s="147"/>
      <c r="C250" s="147"/>
      <c r="D250" s="147"/>
      <c r="E250" s="147"/>
      <c r="F250" s="147"/>
      <c r="G250" s="147"/>
      <c r="H250" s="147"/>
      <c r="I250" s="147"/>
      <c r="J250" s="147"/>
      <c r="K250" s="147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  <c r="AD250" s="147"/>
      <c r="AE250" s="147"/>
      <c r="AF250" s="147"/>
      <c r="AG250" s="147"/>
      <c r="AH250" s="147"/>
      <c r="AI250" s="147"/>
      <c r="AJ250" s="147"/>
      <c r="AK250" s="147"/>
      <c r="AL250" s="147"/>
    </row>
    <row r="251" ht="15.75" customHeight="1">
      <c r="A251" s="147"/>
      <c r="B251" s="147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  <c r="AD251" s="147"/>
      <c r="AE251" s="147"/>
      <c r="AF251" s="147"/>
      <c r="AG251" s="147"/>
      <c r="AH251" s="147"/>
      <c r="AI251" s="147"/>
      <c r="AJ251" s="147"/>
      <c r="AK251" s="147"/>
      <c r="AL251" s="147"/>
    </row>
    <row r="252" ht="15.75" customHeight="1">
      <c r="A252" s="147"/>
      <c r="B252" s="147"/>
      <c r="C252" s="147"/>
      <c r="D252" s="147"/>
      <c r="E252" s="147"/>
      <c r="F252" s="147"/>
      <c r="G252" s="147"/>
      <c r="H252" s="147"/>
      <c r="I252" s="147"/>
      <c r="J252" s="147"/>
      <c r="K252" s="147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  <c r="AD252" s="147"/>
      <c r="AE252" s="147"/>
      <c r="AF252" s="147"/>
      <c r="AG252" s="147"/>
      <c r="AH252" s="147"/>
      <c r="AI252" s="147"/>
      <c r="AJ252" s="147"/>
      <c r="AK252" s="147"/>
      <c r="AL252" s="147"/>
    </row>
    <row r="253" ht="15.75" customHeight="1">
      <c r="A253" s="147"/>
      <c r="B253" s="147"/>
      <c r="C253" s="147"/>
      <c r="D253" s="147"/>
      <c r="E253" s="147"/>
      <c r="F253" s="147"/>
      <c r="G253" s="147"/>
      <c r="H253" s="147"/>
      <c r="I253" s="147"/>
      <c r="J253" s="147"/>
      <c r="K253" s="147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  <c r="AD253" s="147"/>
      <c r="AE253" s="147"/>
      <c r="AF253" s="147"/>
      <c r="AG253" s="147"/>
      <c r="AH253" s="147"/>
      <c r="AI253" s="147"/>
      <c r="AJ253" s="147"/>
      <c r="AK253" s="147"/>
      <c r="AL253" s="147"/>
    </row>
    <row r="254" ht="15.75" customHeight="1">
      <c r="A254" s="147"/>
      <c r="B254" s="147"/>
      <c r="C254" s="147"/>
      <c r="D254" s="147"/>
      <c r="E254" s="147"/>
      <c r="F254" s="147"/>
      <c r="G254" s="147"/>
      <c r="H254" s="147"/>
      <c r="I254" s="147"/>
      <c r="J254" s="147"/>
      <c r="K254" s="147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  <c r="AD254" s="147"/>
      <c r="AE254" s="147"/>
      <c r="AF254" s="147"/>
      <c r="AG254" s="147"/>
      <c r="AH254" s="147"/>
      <c r="AI254" s="147"/>
      <c r="AJ254" s="147"/>
      <c r="AK254" s="147"/>
      <c r="AL254" s="147"/>
    </row>
    <row r="255" ht="15.75" customHeight="1">
      <c r="A255" s="147"/>
      <c r="B255" s="147"/>
      <c r="C255" s="147"/>
      <c r="D255" s="147"/>
      <c r="E255" s="147"/>
      <c r="F255" s="147"/>
      <c r="G255" s="147"/>
      <c r="H255" s="147"/>
      <c r="I255" s="147"/>
      <c r="J255" s="147"/>
      <c r="K255" s="147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  <c r="AD255" s="147"/>
      <c r="AE255" s="147"/>
      <c r="AF255" s="147"/>
      <c r="AG255" s="147"/>
      <c r="AH255" s="147"/>
      <c r="AI255" s="147"/>
      <c r="AJ255" s="147"/>
      <c r="AK255" s="147"/>
      <c r="AL255" s="147"/>
    </row>
    <row r="256" ht="15.75" customHeight="1">
      <c r="A256" s="147"/>
      <c r="B256" s="147"/>
      <c r="C256" s="147"/>
      <c r="D256" s="147"/>
      <c r="E256" s="147"/>
      <c r="F256" s="147"/>
      <c r="G256" s="147"/>
      <c r="H256" s="147"/>
      <c r="I256" s="147"/>
      <c r="J256" s="147"/>
      <c r="K256" s="147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  <c r="AD256" s="147"/>
      <c r="AE256" s="147"/>
      <c r="AF256" s="147"/>
      <c r="AG256" s="147"/>
      <c r="AH256" s="147"/>
      <c r="AI256" s="147"/>
      <c r="AJ256" s="147"/>
      <c r="AK256" s="147"/>
      <c r="AL256" s="147"/>
    </row>
    <row r="257" ht="15.75" customHeight="1">
      <c r="A257" s="147"/>
      <c r="B257" s="147"/>
      <c r="C257" s="147"/>
      <c r="D257" s="147"/>
      <c r="E257" s="147"/>
      <c r="F257" s="147"/>
      <c r="G257" s="147"/>
      <c r="H257" s="147"/>
      <c r="I257" s="147"/>
      <c r="J257" s="147"/>
      <c r="K257" s="147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  <c r="AD257" s="147"/>
      <c r="AE257" s="147"/>
      <c r="AF257" s="147"/>
      <c r="AG257" s="147"/>
      <c r="AH257" s="147"/>
      <c r="AI257" s="147"/>
      <c r="AJ257" s="147"/>
      <c r="AK257" s="147"/>
      <c r="AL257" s="147"/>
    </row>
    <row r="258" ht="15.75" customHeight="1">
      <c r="A258" s="147"/>
      <c r="B258" s="147"/>
      <c r="C258" s="147"/>
      <c r="D258" s="147"/>
      <c r="E258" s="147"/>
      <c r="F258" s="147"/>
      <c r="G258" s="147"/>
      <c r="H258" s="147"/>
      <c r="I258" s="147"/>
      <c r="J258" s="147"/>
      <c r="K258" s="147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  <c r="AD258" s="147"/>
      <c r="AE258" s="147"/>
      <c r="AF258" s="147"/>
      <c r="AG258" s="147"/>
      <c r="AH258" s="147"/>
      <c r="AI258" s="147"/>
      <c r="AJ258" s="147"/>
      <c r="AK258" s="147"/>
      <c r="AL258" s="147"/>
    </row>
    <row r="259" ht="15.75" customHeight="1">
      <c r="A259" s="147"/>
      <c r="B259" s="147"/>
      <c r="C259" s="147"/>
      <c r="D259" s="147"/>
      <c r="E259" s="147"/>
      <c r="F259" s="147"/>
      <c r="G259" s="147"/>
      <c r="H259" s="147"/>
      <c r="I259" s="147"/>
      <c r="J259" s="147"/>
      <c r="K259" s="147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  <c r="AD259" s="147"/>
      <c r="AE259" s="147"/>
      <c r="AF259" s="147"/>
      <c r="AG259" s="147"/>
      <c r="AH259" s="147"/>
      <c r="AI259" s="147"/>
      <c r="AJ259" s="147"/>
      <c r="AK259" s="147"/>
      <c r="AL259" s="147"/>
    </row>
    <row r="260" ht="15.75" customHeight="1">
      <c r="A260" s="147"/>
      <c r="B260" s="147"/>
      <c r="C260" s="147"/>
      <c r="D260" s="147"/>
      <c r="E260" s="147"/>
      <c r="F260" s="147"/>
      <c r="G260" s="147"/>
      <c r="H260" s="147"/>
      <c r="I260" s="147"/>
      <c r="J260" s="147"/>
      <c r="K260" s="147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  <c r="AD260" s="147"/>
      <c r="AE260" s="147"/>
      <c r="AF260" s="147"/>
      <c r="AG260" s="147"/>
      <c r="AH260" s="147"/>
      <c r="AI260" s="147"/>
      <c r="AJ260" s="147"/>
      <c r="AK260" s="147"/>
      <c r="AL260" s="147"/>
    </row>
    <row r="261" ht="15.75" customHeight="1">
      <c r="A261" s="147"/>
      <c r="B261" s="147"/>
      <c r="C261" s="147"/>
      <c r="D261" s="147"/>
      <c r="E261" s="147"/>
      <c r="F261" s="147"/>
      <c r="G261" s="147"/>
      <c r="H261" s="147"/>
      <c r="I261" s="147"/>
      <c r="J261" s="147"/>
      <c r="K261" s="147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  <c r="AD261" s="147"/>
      <c r="AE261" s="147"/>
      <c r="AF261" s="147"/>
      <c r="AG261" s="147"/>
      <c r="AH261" s="147"/>
      <c r="AI261" s="147"/>
      <c r="AJ261" s="147"/>
      <c r="AK261" s="147"/>
      <c r="AL261" s="147"/>
    </row>
    <row r="262" ht="15.75" customHeight="1">
      <c r="A262" s="147"/>
      <c r="B262" s="147"/>
      <c r="C262" s="147"/>
      <c r="D262" s="147"/>
      <c r="E262" s="147"/>
      <c r="F262" s="147"/>
      <c r="G262" s="147"/>
      <c r="H262" s="147"/>
      <c r="I262" s="147"/>
      <c r="J262" s="147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</row>
    <row r="263" ht="15.75" customHeight="1">
      <c r="A263" s="147"/>
      <c r="B263" s="147"/>
      <c r="C263" s="147"/>
      <c r="D263" s="147"/>
      <c r="E263" s="147"/>
      <c r="F263" s="147"/>
      <c r="G263" s="147"/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  <c r="AD263" s="147"/>
      <c r="AE263" s="147"/>
      <c r="AF263" s="147"/>
      <c r="AG263" s="147"/>
      <c r="AH263" s="147"/>
      <c r="AI263" s="147"/>
      <c r="AJ263" s="147"/>
      <c r="AK263" s="147"/>
      <c r="AL263" s="147"/>
    </row>
    <row r="264" ht="15.75" customHeight="1">
      <c r="A264" s="147"/>
      <c r="B264" s="147"/>
      <c r="C264" s="147"/>
      <c r="D264" s="147"/>
      <c r="E264" s="147"/>
      <c r="F264" s="147"/>
      <c r="G264" s="147"/>
      <c r="H264" s="147"/>
      <c r="I264" s="147"/>
      <c r="J264" s="147"/>
      <c r="K264" s="147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  <c r="AD264" s="147"/>
      <c r="AE264" s="147"/>
      <c r="AF264" s="147"/>
      <c r="AG264" s="147"/>
      <c r="AH264" s="147"/>
      <c r="AI264" s="147"/>
      <c r="AJ264" s="147"/>
      <c r="AK264" s="147"/>
      <c r="AL264" s="147"/>
    </row>
    <row r="265" ht="15.75" customHeight="1">
      <c r="A265" s="147"/>
      <c r="B265" s="147"/>
      <c r="C265" s="147"/>
      <c r="D265" s="147"/>
      <c r="E265" s="147"/>
      <c r="F265" s="147"/>
      <c r="G265" s="147"/>
      <c r="H265" s="147"/>
      <c r="I265" s="147"/>
      <c r="J265" s="147"/>
      <c r="K265" s="147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  <c r="AD265" s="147"/>
      <c r="AE265" s="147"/>
      <c r="AF265" s="147"/>
      <c r="AG265" s="147"/>
      <c r="AH265" s="147"/>
      <c r="AI265" s="147"/>
      <c r="AJ265" s="147"/>
      <c r="AK265" s="147"/>
      <c r="AL265" s="147"/>
    </row>
    <row r="266" ht="15.75" customHeight="1">
      <c r="A266" s="147"/>
      <c r="B266" s="147"/>
      <c r="C266" s="147"/>
      <c r="D266" s="147"/>
      <c r="E266" s="147"/>
      <c r="F266" s="147"/>
      <c r="G266" s="147"/>
      <c r="H266" s="147"/>
      <c r="I266" s="147"/>
      <c r="J266" s="147"/>
      <c r="K266" s="147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  <c r="AD266" s="147"/>
      <c r="AE266" s="147"/>
      <c r="AF266" s="147"/>
      <c r="AG266" s="147"/>
      <c r="AH266" s="147"/>
      <c r="AI266" s="147"/>
      <c r="AJ266" s="147"/>
      <c r="AK266" s="147"/>
      <c r="AL266" s="147"/>
    </row>
    <row r="267" ht="15.75" customHeight="1">
      <c r="A267" s="147"/>
      <c r="B267" s="147"/>
      <c r="C267" s="147"/>
      <c r="D267" s="147"/>
      <c r="E267" s="147"/>
      <c r="F267" s="147"/>
      <c r="G267" s="147"/>
      <c r="H267" s="147"/>
      <c r="I267" s="147"/>
      <c r="J267" s="147"/>
      <c r="K267" s="147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  <c r="AD267" s="147"/>
      <c r="AE267" s="147"/>
      <c r="AF267" s="147"/>
      <c r="AG267" s="147"/>
      <c r="AH267" s="147"/>
      <c r="AI267" s="147"/>
      <c r="AJ267" s="147"/>
      <c r="AK267" s="147"/>
      <c r="AL267" s="147"/>
    </row>
    <row r="268" ht="15.75" customHeight="1">
      <c r="A268" s="147"/>
      <c r="B268" s="147"/>
      <c r="C268" s="147"/>
      <c r="D268" s="147"/>
      <c r="E268" s="147"/>
      <c r="F268" s="147"/>
      <c r="G268" s="147"/>
      <c r="H268" s="147"/>
      <c r="I268" s="147"/>
      <c r="J268" s="147"/>
      <c r="K268" s="147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  <c r="AD268" s="147"/>
      <c r="AE268" s="147"/>
      <c r="AF268" s="147"/>
      <c r="AG268" s="147"/>
      <c r="AH268" s="147"/>
      <c r="AI268" s="147"/>
      <c r="AJ268" s="147"/>
      <c r="AK268" s="147"/>
      <c r="AL268" s="147"/>
    </row>
    <row r="269" ht="15.75" customHeight="1">
      <c r="A269" s="147"/>
      <c r="B269" s="147"/>
      <c r="C269" s="147"/>
      <c r="D269" s="147"/>
      <c r="E269" s="147"/>
      <c r="F269" s="147"/>
      <c r="G269" s="147"/>
      <c r="H269" s="147"/>
      <c r="I269" s="147"/>
      <c r="J269" s="147"/>
      <c r="K269" s="147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  <c r="AD269" s="147"/>
      <c r="AE269" s="147"/>
      <c r="AF269" s="147"/>
      <c r="AG269" s="147"/>
      <c r="AH269" s="147"/>
      <c r="AI269" s="147"/>
      <c r="AJ269" s="147"/>
      <c r="AK269" s="147"/>
      <c r="AL269" s="147"/>
    </row>
    <row r="270" ht="15.75" customHeight="1">
      <c r="A270" s="147"/>
      <c r="B270" s="147"/>
      <c r="C270" s="147"/>
      <c r="D270" s="147"/>
      <c r="E270" s="147"/>
      <c r="F270" s="147"/>
      <c r="G270" s="147"/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  <c r="AD270" s="147"/>
      <c r="AE270" s="147"/>
      <c r="AF270" s="147"/>
      <c r="AG270" s="147"/>
      <c r="AH270" s="147"/>
      <c r="AI270" s="147"/>
      <c r="AJ270" s="147"/>
      <c r="AK270" s="147"/>
      <c r="AL270" s="147"/>
    </row>
    <row r="271" ht="15.75" customHeight="1">
      <c r="A271" s="147"/>
      <c r="B271" s="147"/>
      <c r="C271" s="147"/>
      <c r="D271" s="147"/>
      <c r="E271" s="147"/>
      <c r="F271" s="147"/>
      <c r="G271" s="147"/>
      <c r="H271" s="147"/>
      <c r="I271" s="147"/>
      <c r="J271" s="147"/>
      <c r="K271" s="147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  <c r="AD271" s="147"/>
      <c r="AE271" s="147"/>
      <c r="AF271" s="147"/>
      <c r="AG271" s="147"/>
      <c r="AH271" s="147"/>
      <c r="AI271" s="147"/>
      <c r="AJ271" s="147"/>
      <c r="AK271" s="147"/>
      <c r="AL271" s="147"/>
    </row>
    <row r="272" ht="15.75" customHeight="1">
      <c r="A272" s="147"/>
      <c r="B272" s="147"/>
      <c r="C272" s="147"/>
      <c r="D272" s="147"/>
      <c r="E272" s="147"/>
      <c r="F272" s="147"/>
      <c r="G272" s="147"/>
      <c r="H272" s="147"/>
      <c r="I272" s="147"/>
      <c r="J272" s="147"/>
      <c r="K272" s="147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  <c r="AD272" s="147"/>
      <c r="AE272" s="147"/>
      <c r="AF272" s="147"/>
      <c r="AG272" s="147"/>
      <c r="AH272" s="147"/>
      <c r="AI272" s="147"/>
      <c r="AJ272" s="147"/>
      <c r="AK272" s="147"/>
      <c r="AL272" s="147"/>
    </row>
    <row r="273" ht="15.75" customHeight="1">
      <c r="A273" s="147"/>
      <c r="B273" s="147"/>
      <c r="C273" s="147"/>
      <c r="D273" s="147"/>
      <c r="E273" s="147"/>
      <c r="F273" s="147"/>
      <c r="G273" s="147"/>
      <c r="H273" s="147"/>
      <c r="I273" s="147"/>
      <c r="J273" s="147"/>
      <c r="K273" s="147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  <c r="AD273" s="147"/>
      <c r="AE273" s="147"/>
      <c r="AF273" s="147"/>
      <c r="AG273" s="147"/>
      <c r="AH273" s="147"/>
      <c r="AI273" s="147"/>
      <c r="AJ273" s="147"/>
      <c r="AK273" s="147"/>
      <c r="AL273" s="147"/>
    </row>
    <row r="274" ht="15.75" customHeight="1">
      <c r="A274" s="147"/>
      <c r="B274" s="147"/>
      <c r="C274" s="147"/>
      <c r="D274" s="147"/>
      <c r="E274" s="147"/>
      <c r="F274" s="147"/>
      <c r="G274" s="147"/>
      <c r="H274" s="147"/>
      <c r="I274" s="147"/>
      <c r="J274" s="147"/>
      <c r="K274" s="147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  <c r="AD274" s="147"/>
      <c r="AE274" s="147"/>
      <c r="AF274" s="147"/>
      <c r="AG274" s="147"/>
      <c r="AH274" s="147"/>
      <c r="AI274" s="147"/>
      <c r="AJ274" s="147"/>
      <c r="AK274" s="147"/>
      <c r="AL274" s="147"/>
    </row>
    <row r="275" ht="15.75" customHeight="1">
      <c r="A275" s="147"/>
      <c r="B275" s="147"/>
      <c r="C275" s="147"/>
      <c r="D275" s="147"/>
      <c r="E275" s="147"/>
      <c r="F275" s="147"/>
      <c r="G275" s="147"/>
      <c r="H275" s="147"/>
      <c r="I275" s="147"/>
      <c r="J275" s="147"/>
      <c r="K275" s="147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  <c r="AD275" s="147"/>
      <c r="AE275" s="147"/>
      <c r="AF275" s="147"/>
      <c r="AG275" s="147"/>
      <c r="AH275" s="147"/>
      <c r="AI275" s="147"/>
      <c r="AJ275" s="147"/>
      <c r="AK275" s="147"/>
      <c r="AL275" s="147"/>
    </row>
    <row r="276" ht="15.75" customHeight="1">
      <c r="A276" s="147"/>
      <c r="B276" s="147"/>
      <c r="C276" s="147"/>
      <c r="D276" s="147"/>
      <c r="E276" s="147"/>
      <c r="F276" s="147"/>
      <c r="G276" s="147"/>
      <c r="H276" s="147"/>
      <c r="I276" s="147"/>
      <c r="J276" s="147"/>
      <c r="K276" s="147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  <c r="AD276" s="147"/>
      <c r="AE276" s="147"/>
      <c r="AF276" s="147"/>
      <c r="AG276" s="147"/>
      <c r="AH276" s="147"/>
      <c r="AI276" s="147"/>
      <c r="AJ276" s="147"/>
      <c r="AK276" s="147"/>
      <c r="AL276" s="147"/>
    </row>
    <row r="277" ht="15.75" customHeight="1">
      <c r="A277" s="147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  <c r="AD277" s="147"/>
      <c r="AE277" s="147"/>
      <c r="AF277" s="147"/>
      <c r="AG277" s="147"/>
      <c r="AH277" s="147"/>
      <c r="AI277" s="147"/>
      <c r="AJ277" s="147"/>
      <c r="AK277" s="147"/>
      <c r="AL277" s="147"/>
    </row>
    <row r="278" ht="15.75" customHeight="1">
      <c r="A278" s="147"/>
      <c r="B278" s="147"/>
      <c r="C278" s="147"/>
      <c r="D278" s="147"/>
      <c r="E278" s="147"/>
      <c r="F278" s="147"/>
      <c r="G278" s="147"/>
      <c r="H278" s="147"/>
      <c r="I278" s="147"/>
      <c r="J278" s="147"/>
      <c r="K278" s="147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  <c r="AD278" s="147"/>
      <c r="AE278" s="147"/>
      <c r="AF278" s="147"/>
      <c r="AG278" s="147"/>
      <c r="AH278" s="147"/>
      <c r="AI278" s="147"/>
      <c r="AJ278" s="147"/>
      <c r="AK278" s="147"/>
      <c r="AL278" s="147"/>
    </row>
    <row r="279" ht="15.75" customHeight="1">
      <c r="A279" s="147"/>
      <c r="B279" s="147"/>
      <c r="C279" s="147"/>
      <c r="D279" s="147"/>
      <c r="E279" s="147"/>
      <c r="F279" s="147"/>
      <c r="G279" s="147"/>
      <c r="H279" s="147"/>
      <c r="I279" s="147"/>
      <c r="J279" s="147"/>
      <c r="K279" s="147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  <c r="AD279" s="147"/>
      <c r="AE279" s="147"/>
      <c r="AF279" s="147"/>
      <c r="AG279" s="147"/>
      <c r="AH279" s="147"/>
      <c r="AI279" s="147"/>
      <c r="AJ279" s="147"/>
      <c r="AK279" s="147"/>
      <c r="AL279" s="147"/>
    </row>
    <row r="280" ht="15.75" customHeight="1">
      <c r="A280" s="147"/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  <c r="AD280" s="147"/>
      <c r="AE280" s="147"/>
      <c r="AF280" s="147"/>
      <c r="AG280" s="147"/>
      <c r="AH280" s="147"/>
      <c r="AI280" s="147"/>
      <c r="AJ280" s="147"/>
      <c r="AK280" s="147"/>
      <c r="AL280" s="147"/>
    </row>
    <row r="281" ht="15.75" customHeight="1">
      <c r="A281" s="147"/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  <c r="AD281" s="147"/>
      <c r="AE281" s="147"/>
      <c r="AF281" s="147"/>
      <c r="AG281" s="147"/>
      <c r="AH281" s="147"/>
      <c r="AI281" s="147"/>
      <c r="AJ281" s="147"/>
      <c r="AK281" s="147"/>
      <c r="AL281" s="147"/>
    </row>
    <row r="282" ht="15.75" customHeight="1">
      <c r="A282" s="147"/>
      <c r="B282" s="147"/>
      <c r="C282" s="147"/>
      <c r="D282" s="147"/>
      <c r="E282" s="147"/>
      <c r="F282" s="147"/>
      <c r="G282" s="147"/>
      <c r="H282" s="147"/>
      <c r="I282" s="147"/>
      <c r="J282" s="147"/>
      <c r="K282" s="147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  <c r="AD282" s="147"/>
      <c r="AE282" s="147"/>
      <c r="AF282" s="147"/>
      <c r="AG282" s="147"/>
      <c r="AH282" s="147"/>
      <c r="AI282" s="147"/>
      <c r="AJ282" s="147"/>
      <c r="AK282" s="147"/>
      <c r="AL282" s="147"/>
    </row>
    <row r="283" ht="15.75" customHeight="1">
      <c r="A283" s="147"/>
      <c r="B283" s="147"/>
      <c r="C283" s="147"/>
      <c r="D283" s="147"/>
      <c r="E283" s="147"/>
      <c r="F283" s="147"/>
      <c r="G283" s="147"/>
      <c r="H283" s="147"/>
      <c r="I283" s="147"/>
      <c r="J283" s="147"/>
      <c r="K283" s="147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  <c r="AD283" s="147"/>
      <c r="AE283" s="147"/>
      <c r="AF283" s="147"/>
      <c r="AG283" s="147"/>
      <c r="AH283" s="147"/>
      <c r="AI283" s="147"/>
      <c r="AJ283" s="147"/>
      <c r="AK283" s="147"/>
      <c r="AL283" s="147"/>
    </row>
    <row r="284" ht="15.75" customHeight="1">
      <c r="A284" s="147"/>
      <c r="B284" s="147"/>
      <c r="C284" s="147"/>
      <c r="D284" s="147"/>
      <c r="E284" s="147"/>
      <c r="F284" s="147"/>
      <c r="G284" s="147"/>
      <c r="H284" s="147"/>
      <c r="I284" s="147"/>
      <c r="J284" s="147"/>
      <c r="K284" s="147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  <c r="AD284" s="147"/>
      <c r="AE284" s="147"/>
      <c r="AF284" s="147"/>
      <c r="AG284" s="147"/>
      <c r="AH284" s="147"/>
      <c r="AI284" s="147"/>
      <c r="AJ284" s="147"/>
      <c r="AK284" s="147"/>
      <c r="AL284" s="147"/>
    </row>
    <row r="285" ht="15.75" customHeight="1">
      <c r="A285" s="147"/>
      <c r="B285" s="147"/>
      <c r="C285" s="147"/>
      <c r="D285" s="147"/>
      <c r="E285" s="147"/>
      <c r="F285" s="147"/>
      <c r="G285" s="147"/>
      <c r="H285" s="147"/>
      <c r="I285" s="147"/>
      <c r="J285" s="147"/>
      <c r="K285" s="147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  <c r="AD285" s="147"/>
      <c r="AE285" s="147"/>
      <c r="AF285" s="147"/>
      <c r="AG285" s="147"/>
      <c r="AH285" s="147"/>
      <c r="AI285" s="147"/>
      <c r="AJ285" s="147"/>
      <c r="AK285" s="147"/>
      <c r="AL285" s="147"/>
    </row>
    <row r="286" ht="15.75" customHeight="1">
      <c r="A286" s="147"/>
      <c r="B286" s="147"/>
      <c r="C286" s="147"/>
      <c r="D286" s="147"/>
      <c r="E286" s="147"/>
      <c r="F286" s="147"/>
      <c r="G286" s="147"/>
      <c r="H286" s="147"/>
      <c r="I286" s="147"/>
      <c r="J286" s="147"/>
      <c r="K286" s="147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  <c r="AD286" s="147"/>
      <c r="AE286" s="147"/>
      <c r="AF286" s="147"/>
      <c r="AG286" s="147"/>
      <c r="AH286" s="147"/>
      <c r="AI286" s="147"/>
      <c r="AJ286" s="147"/>
      <c r="AK286" s="147"/>
      <c r="AL286" s="147"/>
    </row>
    <row r="287" ht="15.75" customHeight="1">
      <c r="A287" s="147"/>
      <c r="B287" s="147"/>
      <c r="C287" s="147"/>
      <c r="D287" s="147"/>
      <c r="E287" s="147"/>
      <c r="F287" s="147"/>
      <c r="G287" s="147"/>
      <c r="H287" s="147"/>
      <c r="I287" s="147"/>
      <c r="J287" s="147"/>
      <c r="K287" s="147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  <c r="AD287" s="147"/>
      <c r="AE287" s="147"/>
      <c r="AF287" s="147"/>
      <c r="AG287" s="147"/>
      <c r="AH287" s="147"/>
      <c r="AI287" s="147"/>
      <c r="AJ287" s="147"/>
      <c r="AK287" s="147"/>
      <c r="AL287" s="147"/>
    </row>
    <row r="288" ht="15.75" customHeight="1">
      <c r="A288" s="147"/>
      <c r="B288" s="147"/>
      <c r="C288" s="147"/>
      <c r="D288" s="147"/>
      <c r="E288" s="147"/>
      <c r="F288" s="147"/>
      <c r="G288" s="147"/>
      <c r="H288" s="147"/>
      <c r="I288" s="147"/>
      <c r="J288" s="147"/>
      <c r="K288" s="147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  <c r="AD288" s="147"/>
      <c r="AE288" s="147"/>
      <c r="AF288" s="147"/>
      <c r="AG288" s="147"/>
      <c r="AH288" s="147"/>
      <c r="AI288" s="147"/>
      <c r="AJ288" s="147"/>
      <c r="AK288" s="147"/>
      <c r="AL288" s="147"/>
    </row>
    <row r="289" ht="15.75" customHeight="1">
      <c r="A289" s="147"/>
      <c r="B289" s="147"/>
      <c r="C289" s="147"/>
      <c r="D289" s="147"/>
      <c r="E289" s="147"/>
      <c r="F289" s="147"/>
      <c r="G289" s="147"/>
      <c r="H289" s="147"/>
      <c r="I289" s="147"/>
      <c r="J289" s="147"/>
      <c r="K289" s="147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  <c r="AD289" s="147"/>
      <c r="AE289" s="147"/>
      <c r="AF289" s="147"/>
      <c r="AG289" s="147"/>
      <c r="AH289" s="147"/>
      <c r="AI289" s="147"/>
      <c r="AJ289" s="147"/>
      <c r="AK289" s="147"/>
      <c r="AL289" s="147"/>
    </row>
    <row r="290" ht="15.75" customHeight="1">
      <c r="A290" s="147"/>
      <c r="B290" s="147"/>
      <c r="C290" s="147"/>
      <c r="D290" s="147"/>
      <c r="E290" s="147"/>
      <c r="F290" s="147"/>
      <c r="G290" s="147"/>
      <c r="H290" s="147"/>
      <c r="I290" s="147"/>
      <c r="J290" s="147"/>
      <c r="K290" s="147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  <c r="AD290" s="147"/>
      <c r="AE290" s="147"/>
      <c r="AF290" s="147"/>
      <c r="AG290" s="147"/>
      <c r="AH290" s="147"/>
      <c r="AI290" s="147"/>
      <c r="AJ290" s="147"/>
      <c r="AK290" s="147"/>
      <c r="AL290" s="147"/>
    </row>
    <row r="291" ht="15.75" customHeight="1">
      <c r="A291" s="147"/>
      <c r="B291" s="147"/>
      <c r="C291" s="147"/>
      <c r="D291" s="147"/>
      <c r="E291" s="147"/>
      <c r="F291" s="147"/>
      <c r="G291" s="147"/>
      <c r="H291" s="147"/>
      <c r="I291" s="147"/>
      <c r="J291" s="147"/>
      <c r="K291" s="147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  <c r="AD291" s="147"/>
      <c r="AE291" s="147"/>
      <c r="AF291" s="147"/>
      <c r="AG291" s="147"/>
      <c r="AH291" s="147"/>
      <c r="AI291" s="147"/>
      <c r="AJ291" s="147"/>
      <c r="AK291" s="147"/>
      <c r="AL291" s="147"/>
    </row>
    <row r="292" ht="15.75" customHeight="1">
      <c r="A292" s="147"/>
      <c r="B292" s="147"/>
      <c r="C292" s="147"/>
      <c r="D292" s="147"/>
      <c r="E292" s="147"/>
      <c r="F292" s="147"/>
      <c r="G292" s="147"/>
      <c r="H292" s="147"/>
      <c r="I292" s="147"/>
      <c r="J292" s="147"/>
      <c r="K292" s="147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  <c r="AD292" s="147"/>
      <c r="AE292" s="147"/>
      <c r="AF292" s="147"/>
      <c r="AG292" s="147"/>
      <c r="AH292" s="147"/>
      <c r="AI292" s="147"/>
      <c r="AJ292" s="147"/>
      <c r="AK292" s="147"/>
      <c r="AL292" s="147"/>
    </row>
    <row r="293" ht="15.75" customHeight="1">
      <c r="A293" s="147"/>
      <c r="B293" s="147"/>
      <c r="C293" s="147"/>
      <c r="D293" s="147"/>
      <c r="E293" s="147"/>
      <c r="F293" s="147"/>
      <c r="G293" s="147"/>
      <c r="H293" s="147"/>
      <c r="I293" s="147"/>
      <c r="J293" s="147"/>
      <c r="K293" s="147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  <c r="AD293" s="147"/>
      <c r="AE293" s="147"/>
      <c r="AF293" s="147"/>
      <c r="AG293" s="147"/>
      <c r="AH293" s="147"/>
      <c r="AI293" s="147"/>
      <c r="AJ293" s="147"/>
      <c r="AK293" s="147"/>
      <c r="AL293" s="147"/>
    </row>
    <row r="294" ht="15.75" customHeight="1">
      <c r="A294" s="147"/>
      <c r="B294" s="147"/>
      <c r="C294" s="147"/>
      <c r="D294" s="147"/>
      <c r="E294" s="147"/>
      <c r="F294" s="147"/>
      <c r="G294" s="147"/>
      <c r="H294" s="147"/>
      <c r="I294" s="147"/>
      <c r="J294" s="147"/>
      <c r="K294" s="147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  <c r="AD294" s="147"/>
      <c r="AE294" s="147"/>
      <c r="AF294" s="147"/>
      <c r="AG294" s="147"/>
      <c r="AH294" s="147"/>
      <c r="AI294" s="147"/>
      <c r="AJ294" s="147"/>
      <c r="AK294" s="147"/>
      <c r="AL294" s="147"/>
    </row>
    <row r="295" ht="15.75" customHeight="1">
      <c r="A295" s="147"/>
      <c r="B295" s="147"/>
      <c r="C295" s="147"/>
      <c r="D295" s="147"/>
      <c r="E295" s="147"/>
      <c r="F295" s="147"/>
      <c r="G295" s="147"/>
      <c r="H295" s="147"/>
      <c r="I295" s="147"/>
      <c r="J295" s="147"/>
      <c r="K295" s="147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  <c r="AD295" s="147"/>
      <c r="AE295" s="147"/>
      <c r="AF295" s="147"/>
      <c r="AG295" s="147"/>
      <c r="AH295" s="147"/>
      <c r="AI295" s="147"/>
      <c r="AJ295" s="147"/>
      <c r="AK295" s="147"/>
      <c r="AL295" s="147"/>
    </row>
    <row r="296" ht="15.75" customHeight="1">
      <c r="A296" s="147"/>
      <c r="B296" s="147"/>
      <c r="C296" s="147"/>
      <c r="D296" s="147"/>
      <c r="E296" s="147"/>
      <c r="F296" s="147"/>
      <c r="G296" s="147"/>
      <c r="H296" s="147"/>
      <c r="I296" s="147"/>
      <c r="J296" s="147"/>
      <c r="K296" s="147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  <c r="AD296" s="147"/>
      <c r="AE296" s="147"/>
      <c r="AF296" s="147"/>
      <c r="AG296" s="147"/>
      <c r="AH296" s="147"/>
      <c r="AI296" s="147"/>
      <c r="AJ296" s="147"/>
      <c r="AK296" s="147"/>
      <c r="AL296" s="147"/>
    </row>
    <row r="297" ht="15.75" customHeight="1">
      <c r="A297" s="147"/>
      <c r="B297" s="147"/>
      <c r="C297" s="147"/>
      <c r="D297" s="147"/>
      <c r="E297" s="147"/>
      <c r="F297" s="147"/>
      <c r="G297" s="147"/>
      <c r="H297" s="147"/>
      <c r="I297" s="147"/>
      <c r="J297" s="147"/>
      <c r="K297" s="147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H297" s="147"/>
      <c r="AI297" s="147"/>
      <c r="AJ297" s="147"/>
      <c r="AK297" s="147"/>
      <c r="AL297" s="147"/>
    </row>
    <row r="298" ht="15.75" customHeight="1">
      <c r="A298" s="147"/>
      <c r="B298" s="147"/>
      <c r="C298" s="147"/>
      <c r="D298" s="147"/>
      <c r="E298" s="147"/>
      <c r="F298" s="147"/>
      <c r="G298" s="147"/>
      <c r="H298" s="147"/>
      <c r="I298" s="147"/>
      <c r="J298" s="147"/>
      <c r="K298" s="147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  <c r="AD298" s="147"/>
      <c r="AE298" s="147"/>
      <c r="AF298" s="147"/>
      <c r="AG298" s="147"/>
      <c r="AH298" s="147"/>
      <c r="AI298" s="147"/>
      <c r="AJ298" s="147"/>
      <c r="AK298" s="147"/>
      <c r="AL298" s="147"/>
    </row>
    <row r="299" ht="15.75" customHeight="1">
      <c r="A299" s="147"/>
      <c r="B299" s="147"/>
      <c r="C299" s="147"/>
      <c r="D299" s="147"/>
      <c r="E299" s="147"/>
      <c r="F299" s="147"/>
      <c r="G299" s="147"/>
      <c r="H299" s="147"/>
      <c r="I299" s="147"/>
      <c r="J299" s="147"/>
      <c r="K299" s="147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  <c r="AD299" s="147"/>
      <c r="AE299" s="147"/>
      <c r="AF299" s="147"/>
      <c r="AG299" s="147"/>
      <c r="AH299" s="147"/>
      <c r="AI299" s="147"/>
      <c r="AJ299" s="147"/>
      <c r="AK299" s="147"/>
      <c r="AL299" s="147"/>
    </row>
    <row r="300" ht="15.75" customHeight="1">
      <c r="A300" s="147"/>
      <c r="B300" s="147"/>
      <c r="C300" s="147"/>
      <c r="D300" s="147"/>
      <c r="E300" s="147"/>
      <c r="F300" s="147"/>
      <c r="G300" s="147"/>
      <c r="H300" s="147"/>
      <c r="I300" s="147"/>
      <c r="J300" s="147"/>
      <c r="K300" s="147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  <c r="AD300" s="147"/>
      <c r="AE300" s="147"/>
      <c r="AF300" s="147"/>
      <c r="AG300" s="147"/>
      <c r="AH300" s="147"/>
      <c r="AI300" s="147"/>
      <c r="AJ300" s="147"/>
      <c r="AK300" s="147"/>
      <c r="AL300" s="147"/>
    </row>
    <row r="301" ht="15.75" customHeight="1">
      <c r="A301" s="147"/>
      <c r="B301" s="147"/>
      <c r="C301" s="147"/>
      <c r="D301" s="147"/>
      <c r="E301" s="147"/>
      <c r="F301" s="147"/>
      <c r="G301" s="147"/>
      <c r="H301" s="147"/>
      <c r="I301" s="147"/>
      <c r="J301" s="147"/>
      <c r="K301" s="147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  <c r="AD301" s="147"/>
      <c r="AE301" s="147"/>
      <c r="AF301" s="147"/>
      <c r="AG301" s="147"/>
      <c r="AH301" s="147"/>
      <c r="AI301" s="147"/>
      <c r="AJ301" s="147"/>
      <c r="AK301" s="147"/>
      <c r="AL301" s="147"/>
    </row>
    <row r="302" ht="15.75" customHeight="1">
      <c r="A302" s="147"/>
      <c r="B302" s="147"/>
      <c r="C302" s="147"/>
      <c r="D302" s="147"/>
      <c r="E302" s="147"/>
      <c r="F302" s="147"/>
      <c r="G302" s="147"/>
      <c r="H302" s="147"/>
      <c r="I302" s="147"/>
      <c r="J302" s="147"/>
      <c r="K302" s="147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  <c r="AD302" s="147"/>
      <c r="AE302" s="147"/>
      <c r="AF302" s="147"/>
      <c r="AG302" s="147"/>
      <c r="AH302" s="147"/>
      <c r="AI302" s="147"/>
      <c r="AJ302" s="147"/>
      <c r="AK302" s="147"/>
      <c r="AL302" s="147"/>
    </row>
    <row r="303" ht="15.75" customHeight="1">
      <c r="A303" s="147"/>
      <c r="B303" s="147"/>
      <c r="C303" s="147"/>
      <c r="D303" s="147"/>
      <c r="E303" s="147"/>
      <c r="F303" s="147"/>
      <c r="G303" s="147"/>
      <c r="H303" s="147"/>
      <c r="I303" s="147"/>
      <c r="J303" s="147"/>
      <c r="K303" s="147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  <c r="AD303" s="147"/>
      <c r="AE303" s="147"/>
      <c r="AF303" s="147"/>
      <c r="AG303" s="147"/>
      <c r="AH303" s="147"/>
      <c r="AI303" s="147"/>
      <c r="AJ303" s="147"/>
      <c r="AK303" s="147"/>
      <c r="AL303" s="147"/>
    </row>
    <row r="304" ht="15.75" customHeight="1">
      <c r="A304" s="147"/>
      <c r="B304" s="147"/>
      <c r="C304" s="147"/>
      <c r="D304" s="147"/>
      <c r="E304" s="147"/>
      <c r="F304" s="147"/>
      <c r="G304" s="147"/>
      <c r="H304" s="147"/>
      <c r="I304" s="147"/>
      <c r="J304" s="147"/>
      <c r="K304" s="147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  <c r="AD304" s="147"/>
      <c r="AE304" s="147"/>
      <c r="AF304" s="147"/>
      <c r="AG304" s="147"/>
      <c r="AH304" s="147"/>
      <c r="AI304" s="147"/>
      <c r="AJ304" s="147"/>
      <c r="AK304" s="147"/>
      <c r="AL304" s="147"/>
    </row>
    <row r="305" ht="15.75" customHeight="1">
      <c r="A305" s="147"/>
      <c r="B305" s="147"/>
      <c r="C305" s="147"/>
      <c r="D305" s="147"/>
      <c r="E305" s="147"/>
      <c r="F305" s="147"/>
      <c r="G305" s="147"/>
      <c r="H305" s="147"/>
      <c r="I305" s="147"/>
      <c r="J305" s="147"/>
      <c r="K305" s="147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  <c r="AD305" s="147"/>
      <c r="AE305" s="147"/>
      <c r="AF305" s="147"/>
      <c r="AG305" s="147"/>
      <c r="AH305" s="147"/>
      <c r="AI305" s="147"/>
      <c r="AJ305" s="147"/>
      <c r="AK305" s="147"/>
      <c r="AL305" s="147"/>
    </row>
    <row r="306" ht="15.75" customHeight="1">
      <c r="A306" s="147"/>
      <c r="B306" s="147"/>
      <c r="C306" s="147"/>
      <c r="D306" s="147"/>
      <c r="E306" s="147"/>
      <c r="F306" s="147"/>
      <c r="G306" s="147"/>
      <c r="H306" s="147"/>
      <c r="I306" s="147"/>
      <c r="J306" s="147"/>
      <c r="K306" s="147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  <c r="AD306" s="147"/>
      <c r="AE306" s="147"/>
      <c r="AF306" s="147"/>
      <c r="AG306" s="147"/>
      <c r="AH306" s="147"/>
      <c r="AI306" s="147"/>
      <c r="AJ306" s="147"/>
      <c r="AK306" s="147"/>
      <c r="AL306" s="147"/>
    </row>
    <row r="307" ht="15.75" customHeight="1">
      <c r="A307" s="147"/>
      <c r="B307" s="147"/>
      <c r="C307" s="147"/>
      <c r="D307" s="147"/>
      <c r="E307" s="147"/>
      <c r="F307" s="147"/>
      <c r="G307" s="147"/>
      <c r="H307" s="147"/>
      <c r="I307" s="147"/>
      <c r="J307" s="147"/>
      <c r="K307" s="147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  <c r="AD307" s="147"/>
      <c r="AE307" s="147"/>
      <c r="AF307" s="147"/>
      <c r="AG307" s="147"/>
      <c r="AH307" s="147"/>
      <c r="AI307" s="147"/>
      <c r="AJ307" s="147"/>
      <c r="AK307" s="147"/>
      <c r="AL307" s="147"/>
    </row>
    <row r="308" ht="15.75" customHeight="1">
      <c r="A308" s="147"/>
      <c r="B308" s="147"/>
      <c r="C308" s="147"/>
      <c r="D308" s="147"/>
      <c r="E308" s="147"/>
      <c r="F308" s="147"/>
      <c r="G308" s="147"/>
      <c r="H308" s="147"/>
      <c r="I308" s="147"/>
      <c r="J308" s="147"/>
      <c r="K308" s="147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  <c r="AD308" s="147"/>
      <c r="AE308" s="147"/>
      <c r="AF308" s="147"/>
      <c r="AG308" s="147"/>
      <c r="AH308" s="147"/>
      <c r="AI308" s="147"/>
      <c r="AJ308" s="147"/>
      <c r="AK308" s="147"/>
      <c r="AL308" s="147"/>
    </row>
    <row r="309" ht="15.75" customHeight="1">
      <c r="A309" s="147"/>
      <c r="B309" s="147"/>
      <c r="C309" s="147"/>
      <c r="D309" s="147"/>
      <c r="E309" s="147"/>
      <c r="F309" s="147"/>
      <c r="G309" s="147"/>
      <c r="H309" s="147"/>
      <c r="I309" s="147"/>
      <c r="J309" s="147"/>
      <c r="K309" s="147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  <c r="AD309" s="147"/>
      <c r="AE309" s="147"/>
      <c r="AF309" s="147"/>
      <c r="AG309" s="147"/>
      <c r="AH309" s="147"/>
      <c r="AI309" s="147"/>
      <c r="AJ309" s="147"/>
      <c r="AK309" s="147"/>
      <c r="AL309" s="147"/>
    </row>
    <row r="310" ht="15.75" customHeight="1">
      <c r="A310" s="147"/>
      <c r="B310" s="147"/>
      <c r="C310" s="147"/>
      <c r="D310" s="147"/>
      <c r="E310" s="147"/>
      <c r="F310" s="147"/>
      <c r="G310" s="147"/>
      <c r="H310" s="147"/>
      <c r="I310" s="147"/>
      <c r="J310" s="147"/>
      <c r="K310" s="147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  <c r="AD310" s="147"/>
      <c r="AE310" s="147"/>
      <c r="AF310" s="147"/>
      <c r="AG310" s="147"/>
      <c r="AH310" s="147"/>
      <c r="AI310" s="147"/>
      <c r="AJ310" s="147"/>
      <c r="AK310" s="147"/>
      <c r="AL310" s="147"/>
    </row>
    <row r="311" ht="15.75" customHeight="1">
      <c r="A311" s="147"/>
      <c r="B311" s="147"/>
      <c r="C311" s="147"/>
      <c r="D311" s="147"/>
      <c r="E311" s="147"/>
      <c r="F311" s="147"/>
      <c r="G311" s="147"/>
      <c r="H311" s="147"/>
      <c r="I311" s="147"/>
      <c r="J311" s="147"/>
      <c r="K311" s="147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  <c r="AD311" s="147"/>
      <c r="AE311" s="147"/>
      <c r="AF311" s="147"/>
      <c r="AG311" s="147"/>
      <c r="AH311" s="147"/>
      <c r="AI311" s="147"/>
      <c r="AJ311" s="147"/>
      <c r="AK311" s="147"/>
      <c r="AL311" s="147"/>
    </row>
    <row r="312" ht="15.75" customHeight="1">
      <c r="A312" s="147"/>
      <c r="B312" s="147"/>
      <c r="C312" s="147"/>
      <c r="D312" s="147"/>
      <c r="E312" s="147"/>
      <c r="F312" s="147"/>
      <c r="G312" s="147"/>
      <c r="H312" s="147"/>
      <c r="I312" s="147"/>
      <c r="J312" s="147"/>
      <c r="K312" s="147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  <c r="AD312" s="147"/>
      <c r="AE312" s="147"/>
      <c r="AF312" s="147"/>
      <c r="AG312" s="147"/>
      <c r="AH312" s="147"/>
      <c r="AI312" s="147"/>
      <c r="AJ312" s="147"/>
      <c r="AK312" s="147"/>
      <c r="AL312" s="147"/>
    </row>
    <row r="313" ht="15.75" customHeight="1">
      <c r="A313" s="147"/>
      <c r="B313" s="147"/>
      <c r="C313" s="147"/>
      <c r="D313" s="147"/>
      <c r="E313" s="147"/>
      <c r="F313" s="147"/>
      <c r="G313" s="147"/>
      <c r="H313" s="147"/>
      <c r="I313" s="147"/>
      <c r="J313" s="147"/>
      <c r="K313" s="147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  <c r="AD313" s="147"/>
      <c r="AE313" s="147"/>
      <c r="AF313" s="147"/>
      <c r="AG313" s="147"/>
      <c r="AH313" s="147"/>
      <c r="AI313" s="147"/>
      <c r="AJ313" s="147"/>
      <c r="AK313" s="147"/>
      <c r="AL313" s="147"/>
    </row>
    <row r="314" ht="15.75" customHeight="1">
      <c r="A314" s="147"/>
      <c r="B314" s="147"/>
      <c r="C314" s="147"/>
      <c r="D314" s="147"/>
      <c r="E314" s="147"/>
      <c r="F314" s="147"/>
      <c r="G314" s="147"/>
      <c r="H314" s="147"/>
      <c r="I314" s="147"/>
      <c r="J314" s="147"/>
      <c r="K314" s="147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  <c r="AD314" s="147"/>
      <c r="AE314" s="147"/>
      <c r="AF314" s="147"/>
      <c r="AG314" s="147"/>
      <c r="AH314" s="147"/>
      <c r="AI314" s="147"/>
      <c r="AJ314" s="147"/>
      <c r="AK314" s="147"/>
      <c r="AL314" s="147"/>
    </row>
    <row r="315" ht="15.75" customHeight="1">
      <c r="A315" s="147"/>
      <c r="B315" s="147"/>
      <c r="C315" s="147"/>
      <c r="D315" s="147"/>
      <c r="E315" s="147"/>
      <c r="F315" s="147"/>
      <c r="G315" s="147"/>
      <c r="H315" s="147"/>
      <c r="I315" s="147"/>
      <c r="J315" s="147"/>
      <c r="K315" s="147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  <c r="AD315" s="147"/>
      <c r="AE315" s="147"/>
      <c r="AF315" s="147"/>
      <c r="AG315" s="147"/>
      <c r="AH315" s="147"/>
      <c r="AI315" s="147"/>
      <c r="AJ315" s="147"/>
      <c r="AK315" s="147"/>
      <c r="AL315" s="147"/>
    </row>
    <row r="316" ht="15.75" customHeight="1">
      <c r="A316" s="147"/>
      <c r="B316" s="147"/>
      <c r="C316" s="147"/>
      <c r="D316" s="147"/>
      <c r="E316" s="147"/>
      <c r="F316" s="147"/>
      <c r="G316" s="147"/>
      <c r="H316" s="147"/>
      <c r="I316" s="147"/>
      <c r="J316" s="147"/>
      <c r="K316" s="147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  <c r="AD316" s="147"/>
      <c r="AE316" s="147"/>
      <c r="AF316" s="147"/>
      <c r="AG316" s="147"/>
      <c r="AH316" s="147"/>
      <c r="AI316" s="147"/>
      <c r="AJ316" s="147"/>
      <c r="AK316" s="147"/>
      <c r="AL316" s="147"/>
    </row>
    <row r="317" ht="15.75" customHeight="1">
      <c r="A317" s="147"/>
      <c r="B317" s="147"/>
      <c r="C317" s="147"/>
      <c r="D317" s="147"/>
      <c r="E317" s="147"/>
      <c r="F317" s="147"/>
      <c r="G317" s="147"/>
      <c r="H317" s="147"/>
      <c r="I317" s="147"/>
      <c r="J317" s="147"/>
      <c r="K317" s="147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  <c r="AD317" s="147"/>
      <c r="AE317" s="147"/>
      <c r="AF317" s="147"/>
      <c r="AG317" s="147"/>
      <c r="AH317" s="147"/>
      <c r="AI317" s="147"/>
      <c r="AJ317" s="147"/>
      <c r="AK317" s="147"/>
      <c r="AL317" s="147"/>
    </row>
    <row r="318" ht="15.75" customHeight="1">
      <c r="A318" s="147"/>
      <c r="B318" s="147"/>
      <c r="C318" s="147"/>
      <c r="D318" s="147"/>
      <c r="E318" s="147"/>
      <c r="F318" s="147"/>
      <c r="G318" s="147"/>
      <c r="H318" s="147"/>
      <c r="I318" s="147"/>
      <c r="J318" s="147"/>
      <c r="K318" s="147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147"/>
      <c r="AI318" s="147"/>
      <c r="AJ318" s="147"/>
      <c r="AK318" s="147"/>
      <c r="AL318" s="147"/>
    </row>
    <row r="319" ht="15.75" customHeight="1">
      <c r="A319" s="147"/>
      <c r="B319" s="147"/>
      <c r="C319" s="147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  <c r="AD319" s="147"/>
      <c r="AE319" s="147"/>
      <c r="AF319" s="147"/>
      <c r="AG319" s="147"/>
      <c r="AH319" s="147"/>
      <c r="AI319" s="147"/>
      <c r="AJ319" s="147"/>
      <c r="AK319" s="147"/>
      <c r="AL319" s="147"/>
    </row>
    <row r="320" ht="15.75" customHeight="1">
      <c r="A320" s="147"/>
      <c r="B320" s="147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  <c r="AD320" s="147"/>
      <c r="AE320" s="147"/>
      <c r="AF320" s="147"/>
      <c r="AG320" s="147"/>
      <c r="AH320" s="147"/>
      <c r="AI320" s="147"/>
      <c r="AJ320" s="147"/>
      <c r="AK320" s="147"/>
      <c r="AL320" s="147"/>
    </row>
    <row r="321" ht="15.75" customHeight="1">
      <c r="A321" s="147"/>
      <c r="B321" s="147"/>
      <c r="C321" s="147"/>
      <c r="D321" s="147"/>
      <c r="E321" s="147"/>
      <c r="F321" s="147"/>
      <c r="G321" s="147"/>
      <c r="H321" s="147"/>
      <c r="I321" s="147"/>
      <c r="J321" s="147"/>
      <c r="K321" s="147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  <c r="AD321" s="147"/>
      <c r="AE321" s="147"/>
      <c r="AF321" s="147"/>
      <c r="AG321" s="147"/>
      <c r="AH321" s="147"/>
      <c r="AI321" s="147"/>
      <c r="AJ321" s="147"/>
      <c r="AK321" s="147"/>
      <c r="AL321" s="147"/>
    </row>
    <row r="322" ht="15.75" customHeight="1">
      <c r="A322" s="147"/>
      <c r="B322" s="147"/>
      <c r="C322" s="147"/>
      <c r="D322" s="147"/>
      <c r="E322" s="147"/>
      <c r="F322" s="147"/>
      <c r="G322" s="147"/>
      <c r="H322" s="147"/>
      <c r="I322" s="147"/>
      <c r="J322" s="147"/>
      <c r="K322" s="147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  <c r="AD322" s="147"/>
      <c r="AE322" s="147"/>
      <c r="AF322" s="147"/>
      <c r="AG322" s="147"/>
      <c r="AH322" s="147"/>
      <c r="AI322" s="147"/>
      <c r="AJ322" s="147"/>
      <c r="AK322" s="147"/>
      <c r="AL322" s="147"/>
    </row>
    <row r="323" ht="15.75" customHeight="1">
      <c r="A323" s="147"/>
      <c r="B323" s="147"/>
      <c r="C323" s="147"/>
      <c r="D323" s="147"/>
      <c r="E323" s="147"/>
      <c r="F323" s="147"/>
      <c r="G323" s="147"/>
      <c r="H323" s="147"/>
      <c r="I323" s="147"/>
      <c r="J323" s="147"/>
      <c r="K323" s="147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  <c r="AD323" s="147"/>
      <c r="AE323" s="147"/>
      <c r="AF323" s="147"/>
      <c r="AG323" s="147"/>
      <c r="AH323" s="147"/>
      <c r="AI323" s="147"/>
      <c r="AJ323" s="147"/>
      <c r="AK323" s="147"/>
      <c r="AL323" s="147"/>
    </row>
    <row r="324" ht="15.75" customHeight="1">
      <c r="A324" s="147"/>
      <c r="B324" s="147"/>
      <c r="C324" s="147"/>
      <c r="D324" s="147"/>
      <c r="E324" s="147"/>
      <c r="F324" s="147"/>
      <c r="G324" s="147"/>
      <c r="H324" s="147"/>
      <c r="I324" s="147"/>
      <c r="J324" s="147"/>
      <c r="K324" s="147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  <c r="AD324" s="147"/>
      <c r="AE324" s="147"/>
      <c r="AF324" s="147"/>
      <c r="AG324" s="147"/>
      <c r="AH324" s="147"/>
      <c r="AI324" s="147"/>
      <c r="AJ324" s="147"/>
      <c r="AK324" s="147"/>
      <c r="AL324" s="147"/>
    </row>
    <row r="325" ht="15.75" customHeight="1">
      <c r="A325" s="147"/>
      <c r="B325" s="147"/>
      <c r="C325" s="147"/>
      <c r="D325" s="147"/>
      <c r="E325" s="147"/>
      <c r="F325" s="147"/>
      <c r="G325" s="147"/>
      <c r="H325" s="147"/>
      <c r="I325" s="147"/>
      <c r="J325" s="147"/>
      <c r="K325" s="147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  <c r="AD325" s="147"/>
      <c r="AE325" s="147"/>
      <c r="AF325" s="147"/>
      <c r="AG325" s="147"/>
      <c r="AH325" s="147"/>
      <c r="AI325" s="147"/>
      <c r="AJ325" s="147"/>
      <c r="AK325" s="147"/>
      <c r="AL325" s="147"/>
    </row>
    <row r="326" ht="15.75" customHeight="1">
      <c r="A326" s="147"/>
      <c r="B326" s="147"/>
      <c r="C326" s="147"/>
      <c r="D326" s="147"/>
      <c r="E326" s="147"/>
      <c r="F326" s="147"/>
      <c r="G326" s="147"/>
      <c r="H326" s="147"/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47"/>
      <c r="AK326" s="147"/>
      <c r="AL326" s="147"/>
    </row>
    <row r="327" ht="15.75" customHeight="1">
      <c r="A327" s="147"/>
      <c r="B327" s="147"/>
      <c r="C327" s="147"/>
      <c r="D327" s="147"/>
      <c r="E327" s="147"/>
      <c r="F327" s="147"/>
      <c r="G327" s="147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47"/>
      <c r="AK327" s="147"/>
      <c r="AL327" s="147"/>
    </row>
    <row r="328" ht="15.75" customHeight="1">
      <c r="A328" s="147"/>
      <c r="B328" s="147"/>
      <c r="C328" s="147"/>
      <c r="D328" s="147"/>
      <c r="E328" s="147"/>
      <c r="F328" s="147"/>
      <c r="G328" s="147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47"/>
      <c r="AK328" s="147"/>
      <c r="AL328" s="147"/>
    </row>
    <row r="329" ht="15.75" customHeight="1">
      <c r="A329" s="147"/>
      <c r="B329" s="147"/>
      <c r="C329" s="147"/>
      <c r="D329" s="147"/>
      <c r="E329" s="147"/>
      <c r="F329" s="147"/>
      <c r="G329" s="147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147"/>
      <c r="AK329" s="147"/>
      <c r="AL329" s="147"/>
    </row>
    <row r="330" ht="15.75" customHeight="1">
      <c r="A330" s="147"/>
      <c r="B330" s="147"/>
      <c r="C330" s="147"/>
      <c r="D330" s="147"/>
      <c r="E330" s="147"/>
      <c r="F330" s="147"/>
      <c r="G330" s="147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J330" s="147"/>
      <c r="AK330" s="147"/>
      <c r="AL330" s="147"/>
    </row>
    <row r="331" ht="15.75" customHeight="1">
      <c r="A331" s="147"/>
      <c r="B331" s="147"/>
      <c r="C331" s="147"/>
      <c r="D331" s="147"/>
      <c r="E331" s="147"/>
      <c r="F331" s="147"/>
      <c r="G331" s="147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J331" s="147"/>
      <c r="AK331" s="147"/>
      <c r="AL331" s="147"/>
    </row>
    <row r="332" ht="15.75" customHeight="1">
      <c r="A332" s="147"/>
      <c r="B332" s="147"/>
      <c r="C332" s="147"/>
      <c r="D332" s="147"/>
      <c r="E332" s="147"/>
      <c r="F332" s="147"/>
      <c r="G332" s="147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J332" s="147"/>
      <c r="AK332" s="147"/>
      <c r="AL332" s="147"/>
    </row>
    <row r="333" ht="15.75" customHeight="1">
      <c r="A333" s="147"/>
      <c r="B333" s="147"/>
      <c r="C333" s="147"/>
      <c r="D333" s="147"/>
      <c r="E333" s="147"/>
      <c r="F333" s="147"/>
      <c r="G333" s="147"/>
      <c r="H333" s="147"/>
      <c r="I333" s="147"/>
      <c r="J333" s="147"/>
      <c r="K333" s="147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  <c r="AD333" s="147"/>
      <c r="AE333" s="147"/>
      <c r="AF333" s="147"/>
      <c r="AG333" s="147"/>
      <c r="AH333" s="147"/>
      <c r="AI333" s="147"/>
      <c r="AJ333" s="147"/>
      <c r="AK333" s="147"/>
      <c r="AL333" s="147"/>
    </row>
    <row r="334" ht="15.75" customHeight="1">
      <c r="A334" s="147"/>
      <c r="B334" s="147"/>
      <c r="C334" s="147"/>
      <c r="D334" s="147"/>
      <c r="E334" s="147"/>
      <c r="F334" s="147"/>
      <c r="G334" s="147"/>
      <c r="H334" s="147"/>
      <c r="I334" s="147"/>
      <c r="J334" s="147"/>
      <c r="K334" s="147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  <c r="AD334" s="147"/>
      <c r="AE334" s="147"/>
      <c r="AF334" s="147"/>
      <c r="AG334" s="147"/>
      <c r="AH334" s="147"/>
      <c r="AI334" s="147"/>
      <c r="AJ334" s="147"/>
      <c r="AK334" s="147"/>
      <c r="AL334" s="147"/>
    </row>
    <row r="335" ht="15.75" customHeight="1">
      <c r="A335" s="147"/>
      <c r="B335" s="147"/>
      <c r="C335" s="147"/>
      <c r="D335" s="147"/>
      <c r="E335" s="147"/>
      <c r="F335" s="147"/>
      <c r="G335" s="147"/>
      <c r="H335" s="147"/>
      <c r="I335" s="147"/>
      <c r="J335" s="147"/>
      <c r="K335" s="147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  <c r="AD335" s="147"/>
      <c r="AE335" s="147"/>
      <c r="AF335" s="147"/>
      <c r="AG335" s="147"/>
      <c r="AH335" s="147"/>
      <c r="AI335" s="147"/>
      <c r="AJ335" s="147"/>
      <c r="AK335" s="147"/>
      <c r="AL335" s="147"/>
    </row>
    <row r="336" ht="15.75" customHeight="1">
      <c r="A336" s="147"/>
      <c r="B336" s="147"/>
      <c r="C336" s="147"/>
      <c r="D336" s="147"/>
      <c r="E336" s="147"/>
      <c r="F336" s="147"/>
      <c r="G336" s="147"/>
      <c r="H336" s="147"/>
      <c r="I336" s="147"/>
      <c r="J336" s="147"/>
      <c r="K336" s="147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  <c r="AD336" s="147"/>
      <c r="AE336" s="147"/>
      <c r="AF336" s="147"/>
      <c r="AG336" s="147"/>
      <c r="AH336" s="147"/>
      <c r="AI336" s="147"/>
      <c r="AJ336" s="147"/>
      <c r="AK336" s="147"/>
      <c r="AL336" s="147"/>
    </row>
    <row r="337" ht="15.75" customHeight="1">
      <c r="A337" s="147"/>
      <c r="B337" s="147"/>
      <c r="C337" s="147"/>
      <c r="D337" s="147"/>
      <c r="E337" s="147"/>
      <c r="F337" s="147"/>
      <c r="G337" s="147"/>
      <c r="H337" s="147"/>
      <c r="I337" s="147"/>
      <c r="J337" s="147"/>
      <c r="K337" s="147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  <c r="AD337" s="147"/>
      <c r="AE337" s="147"/>
      <c r="AF337" s="147"/>
      <c r="AG337" s="147"/>
      <c r="AH337" s="147"/>
      <c r="AI337" s="147"/>
      <c r="AJ337" s="147"/>
      <c r="AK337" s="147"/>
      <c r="AL337" s="147"/>
    </row>
    <row r="338" ht="15.75" customHeight="1">
      <c r="A338" s="147"/>
      <c r="B338" s="147"/>
      <c r="C338" s="147"/>
      <c r="D338" s="147"/>
      <c r="E338" s="147"/>
      <c r="F338" s="147"/>
      <c r="G338" s="147"/>
      <c r="H338" s="147"/>
      <c r="I338" s="147"/>
      <c r="J338" s="147"/>
      <c r="K338" s="147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  <c r="AD338" s="147"/>
      <c r="AE338" s="147"/>
      <c r="AF338" s="147"/>
      <c r="AG338" s="147"/>
      <c r="AH338" s="147"/>
      <c r="AI338" s="147"/>
      <c r="AJ338" s="147"/>
      <c r="AK338" s="147"/>
      <c r="AL338" s="147"/>
    </row>
    <row r="339" ht="15.75" customHeight="1">
      <c r="A339" s="147"/>
      <c r="B339" s="147"/>
      <c r="C339" s="147"/>
      <c r="D339" s="147"/>
      <c r="E339" s="147"/>
      <c r="F339" s="147"/>
      <c r="G339" s="147"/>
      <c r="H339" s="147"/>
      <c r="I339" s="147"/>
      <c r="J339" s="147"/>
      <c r="K339" s="147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  <c r="AD339" s="147"/>
      <c r="AE339" s="147"/>
      <c r="AF339" s="147"/>
      <c r="AG339" s="147"/>
      <c r="AH339" s="147"/>
      <c r="AI339" s="147"/>
      <c r="AJ339" s="147"/>
      <c r="AK339" s="147"/>
      <c r="AL339" s="147"/>
    </row>
    <row r="340" ht="15.75" customHeight="1">
      <c r="A340" s="147"/>
      <c r="B340" s="147"/>
      <c r="C340" s="147"/>
      <c r="D340" s="147"/>
      <c r="E340" s="147"/>
      <c r="F340" s="147"/>
      <c r="G340" s="147"/>
      <c r="H340" s="147"/>
      <c r="I340" s="147"/>
      <c r="J340" s="147"/>
      <c r="K340" s="147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  <c r="AD340" s="147"/>
      <c r="AE340" s="147"/>
      <c r="AF340" s="147"/>
      <c r="AG340" s="147"/>
      <c r="AH340" s="147"/>
      <c r="AI340" s="147"/>
      <c r="AJ340" s="147"/>
      <c r="AK340" s="147"/>
      <c r="AL340" s="147"/>
    </row>
    <row r="341" ht="15.75" customHeight="1">
      <c r="A341" s="147"/>
      <c r="B341" s="147"/>
      <c r="C341" s="147"/>
      <c r="D341" s="147"/>
      <c r="E341" s="147"/>
      <c r="F341" s="147"/>
      <c r="G341" s="147"/>
      <c r="H341" s="147"/>
      <c r="I341" s="147"/>
      <c r="J341" s="147"/>
      <c r="K341" s="147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  <c r="AD341" s="147"/>
      <c r="AE341" s="147"/>
      <c r="AF341" s="147"/>
      <c r="AG341" s="147"/>
      <c r="AH341" s="147"/>
      <c r="AI341" s="147"/>
      <c r="AJ341" s="147"/>
      <c r="AK341" s="147"/>
      <c r="AL341" s="147"/>
    </row>
    <row r="342" ht="15.75" customHeight="1">
      <c r="A342" s="147"/>
      <c r="B342" s="147"/>
      <c r="C342" s="147"/>
      <c r="D342" s="147"/>
      <c r="E342" s="147"/>
      <c r="F342" s="147"/>
      <c r="G342" s="147"/>
      <c r="H342" s="147"/>
      <c r="I342" s="147"/>
      <c r="J342" s="147"/>
      <c r="K342" s="147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  <c r="AD342" s="147"/>
      <c r="AE342" s="147"/>
      <c r="AF342" s="147"/>
      <c r="AG342" s="147"/>
      <c r="AH342" s="147"/>
      <c r="AI342" s="147"/>
      <c r="AJ342" s="147"/>
      <c r="AK342" s="147"/>
      <c r="AL342" s="147"/>
    </row>
    <row r="343" ht="15.75" customHeight="1">
      <c r="A343" s="147"/>
      <c r="B343" s="147"/>
      <c r="C343" s="147"/>
      <c r="D343" s="147"/>
      <c r="E343" s="147"/>
      <c r="F343" s="147"/>
      <c r="G343" s="147"/>
      <c r="H343" s="147"/>
      <c r="I343" s="147"/>
      <c r="J343" s="147"/>
      <c r="K343" s="147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  <c r="AD343" s="147"/>
      <c r="AE343" s="147"/>
      <c r="AF343" s="147"/>
      <c r="AG343" s="147"/>
      <c r="AH343" s="147"/>
      <c r="AI343" s="147"/>
      <c r="AJ343" s="147"/>
      <c r="AK343" s="147"/>
      <c r="AL343" s="147"/>
    </row>
    <row r="344" ht="15.75" customHeight="1">
      <c r="A344" s="147"/>
      <c r="B344" s="147"/>
      <c r="C344" s="147"/>
      <c r="D344" s="147"/>
      <c r="E344" s="147"/>
      <c r="F344" s="147"/>
      <c r="G344" s="147"/>
      <c r="H344" s="147"/>
      <c r="I344" s="147"/>
      <c r="J344" s="147"/>
      <c r="K344" s="147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  <c r="AD344" s="147"/>
      <c r="AE344" s="147"/>
      <c r="AF344" s="147"/>
      <c r="AG344" s="147"/>
      <c r="AH344" s="147"/>
      <c r="AI344" s="147"/>
      <c r="AJ344" s="147"/>
      <c r="AK344" s="147"/>
      <c r="AL344" s="147"/>
    </row>
    <row r="345" ht="15.75" customHeight="1">
      <c r="A345" s="147"/>
      <c r="B345" s="147"/>
      <c r="C345" s="147"/>
      <c r="D345" s="147"/>
      <c r="E345" s="147"/>
      <c r="F345" s="147"/>
      <c r="G345" s="147"/>
      <c r="H345" s="147"/>
      <c r="I345" s="147"/>
      <c r="J345" s="147"/>
      <c r="K345" s="147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  <c r="AD345" s="147"/>
      <c r="AE345" s="147"/>
      <c r="AF345" s="147"/>
      <c r="AG345" s="147"/>
      <c r="AH345" s="147"/>
      <c r="AI345" s="147"/>
      <c r="AJ345" s="147"/>
      <c r="AK345" s="147"/>
      <c r="AL345" s="147"/>
    </row>
    <row r="346" ht="15.75" customHeight="1">
      <c r="A346" s="147"/>
      <c r="B346" s="147"/>
      <c r="C346" s="147"/>
      <c r="D346" s="147"/>
      <c r="E346" s="147"/>
      <c r="F346" s="147"/>
      <c r="G346" s="147"/>
      <c r="H346" s="147"/>
      <c r="I346" s="147"/>
      <c r="J346" s="147"/>
      <c r="K346" s="147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  <c r="AD346" s="147"/>
      <c r="AE346" s="147"/>
      <c r="AF346" s="147"/>
      <c r="AG346" s="147"/>
      <c r="AH346" s="147"/>
      <c r="AI346" s="147"/>
      <c r="AJ346" s="147"/>
      <c r="AK346" s="147"/>
      <c r="AL346" s="147"/>
    </row>
    <row r="347" ht="15.75" customHeight="1">
      <c r="A347" s="147"/>
      <c r="B347" s="147"/>
      <c r="C347" s="147"/>
      <c r="D347" s="147"/>
      <c r="E347" s="147"/>
      <c r="F347" s="147"/>
      <c r="G347" s="147"/>
      <c r="H347" s="147"/>
      <c r="I347" s="147"/>
      <c r="J347" s="147"/>
      <c r="K347" s="147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  <c r="AD347" s="147"/>
      <c r="AE347" s="147"/>
      <c r="AF347" s="147"/>
      <c r="AG347" s="147"/>
      <c r="AH347" s="147"/>
      <c r="AI347" s="147"/>
      <c r="AJ347" s="147"/>
      <c r="AK347" s="147"/>
      <c r="AL347" s="147"/>
    </row>
    <row r="348" ht="15.75" customHeight="1">
      <c r="A348" s="147"/>
      <c r="B348" s="147"/>
      <c r="C348" s="147"/>
      <c r="D348" s="147"/>
      <c r="E348" s="147"/>
      <c r="F348" s="147"/>
      <c r="G348" s="147"/>
      <c r="H348" s="147"/>
      <c r="I348" s="147"/>
      <c r="J348" s="147"/>
      <c r="K348" s="147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  <c r="AD348" s="147"/>
      <c r="AE348" s="147"/>
      <c r="AF348" s="147"/>
      <c r="AG348" s="147"/>
      <c r="AH348" s="147"/>
      <c r="AI348" s="147"/>
      <c r="AJ348" s="147"/>
      <c r="AK348" s="147"/>
      <c r="AL348" s="147"/>
    </row>
    <row r="349" ht="15.75" customHeight="1">
      <c r="A349" s="147"/>
      <c r="B349" s="147"/>
      <c r="C349" s="147"/>
      <c r="D349" s="147"/>
      <c r="E349" s="147"/>
      <c r="F349" s="147"/>
      <c r="G349" s="147"/>
      <c r="H349" s="147"/>
      <c r="I349" s="147"/>
      <c r="J349" s="147"/>
      <c r="K349" s="147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  <c r="AD349" s="147"/>
      <c r="AE349" s="147"/>
      <c r="AF349" s="147"/>
      <c r="AG349" s="147"/>
      <c r="AH349" s="147"/>
      <c r="AI349" s="147"/>
      <c r="AJ349" s="147"/>
      <c r="AK349" s="147"/>
      <c r="AL349" s="147"/>
    </row>
    <row r="350" ht="15.75" customHeight="1">
      <c r="A350" s="147"/>
      <c r="B350" s="147"/>
      <c r="C350" s="147"/>
      <c r="D350" s="147"/>
      <c r="E350" s="147"/>
      <c r="F350" s="147"/>
      <c r="G350" s="147"/>
      <c r="H350" s="147"/>
      <c r="I350" s="147"/>
      <c r="J350" s="147"/>
      <c r="K350" s="147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  <c r="AD350" s="147"/>
      <c r="AE350" s="147"/>
      <c r="AF350" s="147"/>
      <c r="AG350" s="147"/>
      <c r="AH350" s="147"/>
      <c r="AI350" s="147"/>
      <c r="AJ350" s="147"/>
      <c r="AK350" s="147"/>
      <c r="AL350" s="147"/>
    </row>
    <row r="351" ht="15.75" customHeight="1">
      <c r="A351" s="147"/>
      <c r="B351" s="147"/>
      <c r="C351" s="147"/>
      <c r="D351" s="147"/>
      <c r="E351" s="147"/>
      <c r="F351" s="147"/>
      <c r="G351" s="147"/>
      <c r="H351" s="147"/>
      <c r="I351" s="147"/>
      <c r="J351" s="147"/>
      <c r="K351" s="147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  <c r="AD351" s="147"/>
      <c r="AE351" s="147"/>
      <c r="AF351" s="147"/>
      <c r="AG351" s="147"/>
      <c r="AH351" s="147"/>
      <c r="AI351" s="147"/>
      <c r="AJ351" s="147"/>
      <c r="AK351" s="147"/>
      <c r="AL351" s="147"/>
    </row>
    <row r="352" ht="15.75" customHeight="1">
      <c r="A352" s="147"/>
      <c r="B352" s="147"/>
      <c r="C352" s="147"/>
      <c r="D352" s="147"/>
      <c r="E352" s="147"/>
      <c r="F352" s="147"/>
      <c r="G352" s="147"/>
      <c r="H352" s="147"/>
      <c r="I352" s="147"/>
      <c r="J352" s="147"/>
      <c r="K352" s="147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  <c r="AD352" s="147"/>
      <c r="AE352" s="147"/>
      <c r="AF352" s="147"/>
      <c r="AG352" s="147"/>
      <c r="AH352" s="147"/>
      <c r="AI352" s="147"/>
      <c r="AJ352" s="147"/>
      <c r="AK352" s="147"/>
      <c r="AL352" s="147"/>
    </row>
    <row r="353" ht="15.75" customHeight="1">
      <c r="A353" s="147"/>
      <c r="B353" s="147"/>
      <c r="C353" s="147"/>
      <c r="D353" s="147"/>
      <c r="E353" s="147"/>
      <c r="F353" s="147"/>
      <c r="G353" s="147"/>
      <c r="H353" s="147"/>
      <c r="I353" s="147"/>
      <c r="J353" s="147"/>
      <c r="K353" s="147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  <c r="AD353" s="147"/>
      <c r="AE353" s="147"/>
      <c r="AF353" s="147"/>
      <c r="AG353" s="147"/>
      <c r="AH353" s="147"/>
      <c r="AI353" s="147"/>
      <c r="AJ353" s="147"/>
      <c r="AK353" s="147"/>
      <c r="AL353" s="147"/>
    </row>
    <row r="354" ht="15.75" customHeight="1">
      <c r="A354" s="147"/>
      <c r="B354" s="147"/>
      <c r="C354" s="147"/>
      <c r="D354" s="147"/>
      <c r="E354" s="147"/>
      <c r="F354" s="147"/>
      <c r="G354" s="147"/>
      <c r="H354" s="147"/>
      <c r="I354" s="147"/>
      <c r="J354" s="147"/>
      <c r="K354" s="147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  <c r="AD354" s="147"/>
      <c r="AE354" s="147"/>
      <c r="AF354" s="147"/>
      <c r="AG354" s="147"/>
      <c r="AH354" s="147"/>
      <c r="AI354" s="147"/>
      <c r="AJ354" s="147"/>
      <c r="AK354" s="147"/>
      <c r="AL354" s="147"/>
    </row>
    <row r="355" ht="15.75" customHeight="1">
      <c r="A355" s="147"/>
      <c r="B355" s="147"/>
      <c r="C355" s="147"/>
      <c r="D355" s="147"/>
      <c r="E355" s="147"/>
      <c r="F355" s="147"/>
      <c r="G355" s="147"/>
      <c r="H355" s="147"/>
      <c r="I355" s="147"/>
      <c r="J355" s="147"/>
      <c r="K355" s="147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  <c r="AD355" s="147"/>
      <c r="AE355" s="147"/>
      <c r="AF355" s="147"/>
      <c r="AG355" s="147"/>
      <c r="AH355" s="147"/>
      <c r="AI355" s="147"/>
      <c r="AJ355" s="147"/>
      <c r="AK355" s="147"/>
      <c r="AL355" s="147"/>
    </row>
    <row r="356" ht="15.75" customHeight="1">
      <c r="A356" s="147"/>
      <c r="B356" s="147"/>
      <c r="C356" s="147"/>
      <c r="D356" s="147"/>
      <c r="E356" s="147"/>
      <c r="F356" s="147"/>
      <c r="G356" s="147"/>
      <c r="H356" s="147"/>
      <c r="I356" s="147"/>
      <c r="J356" s="147"/>
      <c r="K356" s="147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  <c r="AD356" s="147"/>
      <c r="AE356" s="147"/>
      <c r="AF356" s="147"/>
      <c r="AG356" s="147"/>
      <c r="AH356" s="147"/>
      <c r="AI356" s="147"/>
      <c r="AJ356" s="147"/>
      <c r="AK356" s="147"/>
      <c r="AL356" s="147"/>
    </row>
    <row r="357" ht="15.75" customHeight="1">
      <c r="A357" s="147"/>
      <c r="B357" s="147"/>
      <c r="C357" s="147"/>
      <c r="D357" s="147"/>
      <c r="E357" s="147"/>
      <c r="F357" s="147"/>
      <c r="G357" s="147"/>
      <c r="H357" s="147"/>
      <c r="I357" s="147"/>
      <c r="J357" s="147"/>
      <c r="K357" s="147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  <c r="AD357" s="147"/>
      <c r="AE357" s="147"/>
      <c r="AF357" s="147"/>
      <c r="AG357" s="147"/>
      <c r="AH357" s="147"/>
      <c r="AI357" s="147"/>
      <c r="AJ357" s="147"/>
      <c r="AK357" s="147"/>
      <c r="AL357" s="147"/>
    </row>
    <row r="358" ht="15.75" customHeight="1">
      <c r="A358" s="147"/>
      <c r="B358" s="147"/>
      <c r="C358" s="147"/>
      <c r="D358" s="147"/>
      <c r="E358" s="147"/>
      <c r="F358" s="147"/>
      <c r="G358" s="147"/>
      <c r="H358" s="147"/>
      <c r="I358" s="147"/>
      <c r="J358" s="147"/>
      <c r="K358" s="147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  <c r="AD358" s="147"/>
      <c r="AE358" s="147"/>
      <c r="AF358" s="147"/>
      <c r="AG358" s="147"/>
      <c r="AH358" s="147"/>
      <c r="AI358" s="147"/>
      <c r="AJ358" s="147"/>
      <c r="AK358" s="147"/>
      <c r="AL358" s="147"/>
    </row>
    <row r="359" ht="15.75" customHeight="1">
      <c r="A359" s="147"/>
      <c r="B359" s="147"/>
      <c r="C359" s="147"/>
      <c r="D359" s="147"/>
      <c r="E359" s="147"/>
      <c r="F359" s="147"/>
      <c r="G359" s="147"/>
      <c r="H359" s="147"/>
      <c r="I359" s="147"/>
      <c r="J359" s="147"/>
      <c r="K359" s="147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  <c r="AD359" s="147"/>
      <c r="AE359" s="147"/>
      <c r="AF359" s="147"/>
      <c r="AG359" s="147"/>
      <c r="AH359" s="147"/>
      <c r="AI359" s="147"/>
      <c r="AJ359" s="147"/>
      <c r="AK359" s="147"/>
      <c r="AL359" s="147"/>
    </row>
    <row r="360" ht="15.75" customHeight="1">
      <c r="A360" s="147"/>
      <c r="B360" s="147"/>
      <c r="C360" s="147"/>
      <c r="D360" s="147"/>
      <c r="E360" s="147"/>
      <c r="F360" s="147"/>
      <c r="G360" s="147"/>
      <c r="H360" s="147"/>
      <c r="I360" s="147"/>
      <c r="J360" s="147"/>
      <c r="K360" s="147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  <c r="AD360" s="147"/>
      <c r="AE360" s="147"/>
      <c r="AF360" s="147"/>
      <c r="AG360" s="147"/>
      <c r="AH360" s="147"/>
      <c r="AI360" s="147"/>
      <c r="AJ360" s="147"/>
      <c r="AK360" s="147"/>
      <c r="AL360" s="147"/>
    </row>
    <row r="361" ht="15.75" customHeight="1">
      <c r="A361" s="147"/>
      <c r="B361" s="147"/>
      <c r="C361" s="147"/>
      <c r="D361" s="147"/>
      <c r="E361" s="147"/>
      <c r="F361" s="147"/>
      <c r="G361" s="147"/>
      <c r="H361" s="147"/>
      <c r="I361" s="147"/>
      <c r="J361" s="147"/>
      <c r="K361" s="147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  <c r="AD361" s="147"/>
      <c r="AE361" s="147"/>
      <c r="AF361" s="147"/>
      <c r="AG361" s="147"/>
      <c r="AH361" s="147"/>
      <c r="AI361" s="147"/>
      <c r="AJ361" s="147"/>
      <c r="AK361" s="147"/>
      <c r="AL361" s="147"/>
    </row>
    <row r="362" ht="15.75" customHeight="1">
      <c r="A362" s="147"/>
      <c r="B362" s="147"/>
      <c r="C362" s="147"/>
      <c r="D362" s="147"/>
      <c r="E362" s="147"/>
      <c r="F362" s="147"/>
      <c r="G362" s="147"/>
      <c r="H362" s="147"/>
      <c r="I362" s="147"/>
      <c r="J362" s="147"/>
      <c r="K362" s="147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  <c r="AD362" s="147"/>
      <c r="AE362" s="147"/>
      <c r="AF362" s="147"/>
      <c r="AG362" s="147"/>
      <c r="AH362" s="147"/>
      <c r="AI362" s="147"/>
      <c r="AJ362" s="147"/>
      <c r="AK362" s="147"/>
      <c r="AL362" s="147"/>
    </row>
    <row r="363" ht="15.75" customHeight="1">
      <c r="A363" s="147"/>
      <c r="B363" s="147"/>
      <c r="C363" s="147"/>
      <c r="D363" s="147"/>
      <c r="E363" s="147"/>
      <c r="F363" s="147"/>
      <c r="G363" s="147"/>
      <c r="H363" s="147"/>
      <c r="I363" s="147"/>
      <c r="J363" s="147"/>
      <c r="K363" s="147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  <c r="AD363" s="147"/>
      <c r="AE363" s="147"/>
      <c r="AF363" s="147"/>
      <c r="AG363" s="147"/>
      <c r="AH363" s="147"/>
      <c r="AI363" s="147"/>
      <c r="AJ363" s="147"/>
      <c r="AK363" s="147"/>
      <c r="AL363" s="147"/>
    </row>
    <row r="364" ht="15.75" customHeight="1">
      <c r="A364" s="147"/>
      <c r="B364" s="147"/>
      <c r="C364" s="147"/>
      <c r="D364" s="147"/>
      <c r="E364" s="147"/>
      <c r="F364" s="147"/>
      <c r="G364" s="147"/>
      <c r="H364" s="147"/>
      <c r="I364" s="147"/>
      <c r="J364" s="147"/>
      <c r="K364" s="147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  <c r="AD364" s="147"/>
      <c r="AE364" s="147"/>
      <c r="AF364" s="147"/>
      <c r="AG364" s="147"/>
      <c r="AH364" s="147"/>
      <c r="AI364" s="147"/>
      <c r="AJ364" s="147"/>
      <c r="AK364" s="147"/>
      <c r="AL364" s="147"/>
    </row>
    <row r="365" ht="15.75" customHeight="1">
      <c r="A365" s="147"/>
      <c r="B365" s="147"/>
      <c r="C365" s="147"/>
      <c r="D365" s="147"/>
      <c r="E365" s="147"/>
      <c r="F365" s="147"/>
      <c r="G365" s="147"/>
      <c r="H365" s="147"/>
      <c r="I365" s="147"/>
      <c r="J365" s="147"/>
      <c r="K365" s="147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  <c r="AD365" s="147"/>
      <c r="AE365" s="147"/>
      <c r="AF365" s="147"/>
      <c r="AG365" s="147"/>
      <c r="AH365" s="147"/>
      <c r="AI365" s="147"/>
      <c r="AJ365" s="147"/>
      <c r="AK365" s="147"/>
      <c r="AL365" s="147"/>
    </row>
    <row r="366" ht="15.75" customHeight="1">
      <c r="A366" s="147"/>
      <c r="B366" s="147"/>
      <c r="C366" s="147"/>
      <c r="D366" s="147"/>
      <c r="E366" s="147"/>
      <c r="F366" s="147"/>
      <c r="G366" s="147"/>
      <c r="H366" s="147"/>
      <c r="I366" s="147"/>
      <c r="J366" s="147"/>
      <c r="K366" s="147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  <c r="AD366" s="147"/>
      <c r="AE366" s="147"/>
      <c r="AF366" s="147"/>
      <c r="AG366" s="147"/>
      <c r="AH366" s="147"/>
      <c r="AI366" s="147"/>
      <c r="AJ366" s="147"/>
      <c r="AK366" s="147"/>
      <c r="AL366" s="147"/>
    </row>
    <row r="367" ht="15.75" customHeight="1">
      <c r="A367" s="147"/>
      <c r="B367" s="147"/>
      <c r="C367" s="147"/>
      <c r="D367" s="147"/>
      <c r="E367" s="147"/>
      <c r="F367" s="147"/>
      <c r="G367" s="147"/>
      <c r="H367" s="147"/>
      <c r="I367" s="147"/>
      <c r="J367" s="147"/>
      <c r="K367" s="147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  <c r="AD367" s="147"/>
      <c r="AE367" s="147"/>
      <c r="AF367" s="147"/>
      <c r="AG367" s="147"/>
      <c r="AH367" s="147"/>
      <c r="AI367" s="147"/>
      <c r="AJ367" s="147"/>
      <c r="AK367" s="147"/>
      <c r="AL367" s="147"/>
    </row>
    <row r="368" ht="15.75" customHeight="1">
      <c r="A368" s="147"/>
      <c r="B368" s="147"/>
      <c r="C368" s="147"/>
      <c r="D368" s="147"/>
      <c r="E368" s="147"/>
      <c r="F368" s="147"/>
      <c r="G368" s="147"/>
      <c r="H368" s="147"/>
      <c r="I368" s="147"/>
      <c r="J368" s="147"/>
      <c r="K368" s="147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  <c r="AD368" s="147"/>
      <c r="AE368" s="147"/>
      <c r="AF368" s="147"/>
      <c r="AG368" s="147"/>
      <c r="AH368" s="147"/>
      <c r="AI368" s="147"/>
      <c r="AJ368" s="147"/>
      <c r="AK368" s="147"/>
      <c r="AL368" s="147"/>
    </row>
    <row r="369" ht="15.75" customHeight="1">
      <c r="A369" s="147"/>
      <c r="B369" s="147"/>
      <c r="C369" s="147"/>
      <c r="D369" s="147"/>
      <c r="E369" s="147"/>
      <c r="F369" s="147"/>
      <c r="G369" s="147"/>
      <c r="H369" s="147"/>
      <c r="I369" s="147"/>
      <c r="J369" s="147"/>
      <c r="K369" s="147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  <c r="AD369" s="147"/>
      <c r="AE369" s="147"/>
      <c r="AF369" s="147"/>
      <c r="AG369" s="147"/>
      <c r="AH369" s="147"/>
      <c r="AI369" s="147"/>
      <c r="AJ369" s="147"/>
      <c r="AK369" s="147"/>
      <c r="AL369" s="147"/>
    </row>
    <row r="370" ht="15.75" customHeight="1">
      <c r="A370" s="147"/>
      <c r="B370" s="147"/>
      <c r="C370" s="147"/>
      <c r="D370" s="147"/>
      <c r="E370" s="147"/>
      <c r="F370" s="147"/>
      <c r="G370" s="147"/>
      <c r="H370" s="147"/>
      <c r="I370" s="147"/>
      <c r="J370" s="147"/>
      <c r="K370" s="147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  <c r="AD370" s="147"/>
      <c r="AE370" s="147"/>
      <c r="AF370" s="147"/>
      <c r="AG370" s="147"/>
      <c r="AH370" s="147"/>
      <c r="AI370" s="147"/>
      <c r="AJ370" s="147"/>
      <c r="AK370" s="147"/>
      <c r="AL370" s="147"/>
    </row>
    <row r="371" ht="15.75" customHeight="1">
      <c r="A371" s="147"/>
      <c r="B371" s="147"/>
      <c r="C371" s="147"/>
      <c r="D371" s="147"/>
      <c r="E371" s="147"/>
      <c r="F371" s="147"/>
      <c r="G371" s="147"/>
      <c r="H371" s="147"/>
      <c r="I371" s="147"/>
      <c r="J371" s="147"/>
      <c r="K371" s="147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  <c r="AD371" s="147"/>
      <c r="AE371" s="147"/>
      <c r="AF371" s="147"/>
      <c r="AG371" s="147"/>
      <c r="AH371" s="147"/>
      <c r="AI371" s="147"/>
      <c r="AJ371" s="147"/>
      <c r="AK371" s="147"/>
      <c r="AL371" s="147"/>
    </row>
    <row r="372" ht="15.75" customHeight="1">
      <c r="A372" s="147"/>
      <c r="B372" s="147"/>
      <c r="C372" s="147"/>
      <c r="D372" s="147"/>
      <c r="E372" s="147"/>
      <c r="F372" s="147"/>
      <c r="G372" s="147"/>
      <c r="H372" s="147"/>
      <c r="I372" s="147"/>
      <c r="J372" s="147"/>
      <c r="K372" s="147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  <c r="AD372" s="147"/>
      <c r="AE372" s="147"/>
      <c r="AF372" s="147"/>
      <c r="AG372" s="147"/>
      <c r="AH372" s="147"/>
      <c r="AI372" s="147"/>
      <c r="AJ372" s="147"/>
      <c r="AK372" s="147"/>
      <c r="AL372" s="147"/>
    </row>
    <row r="373" ht="15.75" customHeight="1">
      <c r="A373" s="147"/>
      <c r="B373" s="147"/>
      <c r="C373" s="147"/>
      <c r="D373" s="147"/>
      <c r="E373" s="147"/>
      <c r="F373" s="147"/>
      <c r="G373" s="147"/>
      <c r="H373" s="147"/>
      <c r="I373" s="147"/>
      <c r="J373" s="147"/>
      <c r="K373" s="147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  <c r="AD373" s="147"/>
      <c r="AE373" s="147"/>
      <c r="AF373" s="147"/>
      <c r="AG373" s="147"/>
      <c r="AH373" s="147"/>
      <c r="AI373" s="147"/>
      <c r="AJ373" s="147"/>
      <c r="AK373" s="147"/>
      <c r="AL373" s="147"/>
    </row>
    <row r="374" ht="15.75" customHeight="1">
      <c r="A374" s="147"/>
      <c r="B374" s="147"/>
      <c r="C374" s="147"/>
      <c r="D374" s="147"/>
      <c r="E374" s="147"/>
      <c r="F374" s="147"/>
      <c r="G374" s="147"/>
      <c r="H374" s="147"/>
      <c r="I374" s="147"/>
      <c r="J374" s="147"/>
      <c r="K374" s="147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  <c r="AD374" s="147"/>
      <c r="AE374" s="147"/>
      <c r="AF374" s="147"/>
      <c r="AG374" s="147"/>
      <c r="AH374" s="147"/>
      <c r="AI374" s="147"/>
      <c r="AJ374" s="147"/>
      <c r="AK374" s="147"/>
      <c r="AL374" s="147"/>
    </row>
    <row r="375" ht="15.75" customHeight="1">
      <c r="A375" s="147"/>
      <c r="B375" s="147"/>
      <c r="C375" s="147"/>
      <c r="D375" s="147"/>
      <c r="E375" s="147"/>
      <c r="F375" s="147"/>
      <c r="G375" s="147"/>
      <c r="H375" s="147"/>
      <c r="I375" s="147"/>
      <c r="J375" s="147"/>
      <c r="K375" s="147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  <c r="AD375" s="147"/>
      <c r="AE375" s="147"/>
      <c r="AF375" s="147"/>
      <c r="AG375" s="147"/>
      <c r="AH375" s="147"/>
      <c r="AI375" s="147"/>
      <c r="AJ375" s="147"/>
      <c r="AK375" s="147"/>
      <c r="AL375" s="147"/>
    </row>
    <row r="376" ht="15.75" customHeight="1">
      <c r="A376" s="147"/>
      <c r="B376" s="147"/>
      <c r="C376" s="147"/>
      <c r="D376" s="147"/>
      <c r="E376" s="147"/>
      <c r="F376" s="147"/>
      <c r="G376" s="147"/>
      <c r="H376" s="147"/>
      <c r="I376" s="147"/>
      <c r="J376" s="147"/>
      <c r="K376" s="147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  <c r="AD376" s="147"/>
      <c r="AE376" s="147"/>
      <c r="AF376" s="147"/>
      <c r="AG376" s="147"/>
      <c r="AH376" s="147"/>
      <c r="AI376" s="147"/>
      <c r="AJ376" s="147"/>
      <c r="AK376" s="147"/>
      <c r="AL376" s="147"/>
    </row>
    <row r="377" ht="15.75" customHeight="1">
      <c r="A377" s="147"/>
      <c r="B377" s="147"/>
      <c r="C377" s="147"/>
      <c r="D377" s="147"/>
      <c r="E377" s="147"/>
      <c r="F377" s="147"/>
      <c r="G377" s="147"/>
      <c r="H377" s="147"/>
      <c r="I377" s="147"/>
      <c r="J377" s="147"/>
      <c r="K377" s="147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  <c r="AD377" s="147"/>
      <c r="AE377" s="147"/>
      <c r="AF377" s="147"/>
      <c r="AG377" s="147"/>
      <c r="AH377" s="147"/>
      <c r="AI377" s="147"/>
      <c r="AJ377" s="147"/>
      <c r="AK377" s="147"/>
      <c r="AL377" s="147"/>
    </row>
    <row r="378" ht="15.75" customHeight="1">
      <c r="A378" s="147"/>
      <c r="B378" s="147"/>
      <c r="C378" s="147"/>
      <c r="D378" s="147"/>
      <c r="E378" s="147"/>
      <c r="F378" s="147"/>
      <c r="G378" s="147"/>
      <c r="H378" s="147"/>
      <c r="I378" s="147"/>
      <c r="J378" s="147"/>
      <c r="K378" s="147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  <c r="AD378" s="147"/>
      <c r="AE378" s="147"/>
      <c r="AF378" s="147"/>
      <c r="AG378" s="147"/>
      <c r="AH378" s="147"/>
      <c r="AI378" s="147"/>
      <c r="AJ378" s="147"/>
      <c r="AK378" s="147"/>
      <c r="AL378" s="147"/>
    </row>
    <row r="379" ht="15.75" customHeight="1">
      <c r="A379" s="147"/>
      <c r="B379" s="147"/>
      <c r="C379" s="147"/>
      <c r="D379" s="147"/>
      <c r="E379" s="147"/>
      <c r="F379" s="147"/>
      <c r="G379" s="147"/>
      <c r="H379" s="147"/>
      <c r="I379" s="147"/>
      <c r="J379" s="147"/>
      <c r="K379" s="147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  <c r="AD379" s="147"/>
      <c r="AE379" s="147"/>
      <c r="AF379" s="147"/>
      <c r="AG379" s="147"/>
      <c r="AH379" s="147"/>
      <c r="AI379" s="147"/>
      <c r="AJ379" s="147"/>
      <c r="AK379" s="147"/>
      <c r="AL379" s="147"/>
    </row>
    <row r="380" ht="15.75" customHeight="1">
      <c r="A380" s="147"/>
      <c r="B380" s="147"/>
      <c r="C380" s="147"/>
      <c r="D380" s="147"/>
      <c r="E380" s="147"/>
      <c r="F380" s="147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  <c r="AD380" s="147"/>
      <c r="AE380" s="147"/>
      <c r="AF380" s="147"/>
      <c r="AG380" s="147"/>
      <c r="AH380" s="147"/>
      <c r="AI380" s="147"/>
      <c r="AJ380" s="147"/>
      <c r="AK380" s="147"/>
      <c r="AL380" s="147"/>
    </row>
    <row r="381" ht="15.75" customHeight="1">
      <c r="A381" s="147"/>
      <c r="B381" s="147"/>
      <c r="C381" s="147"/>
      <c r="D381" s="147"/>
      <c r="E381" s="147"/>
      <c r="F381" s="147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  <c r="AD381" s="147"/>
      <c r="AE381" s="147"/>
      <c r="AF381" s="147"/>
      <c r="AG381" s="147"/>
      <c r="AH381" s="147"/>
      <c r="AI381" s="147"/>
      <c r="AJ381" s="147"/>
      <c r="AK381" s="147"/>
      <c r="AL381" s="147"/>
    </row>
    <row r="382" ht="15.75" customHeight="1">
      <c r="A382" s="147"/>
      <c r="B382" s="147"/>
      <c r="C382" s="147"/>
      <c r="D382" s="147"/>
      <c r="E382" s="147"/>
      <c r="F382" s="147"/>
      <c r="G382" s="147"/>
      <c r="H382" s="147"/>
      <c r="I382" s="147"/>
      <c r="J382" s="147"/>
      <c r="K382" s="147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  <c r="AD382" s="147"/>
      <c r="AE382" s="147"/>
      <c r="AF382" s="147"/>
      <c r="AG382" s="147"/>
      <c r="AH382" s="147"/>
      <c r="AI382" s="147"/>
      <c r="AJ382" s="147"/>
      <c r="AK382" s="147"/>
      <c r="AL382" s="147"/>
    </row>
    <row r="383" ht="15.75" customHeight="1">
      <c r="A383" s="147"/>
      <c r="B383" s="147"/>
      <c r="C383" s="147"/>
      <c r="D383" s="147"/>
      <c r="E383" s="147"/>
      <c r="F383" s="147"/>
      <c r="G383" s="147"/>
      <c r="H383" s="147"/>
      <c r="I383" s="147"/>
      <c r="J383" s="147"/>
      <c r="K383" s="147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  <c r="AD383" s="147"/>
      <c r="AE383" s="147"/>
      <c r="AF383" s="147"/>
      <c r="AG383" s="147"/>
      <c r="AH383" s="147"/>
      <c r="AI383" s="147"/>
      <c r="AJ383" s="147"/>
      <c r="AK383" s="147"/>
      <c r="AL383" s="147"/>
    </row>
    <row r="384" ht="15.75" customHeight="1">
      <c r="A384" s="147"/>
      <c r="B384" s="147"/>
      <c r="C384" s="147"/>
      <c r="D384" s="147"/>
      <c r="E384" s="147"/>
      <c r="F384" s="147"/>
      <c r="G384" s="147"/>
      <c r="H384" s="147"/>
      <c r="I384" s="147"/>
      <c r="J384" s="147"/>
      <c r="K384" s="147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  <c r="AD384" s="147"/>
      <c r="AE384" s="147"/>
      <c r="AF384" s="147"/>
      <c r="AG384" s="147"/>
      <c r="AH384" s="147"/>
      <c r="AI384" s="147"/>
      <c r="AJ384" s="147"/>
      <c r="AK384" s="147"/>
      <c r="AL384" s="147"/>
    </row>
    <row r="385" ht="15.75" customHeight="1">
      <c r="A385" s="147"/>
      <c r="B385" s="147"/>
      <c r="C385" s="147"/>
      <c r="D385" s="147"/>
      <c r="E385" s="147"/>
      <c r="F385" s="147"/>
      <c r="G385" s="147"/>
      <c r="H385" s="147"/>
      <c r="I385" s="147"/>
      <c r="J385" s="147"/>
      <c r="K385" s="147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  <c r="AD385" s="147"/>
      <c r="AE385" s="147"/>
      <c r="AF385" s="147"/>
      <c r="AG385" s="147"/>
      <c r="AH385" s="147"/>
      <c r="AI385" s="147"/>
      <c r="AJ385" s="147"/>
      <c r="AK385" s="147"/>
      <c r="AL385" s="147"/>
    </row>
    <row r="386" ht="15.75" customHeight="1">
      <c r="A386" s="147"/>
      <c r="B386" s="147"/>
      <c r="C386" s="147"/>
      <c r="D386" s="147"/>
      <c r="E386" s="147"/>
      <c r="F386" s="147"/>
      <c r="G386" s="147"/>
      <c r="H386" s="147"/>
      <c r="I386" s="147"/>
      <c r="J386" s="147"/>
      <c r="K386" s="147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  <c r="AD386" s="147"/>
      <c r="AE386" s="147"/>
      <c r="AF386" s="147"/>
      <c r="AG386" s="147"/>
      <c r="AH386" s="147"/>
      <c r="AI386" s="147"/>
      <c r="AJ386" s="147"/>
      <c r="AK386" s="147"/>
      <c r="AL386" s="147"/>
    </row>
    <row r="387" ht="15.75" customHeight="1">
      <c r="A387" s="147"/>
      <c r="B387" s="147"/>
      <c r="C387" s="147"/>
      <c r="D387" s="147"/>
      <c r="E387" s="147"/>
      <c r="F387" s="147"/>
      <c r="G387" s="147"/>
      <c r="H387" s="147"/>
      <c r="I387" s="147"/>
      <c r="J387" s="147"/>
      <c r="K387" s="147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  <c r="AD387" s="147"/>
      <c r="AE387" s="147"/>
      <c r="AF387" s="147"/>
      <c r="AG387" s="147"/>
      <c r="AH387" s="147"/>
      <c r="AI387" s="147"/>
      <c r="AJ387" s="147"/>
      <c r="AK387" s="147"/>
      <c r="AL387" s="147"/>
    </row>
    <row r="388" ht="15.75" customHeight="1">
      <c r="A388" s="147"/>
      <c r="B388" s="147"/>
      <c r="C388" s="147"/>
      <c r="D388" s="147"/>
      <c r="E388" s="147"/>
      <c r="F388" s="147"/>
      <c r="G388" s="147"/>
      <c r="H388" s="147"/>
      <c r="I388" s="147"/>
      <c r="J388" s="147"/>
      <c r="K388" s="147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  <c r="AD388" s="147"/>
      <c r="AE388" s="147"/>
      <c r="AF388" s="147"/>
      <c r="AG388" s="147"/>
      <c r="AH388" s="147"/>
      <c r="AI388" s="147"/>
      <c r="AJ388" s="147"/>
      <c r="AK388" s="147"/>
      <c r="AL388" s="147"/>
    </row>
    <row r="389" ht="15.75" customHeight="1">
      <c r="A389" s="147"/>
      <c r="B389" s="147"/>
      <c r="C389" s="147"/>
      <c r="D389" s="147"/>
      <c r="E389" s="147"/>
      <c r="F389" s="147"/>
      <c r="G389" s="147"/>
      <c r="H389" s="147"/>
      <c r="I389" s="147"/>
      <c r="J389" s="147"/>
      <c r="K389" s="147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  <c r="AD389" s="147"/>
      <c r="AE389" s="147"/>
      <c r="AF389" s="147"/>
      <c r="AG389" s="147"/>
      <c r="AH389" s="147"/>
      <c r="AI389" s="147"/>
      <c r="AJ389" s="147"/>
      <c r="AK389" s="147"/>
      <c r="AL389" s="147"/>
    </row>
    <row r="390" ht="15.75" customHeight="1">
      <c r="A390" s="147"/>
      <c r="B390" s="147"/>
      <c r="C390" s="147"/>
      <c r="D390" s="147"/>
      <c r="E390" s="147"/>
      <c r="F390" s="147"/>
      <c r="G390" s="147"/>
      <c r="H390" s="147"/>
      <c r="I390" s="147"/>
      <c r="J390" s="147"/>
      <c r="K390" s="147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  <c r="AD390" s="147"/>
      <c r="AE390" s="147"/>
      <c r="AF390" s="147"/>
      <c r="AG390" s="147"/>
      <c r="AH390" s="147"/>
      <c r="AI390" s="147"/>
      <c r="AJ390" s="147"/>
      <c r="AK390" s="147"/>
      <c r="AL390" s="147"/>
    </row>
    <row r="391" ht="15.75" customHeight="1">
      <c r="A391" s="147"/>
      <c r="B391" s="147"/>
      <c r="C391" s="147"/>
      <c r="D391" s="147"/>
      <c r="E391" s="147"/>
      <c r="F391" s="147"/>
      <c r="G391" s="147"/>
      <c r="H391" s="147"/>
      <c r="I391" s="147"/>
      <c r="J391" s="147"/>
      <c r="K391" s="147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  <c r="AD391" s="147"/>
      <c r="AE391" s="147"/>
      <c r="AF391" s="147"/>
      <c r="AG391" s="147"/>
      <c r="AH391" s="147"/>
      <c r="AI391" s="147"/>
      <c r="AJ391" s="147"/>
      <c r="AK391" s="147"/>
      <c r="AL391" s="147"/>
    </row>
    <row r="392" ht="15.75" customHeight="1">
      <c r="A392" s="147"/>
      <c r="B392" s="147"/>
      <c r="C392" s="147"/>
      <c r="D392" s="147"/>
      <c r="E392" s="147"/>
      <c r="F392" s="147"/>
      <c r="G392" s="147"/>
      <c r="H392" s="147"/>
      <c r="I392" s="147"/>
      <c r="J392" s="147"/>
      <c r="K392" s="147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  <c r="AD392" s="147"/>
      <c r="AE392" s="147"/>
      <c r="AF392" s="147"/>
      <c r="AG392" s="147"/>
      <c r="AH392" s="147"/>
      <c r="AI392" s="147"/>
      <c r="AJ392" s="147"/>
      <c r="AK392" s="147"/>
      <c r="AL392" s="147"/>
    </row>
    <row r="393" ht="15.75" customHeight="1">
      <c r="A393" s="147"/>
      <c r="B393" s="147"/>
      <c r="C393" s="147"/>
      <c r="D393" s="147"/>
      <c r="E393" s="147"/>
      <c r="F393" s="147"/>
      <c r="G393" s="147"/>
      <c r="H393" s="147"/>
      <c r="I393" s="147"/>
      <c r="J393" s="147"/>
      <c r="K393" s="147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  <c r="AD393" s="147"/>
      <c r="AE393" s="147"/>
      <c r="AF393" s="147"/>
      <c r="AG393" s="147"/>
      <c r="AH393" s="147"/>
      <c r="AI393" s="147"/>
      <c r="AJ393" s="147"/>
      <c r="AK393" s="147"/>
      <c r="AL393" s="147"/>
    </row>
    <row r="394" ht="15.75" customHeight="1">
      <c r="A394" s="147"/>
      <c r="B394" s="147"/>
      <c r="C394" s="147"/>
      <c r="D394" s="147"/>
      <c r="E394" s="147"/>
      <c r="F394" s="147"/>
      <c r="G394" s="147"/>
      <c r="H394" s="147"/>
      <c r="I394" s="147"/>
      <c r="J394" s="147"/>
      <c r="K394" s="147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  <c r="AD394" s="147"/>
      <c r="AE394" s="147"/>
      <c r="AF394" s="147"/>
      <c r="AG394" s="147"/>
      <c r="AH394" s="147"/>
      <c r="AI394" s="147"/>
      <c r="AJ394" s="147"/>
      <c r="AK394" s="147"/>
      <c r="AL394" s="147"/>
    </row>
    <row r="395" ht="15.75" customHeight="1">
      <c r="A395" s="147"/>
      <c r="B395" s="147"/>
      <c r="C395" s="147"/>
      <c r="D395" s="147"/>
      <c r="E395" s="147"/>
      <c r="F395" s="147"/>
      <c r="G395" s="147"/>
      <c r="H395" s="147"/>
      <c r="I395" s="147"/>
      <c r="J395" s="147"/>
      <c r="K395" s="147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  <c r="AD395" s="147"/>
      <c r="AE395" s="147"/>
      <c r="AF395" s="147"/>
      <c r="AG395" s="147"/>
      <c r="AH395" s="147"/>
      <c r="AI395" s="147"/>
      <c r="AJ395" s="147"/>
      <c r="AK395" s="147"/>
      <c r="AL395" s="147"/>
    </row>
    <row r="396" ht="15.75" customHeight="1">
      <c r="A396" s="147"/>
      <c r="B396" s="147"/>
      <c r="C396" s="147"/>
      <c r="D396" s="147"/>
      <c r="E396" s="147"/>
      <c r="F396" s="147"/>
      <c r="G396" s="147"/>
      <c r="H396" s="147"/>
      <c r="I396" s="147"/>
      <c r="J396" s="147"/>
      <c r="K396" s="147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  <c r="AD396" s="147"/>
      <c r="AE396" s="147"/>
      <c r="AF396" s="147"/>
      <c r="AG396" s="147"/>
      <c r="AH396" s="147"/>
      <c r="AI396" s="147"/>
      <c r="AJ396" s="147"/>
      <c r="AK396" s="147"/>
      <c r="AL396" s="147"/>
    </row>
    <row r="397" ht="15.75" customHeight="1">
      <c r="A397" s="147"/>
      <c r="B397" s="147"/>
      <c r="C397" s="147"/>
      <c r="D397" s="147"/>
      <c r="E397" s="147"/>
      <c r="F397" s="147"/>
      <c r="G397" s="147"/>
      <c r="H397" s="147"/>
      <c r="I397" s="147"/>
      <c r="J397" s="147"/>
      <c r="K397" s="147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  <c r="AD397" s="147"/>
      <c r="AE397" s="147"/>
      <c r="AF397" s="147"/>
      <c r="AG397" s="147"/>
      <c r="AH397" s="147"/>
      <c r="AI397" s="147"/>
      <c r="AJ397" s="147"/>
      <c r="AK397" s="147"/>
      <c r="AL397" s="147"/>
    </row>
    <row r="398" ht="15.75" customHeight="1">
      <c r="A398" s="147"/>
      <c r="B398" s="147"/>
      <c r="C398" s="147"/>
      <c r="D398" s="147"/>
      <c r="E398" s="147"/>
      <c r="F398" s="147"/>
      <c r="G398" s="147"/>
      <c r="H398" s="147"/>
      <c r="I398" s="147"/>
      <c r="J398" s="147"/>
      <c r="K398" s="147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  <c r="AD398" s="147"/>
      <c r="AE398" s="147"/>
      <c r="AF398" s="147"/>
      <c r="AG398" s="147"/>
      <c r="AH398" s="147"/>
      <c r="AI398" s="147"/>
      <c r="AJ398" s="147"/>
      <c r="AK398" s="147"/>
      <c r="AL398" s="147"/>
    </row>
    <row r="399" ht="15.75" customHeight="1">
      <c r="A399" s="147"/>
      <c r="B399" s="147"/>
      <c r="C399" s="147"/>
      <c r="D399" s="147"/>
      <c r="E399" s="147"/>
      <c r="F399" s="147"/>
      <c r="G399" s="147"/>
      <c r="H399" s="147"/>
      <c r="I399" s="147"/>
      <c r="J399" s="147"/>
      <c r="K399" s="147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  <c r="AD399" s="147"/>
      <c r="AE399" s="147"/>
      <c r="AF399" s="147"/>
      <c r="AG399" s="147"/>
      <c r="AH399" s="147"/>
      <c r="AI399" s="147"/>
      <c r="AJ399" s="147"/>
      <c r="AK399" s="147"/>
      <c r="AL399" s="147"/>
    </row>
    <row r="400" ht="15.75" customHeight="1">
      <c r="A400" s="147"/>
      <c r="B400" s="147"/>
      <c r="C400" s="147"/>
      <c r="D400" s="147"/>
      <c r="E400" s="147"/>
      <c r="F400" s="147"/>
      <c r="G400" s="147"/>
      <c r="H400" s="147"/>
      <c r="I400" s="147"/>
      <c r="J400" s="147"/>
      <c r="K400" s="147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  <c r="AD400" s="147"/>
      <c r="AE400" s="147"/>
      <c r="AF400" s="147"/>
      <c r="AG400" s="147"/>
      <c r="AH400" s="147"/>
      <c r="AI400" s="147"/>
      <c r="AJ400" s="147"/>
      <c r="AK400" s="147"/>
      <c r="AL400" s="147"/>
    </row>
    <row r="401" ht="15.75" customHeight="1">
      <c r="A401" s="147"/>
      <c r="B401" s="147"/>
      <c r="C401" s="147"/>
      <c r="D401" s="147"/>
      <c r="E401" s="147"/>
      <c r="F401" s="147"/>
      <c r="G401" s="147"/>
      <c r="H401" s="147"/>
      <c r="I401" s="147"/>
      <c r="J401" s="147"/>
      <c r="K401" s="147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  <c r="AD401" s="147"/>
      <c r="AE401" s="147"/>
      <c r="AF401" s="147"/>
      <c r="AG401" s="147"/>
      <c r="AH401" s="147"/>
      <c r="AI401" s="147"/>
      <c r="AJ401" s="147"/>
      <c r="AK401" s="147"/>
      <c r="AL401" s="147"/>
    </row>
    <row r="402" ht="15.75" customHeight="1">
      <c r="A402" s="147"/>
      <c r="B402" s="147"/>
      <c r="C402" s="147"/>
      <c r="D402" s="147"/>
      <c r="E402" s="147"/>
      <c r="F402" s="147"/>
      <c r="G402" s="147"/>
      <c r="H402" s="147"/>
      <c r="I402" s="147"/>
      <c r="J402" s="147"/>
      <c r="K402" s="147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  <c r="AD402" s="147"/>
      <c r="AE402" s="147"/>
      <c r="AF402" s="147"/>
      <c r="AG402" s="147"/>
      <c r="AH402" s="147"/>
      <c r="AI402" s="147"/>
      <c r="AJ402" s="147"/>
      <c r="AK402" s="147"/>
      <c r="AL402" s="147"/>
    </row>
    <row r="403" ht="15.75" customHeight="1">
      <c r="A403" s="147"/>
      <c r="B403" s="147"/>
      <c r="C403" s="147"/>
      <c r="D403" s="147"/>
      <c r="E403" s="147"/>
      <c r="F403" s="147"/>
      <c r="G403" s="147"/>
      <c r="H403" s="147"/>
      <c r="I403" s="147"/>
      <c r="J403" s="147"/>
      <c r="K403" s="147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  <c r="AD403" s="147"/>
      <c r="AE403" s="147"/>
      <c r="AF403" s="147"/>
      <c r="AG403" s="147"/>
      <c r="AH403" s="147"/>
      <c r="AI403" s="147"/>
      <c r="AJ403" s="147"/>
      <c r="AK403" s="147"/>
      <c r="AL403" s="147"/>
    </row>
    <row r="404" ht="15.75" customHeight="1">
      <c r="A404" s="147"/>
      <c r="B404" s="147"/>
      <c r="C404" s="147"/>
      <c r="D404" s="147"/>
      <c r="E404" s="147"/>
      <c r="F404" s="147"/>
      <c r="G404" s="147"/>
      <c r="H404" s="147"/>
      <c r="I404" s="147"/>
      <c r="J404" s="147"/>
      <c r="K404" s="147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  <c r="AD404" s="147"/>
      <c r="AE404" s="147"/>
      <c r="AF404" s="147"/>
      <c r="AG404" s="147"/>
      <c r="AH404" s="147"/>
      <c r="AI404" s="147"/>
      <c r="AJ404" s="147"/>
      <c r="AK404" s="147"/>
      <c r="AL404" s="147"/>
    </row>
    <row r="405" ht="15.75" customHeight="1">
      <c r="A405" s="147"/>
      <c r="B405" s="147"/>
      <c r="C405" s="147"/>
      <c r="D405" s="147"/>
      <c r="E405" s="147"/>
      <c r="F405" s="147"/>
      <c r="G405" s="147"/>
      <c r="H405" s="147"/>
      <c r="I405" s="147"/>
      <c r="J405" s="147"/>
      <c r="K405" s="147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  <c r="AD405" s="147"/>
      <c r="AE405" s="147"/>
      <c r="AF405" s="147"/>
      <c r="AG405" s="147"/>
      <c r="AH405" s="147"/>
      <c r="AI405" s="147"/>
      <c r="AJ405" s="147"/>
      <c r="AK405" s="147"/>
      <c r="AL405" s="147"/>
    </row>
    <row r="406" ht="15.75" customHeight="1">
      <c r="A406" s="147"/>
      <c r="B406" s="147"/>
      <c r="C406" s="147"/>
      <c r="D406" s="147"/>
      <c r="E406" s="147"/>
      <c r="F406" s="147"/>
      <c r="G406" s="147"/>
      <c r="H406" s="147"/>
      <c r="I406" s="147"/>
      <c r="J406" s="147"/>
      <c r="K406" s="147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  <c r="AD406" s="147"/>
      <c r="AE406" s="147"/>
      <c r="AF406" s="147"/>
      <c r="AG406" s="147"/>
      <c r="AH406" s="147"/>
      <c r="AI406" s="147"/>
      <c r="AJ406" s="147"/>
      <c r="AK406" s="147"/>
      <c r="AL406" s="147"/>
    </row>
    <row r="407" ht="15.75" customHeight="1">
      <c r="A407" s="147"/>
      <c r="B407" s="147"/>
      <c r="C407" s="147"/>
      <c r="D407" s="147"/>
      <c r="E407" s="147"/>
      <c r="F407" s="147"/>
      <c r="G407" s="147"/>
      <c r="H407" s="147"/>
      <c r="I407" s="147"/>
      <c r="J407" s="147"/>
      <c r="K407" s="147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  <c r="AD407" s="147"/>
      <c r="AE407" s="147"/>
      <c r="AF407" s="147"/>
      <c r="AG407" s="147"/>
      <c r="AH407" s="147"/>
      <c r="AI407" s="147"/>
      <c r="AJ407" s="147"/>
      <c r="AK407" s="147"/>
      <c r="AL407" s="147"/>
    </row>
    <row r="408" ht="15.75" customHeight="1">
      <c r="A408" s="147"/>
      <c r="B408" s="147"/>
      <c r="C408" s="147"/>
      <c r="D408" s="147"/>
      <c r="E408" s="147"/>
      <c r="F408" s="147"/>
      <c r="G408" s="147"/>
      <c r="H408" s="147"/>
      <c r="I408" s="147"/>
      <c r="J408" s="147"/>
      <c r="K408" s="147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  <c r="AD408" s="147"/>
      <c r="AE408" s="147"/>
      <c r="AF408" s="147"/>
      <c r="AG408" s="147"/>
      <c r="AH408" s="147"/>
      <c r="AI408" s="147"/>
      <c r="AJ408" s="147"/>
      <c r="AK408" s="147"/>
      <c r="AL408" s="147"/>
    </row>
    <row r="409" ht="15.75" customHeight="1">
      <c r="A409" s="147"/>
      <c r="B409" s="147"/>
      <c r="C409" s="147"/>
      <c r="D409" s="147"/>
      <c r="E409" s="147"/>
      <c r="F409" s="147"/>
      <c r="G409" s="147"/>
      <c r="H409" s="147"/>
      <c r="I409" s="147"/>
      <c r="J409" s="147"/>
      <c r="K409" s="147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  <c r="AD409" s="147"/>
      <c r="AE409" s="147"/>
      <c r="AF409" s="147"/>
      <c r="AG409" s="147"/>
      <c r="AH409" s="147"/>
      <c r="AI409" s="147"/>
      <c r="AJ409" s="147"/>
      <c r="AK409" s="147"/>
      <c r="AL409" s="147"/>
    </row>
    <row r="410" ht="15.75" customHeight="1">
      <c r="A410" s="147"/>
      <c r="B410" s="147"/>
      <c r="C410" s="147"/>
      <c r="D410" s="147"/>
      <c r="E410" s="147"/>
      <c r="F410" s="147"/>
      <c r="G410" s="147"/>
      <c r="H410" s="147"/>
      <c r="I410" s="147"/>
      <c r="J410" s="147"/>
      <c r="K410" s="147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  <c r="AD410" s="147"/>
      <c r="AE410" s="147"/>
      <c r="AF410" s="147"/>
      <c r="AG410" s="147"/>
      <c r="AH410" s="147"/>
      <c r="AI410" s="147"/>
      <c r="AJ410" s="147"/>
      <c r="AK410" s="147"/>
      <c r="AL410" s="147"/>
    </row>
    <row r="411" ht="15.75" customHeight="1">
      <c r="A411" s="147"/>
      <c r="B411" s="147"/>
      <c r="C411" s="147"/>
      <c r="D411" s="147"/>
      <c r="E411" s="147"/>
      <c r="F411" s="147"/>
      <c r="G411" s="147"/>
      <c r="H411" s="147"/>
      <c r="I411" s="147"/>
      <c r="J411" s="147"/>
      <c r="K411" s="147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  <c r="AD411" s="147"/>
      <c r="AE411" s="147"/>
      <c r="AF411" s="147"/>
      <c r="AG411" s="147"/>
      <c r="AH411" s="147"/>
      <c r="AI411" s="147"/>
      <c r="AJ411" s="147"/>
      <c r="AK411" s="147"/>
      <c r="AL411" s="147"/>
    </row>
    <row r="412" ht="15.75" customHeight="1">
      <c r="A412" s="147"/>
      <c r="B412" s="147"/>
      <c r="C412" s="147"/>
      <c r="D412" s="147"/>
      <c r="E412" s="147"/>
      <c r="F412" s="147"/>
      <c r="G412" s="147"/>
      <c r="H412" s="147"/>
      <c r="I412" s="147"/>
      <c r="J412" s="147"/>
      <c r="K412" s="147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  <c r="AD412" s="147"/>
      <c r="AE412" s="147"/>
      <c r="AF412" s="147"/>
      <c r="AG412" s="147"/>
      <c r="AH412" s="147"/>
      <c r="AI412" s="147"/>
      <c r="AJ412" s="147"/>
      <c r="AK412" s="147"/>
      <c r="AL412" s="147"/>
    </row>
    <row r="413" ht="15.75" customHeight="1">
      <c r="A413" s="147"/>
      <c r="B413" s="147"/>
      <c r="C413" s="147"/>
      <c r="D413" s="147"/>
      <c r="E413" s="147"/>
      <c r="F413" s="147"/>
      <c r="G413" s="147"/>
      <c r="H413" s="147"/>
      <c r="I413" s="147"/>
      <c r="J413" s="147"/>
      <c r="K413" s="147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  <c r="AD413" s="147"/>
      <c r="AE413" s="147"/>
      <c r="AF413" s="147"/>
      <c r="AG413" s="147"/>
      <c r="AH413" s="147"/>
      <c r="AI413" s="147"/>
      <c r="AJ413" s="147"/>
      <c r="AK413" s="147"/>
      <c r="AL413" s="147"/>
    </row>
    <row r="414" ht="15.75" customHeight="1">
      <c r="A414" s="147"/>
      <c r="B414" s="147"/>
      <c r="C414" s="147"/>
      <c r="D414" s="147"/>
      <c r="E414" s="147"/>
      <c r="F414" s="147"/>
      <c r="G414" s="147"/>
      <c r="H414" s="147"/>
      <c r="I414" s="147"/>
      <c r="J414" s="147"/>
      <c r="K414" s="147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  <c r="AD414" s="147"/>
      <c r="AE414" s="147"/>
      <c r="AF414" s="147"/>
      <c r="AG414" s="147"/>
      <c r="AH414" s="147"/>
      <c r="AI414" s="147"/>
      <c r="AJ414" s="147"/>
      <c r="AK414" s="147"/>
      <c r="AL414" s="147"/>
    </row>
    <row r="415" ht="15.75" customHeight="1">
      <c r="A415" s="147"/>
      <c r="B415" s="147"/>
      <c r="C415" s="147"/>
      <c r="D415" s="147"/>
      <c r="E415" s="147"/>
      <c r="F415" s="147"/>
      <c r="G415" s="147"/>
      <c r="H415" s="147"/>
      <c r="I415" s="147"/>
      <c r="J415" s="147"/>
      <c r="K415" s="147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  <c r="AD415" s="147"/>
      <c r="AE415" s="147"/>
      <c r="AF415" s="147"/>
      <c r="AG415" s="147"/>
      <c r="AH415" s="147"/>
      <c r="AI415" s="147"/>
      <c r="AJ415" s="147"/>
      <c r="AK415" s="147"/>
      <c r="AL415" s="147"/>
    </row>
    <row r="416" ht="15.75" customHeight="1">
      <c r="A416" s="147"/>
      <c r="B416" s="147"/>
      <c r="C416" s="147"/>
      <c r="D416" s="147"/>
      <c r="E416" s="147"/>
      <c r="F416" s="147"/>
      <c r="G416" s="147"/>
      <c r="H416" s="147"/>
      <c r="I416" s="147"/>
      <c r="J416" s="147"/>
      <c r="K416" s="147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  <c r="AD416" s="147"/>
      <c r="AE416" s="147"/>
      <c r="AF416" s="147"/>
      <c r="AG416" s="147"/>
      <c r="AH416" s="147"/>
      <c r="AI416" s="147"/>
      <c r="AJ416" s="147"/>
      <c r="AK416" s="147"/>
      <c r="AL416" s="147"/>
    </row>
    <row r="417" ht="15.75" customHeight="1">
      <c r="A417" s="147"/>
      <c r="B417" s="147"/>
      <c r="C417" s="147"/>
      <c r="D417" s="147"/>
      <c r="E417" s="147"/>
      <c r="F417" s="147"/>
      <c r="G417" s="147"/>
      <c r="H417" s="147"/>
      <c r="I417" s="147"/>
      <c r="J417" s="147"/>
      <c r="K417" s="147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  <c r="AD417" s="147"/>
      <c r="AE417" s="147"/>
      <c r="AF417" s="147"/>
      <c r="AG417" s="147"/>
      <c r="AH417" s="147"/>
      <c r="AI417" s="147"/>
      <c r="AJ417" s="147"/>
      <c r="AK417" s="147"/>
      <c r="AL417" s="147"/>
    </row>
    <row r="418" ht="15.75" customHeight="1">
      <c r="A418" s="147"/>
      <c r="B418" s="147"/>
      <c r="C418" s="147"/>
      <c r="D418" s="147"/>
      <c r="E418" s="147"/>
      <c r="F418" s="147"/>
      <c r="G418" s="147"/>
      <c r="H418" s="147"/>
      <c r="I418" s="147"/>
      <c r="J418" s="147"/>
      <c r="K418" s="147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  <c r="AD418" s="147"/>
      <c r="AE418" s="147"/>
      <c r="AF418" s="147"/>
      <c r="AG418" s="147"/>
      <c r="AH418" s="147"/>
      <c r="AI418" s="147"/>
      <c r="AJ418" s="147"/>
      <c r="AK418" s="147"/>
      <c r="AL418" s="147"/>
    </row>
    <row r="419" ht="15.75" customHeight="1">
      <c r="A419" s="147"/>
      <c r="B419" s="147"/>
      <c r="C419" s="147"/>
      <c r="D419" s="147"/>
      <c r="E419" s="147"/>
      <c r="F419" s="147"/>
      <c r="G419" s="147"/>
      <c r="H419" s="147"/>
      <c r="I419" s="147"/>
      <c r="J419" s="147"/>
      <c r="K419" s="147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  <c r="AD419" s="147"/>
      <c r="AE419" s="147"/>
      <c r="AF419" s="147"/>
      <c r="AG419" s="147"/>
      <c r="AH419" s="147"/>
      <c r="AI419" s="147"/>
      <c r="AJ419" s="147"/>
      <c r="AK419" s="147"/>
      <c r="AL419" s="147"/>
    </row>
    <row r="420" ht="15.75" customHeight="1">
      <c r="A420" s="147"/>
      <c r="B420" s="147"/>
      <c r="C420" s="147"/>
      <c r="D420" s="147"/>
      <c r="E420" s="147"/>
      <c r="F420" s="147"/>
      <c r="G420" s="147"/>
      <c r="H420" s="147"/>
      <c r="I420" s="147"/>
      <c r="J420" s="147"/>
      <c r="K420" s="147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  <c r="AD420" s="147"/>
      <c r="AE420" s="147"/>
      <c r="AF420" s="147"/>
      <c r="AG420" s="147"/>
      <c r="AH420" s="147"/>
      <c r="AI420" s="147"/>
      <c r="AJ420" s="147"/>
      <c r="AK420" s="147"/>
      <c r="AL420" s="147"/>
    </row>
    <row r="421" ht="15.75" customHeight="1">
      <c r="A421" s="147"/>
      <c r="B421" s="147"/>
      <c r="C421" s="147"/>
      <c r="D421" s="147"/>
      <c r="E421" s="147"/>
      <c r="F421" s="147"/>
      <c r="G421" s="147"/>
      <c r="H421" s="147"/>
      <c r="I421" s="147"/>
      <c r="J421" s="147"/>
      <c r="K421" s="147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  <c r="AD421" s="147"/>
      <c r="AE421" s="147"/>
      <c r="AF421" s="147"/>
      <c r="AG421" s="147"/>
      <c r="AH421" s="147"/>
      <c r="AI421" s="147"/>
      <c r="AJ421" s="147"/>
      <c r="AK421" s="147"/>
      <c r="AL421" s="147"/>
    </row>
    <row r="422" ht="15.75" customHeight="1">
      <c r="A422" s="147"/>
      <c r="B422" s="147"/>
      <c r="C422" s="147"/>
      <c r="D422" s="147"/>
      <c r="E422" s="147"/>
      <c r="F422" s="147"/>
      <c r="G422" s="147"/>
      <c r="H422" s="147"/>
      <c r="I422" s="147"/>
      <c r="J422" s="147"/>
      <c r="K422" s="147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  <c r="AD422" s="147"/>
      <c r="AE422" s="147"/>
      <c r="AF422" s="147"/>
      <c r="AG422" s="147"/>
      <c r="AH422" s="147"/>
      <c r="AI422" s="147"/>
      <c r="AJ422" s="147"/>
      <c r="AK422" s="147"/>
      <c r="AL422" s="147"/>
    </row>
    <row r="423" ht="15.75" customHeight="1">
      <c r="A423" s="147"/>
      <c r="B423" s="147"/>
      <c r="C423" s="147"/>
      <c r="D423" s="147"/>
      <c r="E423" s="147"/>
      <c r="F423" s="147"/>
      <c r="G423" s="147"/>
      <c r="H423" s="147"/>
      <c r="I423" s="147"/>
      <c r="J423" s="147"/>
      <c r="K423" s="147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  <c r="AD423" s="147"/>
      <c r="AE423" s="147"/>
      <c r="AF423" s="147"/>
      <c r="AG423" s="147"/>
      <c r="AH423" s="147"/>
      <c r="AI423" s="147"/>
      <c r="AJ423" s="147"/>
      <c r="AK423" s="147"/>
      <c r="AL423" s="147"/>
    </row>
    <row r="424" ht="15.75" customHeight="1">
      <c r="A424" s="147"/>
      <c r="B424" s="147"/>
      <c r="C424" s="147"/>
      <c r="D424" s="147"/>
      <c r="E424" s="147"/>
      <c r="F424" s="147"/>
      <c r="G424" s="147"/>
      <c r="H424" s="147"/>
      <c r="I424" s="147"/>
      <c r="J424" s="147"/>
      <c r="K424" s="147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  <c r="AD424" s="147"/>
      <c r="AE424" s="147"/>
      <c r="AF424" s="147"/>
      <c r="AG424" s="147"/>
      <c r="AH424" s="147"/>
      <c r="AI424" s="147"/>
      <c r="AJ424" s="147"/>
      <c r="AK424" s="147"/>
      <c r="AL424" s="147"/>
    </row>
    <row r="425" ht="15.75" customHeight="1">
      <c r="A425" s="147"/>
      <c r="B425" s="147"/>
      <c r="C425" s="147"/>
      <c r="D425" s="147"/>
      <c r="E425" s="147"/>
      <c r="F425" s="147"/>
      <c r="G425" s="147"/>
      <c r="H425" s="147"/>
      <c r="I425" s="147"/>
      <c r="J425" s="147"/>
      <c r="K425" s="147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  <c r="AD425" s="147"/>
      <c r="AE425" s="147"/>
      <c r="AF425" s="147"/>
      <c r="AG425" s="147"/>
      <c r="AH425" s="147"/>
      <c r="AI425" s="147"/>
      <c r="AJ425" s="147"/>
      <c r="AK425" s="147"/>
      <c r="AL425" s="147"/>
    </row>
    <row r="426" ht="15.75" customHeight="1">
      <c r="A426" s="147"/>
      <c r="B426" s="147"/>
      <c r="C426" s="147"/>
      <c r="D426" s="147"/>
      <c r="E426" s="147"/>
      <c r="F426" s="147"/>
      <c r="G426" s="147"/>
      <c r="H426" s="147"/>
      <c r="I426" s="147"/>
      <c r="J426" s="147"/>
      <c r="K426" s="147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  <c r="AD426" s="147"/>
      <c r="AE426" s="147"/>
      <c r="AF426" s="147"/>
      <c r="AG426" s="147"/>
      <c r="AH426" s="147"/>
      <c r="AI426" s="147"/>
      <c r="AJ426" s="147"/>
      <c r="AK426" s="147"/>
      <c r="AL426" s="147"/>
    </row>
    <row r="427" ht="15.75" customHeight="1">
      <c r="A427" s="147"/>
      <c r="B427" s="147"/>
      <c r="C427" s="147"/>
      <c r="D427" s="147"/>
      <c r="E427" s="147"/>
      <c r="F427" s="147"/>
      <c r="G427" s="147"/>
      <c r="H427" s="147"/>
      <c r="I427" s="147"/>
      <c r="J427" s="147"/>
      <c r="K427" s="147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  <c r="AD427" s="147"/>
      <c r="AE427" s="147"/>
      <c r="AF427" s="147"/>
      <c r="AG427" s="147"/>
      <c r="AH427" s="147"/>
      <c r="AI427" s="147"/>
      <c r="AJ427" s="147"/>
      <c r="AK427" s="147"/>
      <c r="AL427" s="147"/>
    </row>
    <row r="428" ht="15.75" customHeight="1">
      <c r="A428" s="147"/>
      <c r="B428" s="147"/>
      <c r="C428" s="147"/>
      <c r="D428" s="147"/>
      <c r="E428" s="147"/>
      <c r="F428" s="147"/>
      <c r="G428" s="147"/>
      <c r="H428" s="147"/>
      <c r="I428" s="147"/>
      <c r="J428" s="147"/>
      <c r="K428" s="147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  <c r="AD428" s="147"/>
      <c r="AE428" s="147"/>
      <c r="AF428" s="147"/>
      <c r="AG428" s="147"/>
      <c r="AH428" s="147"/>
      <c r="AI428" s="147"/>
      <c r="AJ428" s="147"/>
      <c r="AK428" s="147"/>
      <c r="AL428" s="147"/>
    </row>
    <row r="429" ht="15.75" customHeight="1">
      <c r="A429" s="147"/>
      <c r="B429" s="147"/>
      <c r="C429" s="147"/>
      <c r="D429" s="147"/>
      <c r="E429" s="147"/>
      <c r="F429" s="147"/>
      <c r="G429" s="147"/>
      <c r="H429" s="147"/>
      <c r="I429" s="147"/>
      <c r="J429" s="147"/>
      <c r="K429" s="147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  <c r="AD429" s="147"/>
      <c r="AE429" s="147"/>
      <c r="AF429" s="147"/>
      <c r="AG429" s="147"/>
      <c r="AH429" s="147"/>
      <c r="AI429" s="147"/>
      <c r="AJ429" s="147"/>
      <c r="AK429" s="147"/>
      <c r="AL429" s="147"/>
    </row>
    <row r="430" ht="15.75" customHeight="1">
      <c r="A430" s="147"/>
      <c r="B430" s="147"/>
      <c r="C430" s="147"/>
      <c r="D430" s="147"/>
      <c r="E430" s="147"/>
      <c r="F430" s="147"/>
      <c r="G430" s="147"/>
      <c r="H430" s="147"/>
      <c r="I430" s="147"/>
      <c r="J430" s="147"/>
      <c r="K430" s="147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  <c r="AD430" s="147"/>
      <c r="AE430" s="147"/>
      <c r="AF430" s="147"/>
      <c r="AG430" s="147"/>
      <c r="AH430" s="147"/>
      <c r="AI430" s="147"/>
      <c r="AJ430" s="147"/>
      <c r="AK430" s="147"/>
      <c r="AL430" s="147"/>
    </row>
    <row r="431" ht="15.75" customHeight="1">
      <c r="A431" s="147"/>
      <c r="B431" s="147"/>
      <c r="C431" s="147"/>
      <c r="D431" s="147"/>
      <c r="E431" s="147"/>
      <c r="F431" s="147"/>
      <c r="G431" s="147"/>
      <c r="H431" s="147"/>
      <c r="I431" s="147"/>
      <c r="J431" s="147"/>
      <c r="K431" s="147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  <c r="AD431" s="147"/>
      <c r="AE431" s="147"/>
      <c r="AF431" s="147"/>
      <c r="AG431" s="147"/>
      <c r="AH431" s="147"/>
      <c r="AI431" s="147"/>
      <c r="AJ431" s="147"/>
      <c r="AK431" s="147"/>
      <c r="AL431" s="147"/>
    </row>
    <row r="432" ht="15.75" customHeight="1">
      <c r="A432" s="147"/>
      <c r="B432" s="147"/>
      <c r="C432" s="147"/>
      <c r="D432" s="147"/>
      <c r="E432" s="147"/>
      <c r="F432" s="147"/>
      <c r="G432" s="147"/>
      <c r="H432" s="147"/>
      <c r="I432" s="147"/>
      <c r="J432" s="147"/>
      <c r="K432" s="147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  <c r="AD432" s="147"/>
      <c r="AE432" s="147"/>
      <c r="AF432" s="147"/>
      <c r="AG432" s="147"/>
      <c r="AH432" s="147"/>
      <c r="AI432" s="147"/>
      <c r="AJ432" s="147"/>
      <c r="AK432" s="147"/>
      <c r="AL432" s="147"/>
    </row>
    <row r="433" ht="15.75" customHeight="1">
      <c r="A433" s="147"/>
      <c r="B433" s="147"/>
      <c r="C433" s="147"/>
      <c r="D433" s="147"/>
      <c r="E433" s="147"/>
      <c r="F433" s="147"/>
      <c r="G433" s="147"/>
      <c r="H433" s="147"/>
      <c r="I433" s="147"/>
      <c r="J433" s="147"/>
      <c r="K433" s="147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  <c r="AD433" s="147"/>
      <c r="AE433" s="147"/>
      <c r="AF433" s="147"/>
      <c r="AG433" s="147"/>
      <c r="AH433" s="147"/>
      <c r="AI433" s="147"/>
      <c r="AJ433" s="147"/>
      <c r="AK433" s="147"/>
      <c r="AL433" s="147"/>
    </row>
    <row r="434" ht="15.75" customHeight="1">
      <c r="A434" s="147"/>
      <c r="B434" s="147"/>
      <c r="C434" s="147"/>
      <c r="D434" s="147"/>
      <c r="E434" s="147"/>
      <c r="F434" s="147"/>
      <c r="G434" s="147"/>
      <c r="H434" s="147"/>
      <c r="I434" s="147"/>
      <c r="J434" s="147"/>
      <c r="K434" s="147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  <c r="AD434" s="147"/>
      <c r="AE434" s="147"/>
      <c r="AF434" s="147"/>
      <c r="AG434" s="147"/>
      <c r="AH434" s="147"/>
      <c r="AI434" s="147"/>
      <c r="AJ434" s="147"/>
      <c r="AK434" s="147"/>
      <c r="AL434" s="147"/>
    </row>
    <row r="435" ht="15.75" customHeight="1">
      <c r="A435" s="147"/>
      <c r="B435" s="147"/>
      <c r="C435" s="147"/>
      <c r="D435" s="147"/>
      <c r="E435" s="147"/>
      <c r="F435" s="147"/>
      <c r="G435" s="147"/>
      <c r="H435" s="147"/>
      <c r="I435" s="147"/>
      <c r="J435" s="147"/>
      <c r="K435" s="147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  <c r="AD435" s="147"/>
      <c r="AE435" s="147"/>
      <c r="AF435" s="147"/>
      <c r="AG435" s="147"/>
      <c r="AH435" s="147"/>
      <c r="AI435" s="147"/>
      <c r="AJ435" s="147"/>
      <c r="AK435" s="147"/>
      <c r="AL435" s="147"/>
    </row>
    <row r="436" ht="15.75" customHeight="1">
      <c r="A436" s="147"/>
      <c r="B436" s="147"/>
      <c r="C436" s="147"/>
      <c r="D436" s="147"/>
      <c r="E436" s="147"/>
      <c r="F436" s="147"/>
      <c r="G436" s="147"/>
      <c r="H436" s="147"/>
      <c r="I436" s="147"/>
      <c r="J436" s="147"/>
      <c r="K436" s="147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  <c r="AD436" s="147"/>
      <c r="AE436" s="147"/>
      <c r="AF436" s="147"/>
      <c r="AG436" s="147"/>
      <c r="AH436" s="147"/>
      <c r="AI436" s="147"/>
      <c r="AJ436" s="147"/>
      <c r="AK436" s="147"/>
      <c r="AL436" s="147"/>
    </row>
    <row r="437" ht="15.75" customHeight="1">
      <c r="A437" s="147"/>
      <c r="B437" s="147"/>
      <c r="C437" s="147"/>
      <c r="D437" s="147"/>
      <c r="E437" s="147"/>
      <c r="F437" s="147"/>
      <c r="G437" s="147"/>
      <c r="H437" s="147"/>
      <c r="I437" s="147"/>
      <c r="J437" s="147"/>
      <c r="K437" s="147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  <c r="AD437" s="147"/>
      <c r="AE437" s="147"/>
      <c r="AF437" s="147"/>
      <c r="AG437" s="147"/>
      <c r="AH437" s="147"/>
      <c r="AI437" s="147"/>
      <c r="AJ437" s="147"/>
      <c r="AK437" s="147"/>
      <c r="AL437" s="147"/>
    </row>
    <row r="438" ht="15.75" customHeight="1">
      <c r="A438" s="147"/>
      <c r="B438" s="147"/>
      <c r="C438" s="147"/>
      <c r="D438" s="147"/>
      <c r="E438" s="147"/>
      <c r="F438" s="147"/>
      <c r="G438" s="147"/>
      <c r="H438" s="147"/>
      <c r="I438" s="147"/>
      <c r="J438" s="147"/>
      <c r="K438" s="147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  <c r="AD438" s="147"/>
      <c r="AE438" s="147"/>
      <c r="AF438" s="147"/>
      <c r="AG438" s="147"/>
      <c r="AH438" s="147"/>
      <c r="AI438" s="147"/>
      <c r="AJ438" s="147"/>
      <c r="AK438" s="147"/>
      <c r="AL438" s="147"/>
    </row>
    <row r="439" ht="15.75" customHeight="1">
      <c r="A439" s="147"/>
      <c r="B439" s="147"/>
      <c r="C439" s="147"/>
      <c r="D439" s="147"/>
      <c r="E439" s="147"/>
      <c r="F439" s="147"/>
      <c r="G439" s="147"/>
      <c r="H439" s="147"/>
      <c r="I439" s="147"/>
      <c r="J439" s="147"/>
      <c r="K439" s="147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  <c r="AD439" s="147"/>
      <c r="AE439" s="147"/>
      <c r="AF439" s="147"/>
      <c r="AG439" s="147"/>
      <c r="AH439" s="147"/>
      <c r="AI439" s="147"/>
      <c r="AJ439" s="147"/>
      <c r="AK439" s="147"/>
      <c r="AL439" s="147"/>
    </row>
    <row r="440" ht="15.75" customHeight="1">
      <c r="A440" s="147"/>
      <c r="B440" s="147"/>
      <c r="C440" s="147"/>
      <c r="D440" s="147"/>
      <c r="E440" s="147"/>
      <c r="F440" s="147"/>
      <c r="G440" s="147"/>
      <c r="H440" s="147"/>
      <c r="I440" s="147"/>
      <c r="J440" s="147"/>
      <c r="K440" s="147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  <c r="AD440" s="147"/>
      <c r="AE440" s="147"/>
      <c r="AF440" s="147"/>
      <c r="AG440" s="147"/>
      <c r="AH440" s="147"/>
      <c r="AI440" s="147"/>
      <c r="AJ440" s="147"/>
      <c r="AK440" s="147"/>
      <c r="AL440" s="147"/>
    </row>
    <row r="441" ht="15.75" customHeight="1">
      <c r="A441" s="147"/>
      <c r="B441" s="147"/>
      <c r="C441" s="147"/>
      <c r="D441" s="147"/>
      <c r="E441" s="147"/>
      <c r="F441" s="147"/>
      <c r="G441" s="147"/>
      <c r="H441" s="147"/>
      <c r="I441" s="147"/>
      <c r="J441" s="147"/>
      <c r="K441" s="147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  <c r="AD441" s="147"/>
      <c r="AE441" s="147"/>
      <c r="AF441" s="147"/>
      <c r="AG441" s="147"/>
      <c r="AH441" s="147"/>
      <c r="AI441" s="147"/>
      <c r="AJ441" s="147"/>
      <c r="AK441" s="147"/>
      <c r="AL441" s="147"/>
    </row>
    <row r="442" ht="15.75" customHeight="1">
      <c r="A442" s="147"/>
      <c r="B442" s="147"/>
      <c r="C442" s="147"/>
      <c r="D442" s="147"/>
      <c r="E442" s="147"/>
      <c r="F442" s="147"/>
      <c r="G442" s="147"/>
      <c r="H442" s="147"/>
      <c r="I442" s="147"/>
      <c r="J442" s="147"/>
      <c r="K442" s="147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  <c r="AD442" s="147"/>
      <c r="AE442" s="147"/>
      <c r="AF442" s="147"/>
      <c r="AG442" s="147"/>
      <c r="AH442" s="147"/>
      <c r="AI442" s="147"/>
      <c r="AJ442" s="147"/>
      <c r="AK442" s="147"/>
      <c r="AL442" s="147"/>
    </row>
    <row r="443" ht="15.75" customHeight="1">
      <c r="A443" s="147"/>
      <c r="B443" s="147"/>
      <c r="C443" s="147"/>
      <c r="D443" s="147"/>
      <c r="E443" s="147"/>
      <c r="F443" s="147"/>
      <c r="G443" s="147"/>
      <c r="H443" s="147"/>
      <c r="I443" s="147"/>
      <c r="J443" s="147"/>
      <c r="K443" s="147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  <c r="AD443" s="147"/>
      <c r="AE443" s="147"/>
      <c r="AF443" s="147"/>
      <c r="AG443" s="147"/>
      <c r="AH443" s="147"/>
      <c r="AI443" s="147"/>
      <c r="AJ443" s="147"/>
      <c r="AK443" s="147"/>
      <c r="AL443" s="147"/>
    </row>
    <row r="444" ht="15.75" customHeight="1">
      <c r="A444" s="147"/>
      <c r="B444" s="147"/>
      <c r="C444" s="147"/>
      <c r="D444" s="147"/>
      <c r="E444" s="147"/>
      <c r="F444" s="147"/>
      <c r="G444" s="147"/>
      <c r="H444" s="147"/>
      <c r="I444" s="147"/>
      <c r="J444" s="147"/>
      <c r="K444" s="147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  <c r="AD444" s="147"/>
      <c r="AE444" s="147"/>
      <c r="AF444" s="147"/>
      <c r="AG444" s="147"/>
      <c r="AH444" s="147"/>
      <c r="AI444" s="147"/>
      <c r="AJ444" s="147"/>
      <c r="AK444" s="147"/>
      <c r="AL444" s="147"/>
    </row>
    <row r="445" ht="15.75" customHeight="1">
      <c r="A445" s="147"/>
      <c r="B445" s="147"/>
      <c r="C445" s="147"/>
      <c r="D445" s="147"/>
      <c r="E445" s="147"/>
      <c r="F445" s="147"/>
      <c r="G445" s="147"/>
      <c r="H445" s="147"/>
      <c r="I445" s="147"/>
      <c r="J445" s="147"/>
      <c r="K445" s="147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  <c r="AD445" s="147"/>
      <c r="AE445" s="147"/>
      <c r="AF445" s="147"/>
      <c r="AG445" s="147"/>
      <c r="AH445" s="147"/>
      <c r="AI445" s="147"/>
      <c r="AJ445" s="147"/>
      <c r="AK445" s="147"/>
      <c r="AL445" s="147"/>
    </row>
    <row r="446" ht="15.75" customHeight="1">
      <c r="A446" s="147"/>
      <c r="B446" s="147"/>
      <c r="C446" s="147"/>
      <c r="D446" s="147"/>
      <c r="E446" s="147"/>
      <c r="F446" s="147"/>
      <c r="G446" s="147"/>
      <c r="H446" s="147"/>
      <c r="I446" s="147"/>
      <c r="J446" s="147"/>
      <c r="K446" s="147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  <c r="AD446" s="147"/>
      <c r="AE446" s="147"/>
      <c r="AF446" s="147"/>
      <c r="AG446" s="147"/>
      <c r="AH446" s="147"/>
      <c r="AI446" s="147"/>
      <c r="AJ446" s="147"/>
      <c r="AK446" s="147"/>
      <c r="AL446" s="147"/>
    </row>
    <row r="447" ht="15.75" customHeight="1">
      <c r="A447" s="147"/>
      <c r="B447" s="147"/>
      <c r="C447" s="147"/>
      <c r="D447" s="147"/>
      <c r="E447" s="147"/>
      <c r="F447" s="147"/>
      <c r="G447" s="147"/>
      <c r="H447" s="147"/>
      <c r="I447" s="147"/>
      <c r="J447" s="147"/>
      <c r="K447" s="147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  <c r="AD447" s="147"/>
      <c r="AE447" s="147"/>
      <c r="AF447" s="147"/>
      <c r="AG447" s="147"/>
      <c r="AH447" s="147"/>
      <c r="AI447" s="147"/>
      <c r="AJ447" s="147"/>
      <c r="AK447" s="147"/>
      <c r="AL447" s="147"/>
    </row>
    <row r="448" ht="15.75" customHeight="1">
      <c r="A448" s="147"/>
      <c r="B448" s="147"/>
      <c r="C448" s="147"/>
      <c r="D448" s="147"/>
      <c r="E448" s="147"/>
      <c r="F448" s="147"/>
      <c r="G448" s="147"/>
      <c r="H448" s="147"/>
      <c r="I448" s="147"/>
      <c r="J448" s="147"/>
      <c r="K448" s="147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  <c r="AD448" s="147"/>
      <c r="AE448" s="147"/>
      <c r="AF448" s="147"/>
      <c r="AG448" s="147"/>
      <c r="AH448" s="147"/>
      <c r="AI448" s="147"/>
      <c r="AJ448" s="147"/>
      <c r="AK448" s="147"/>
      <c r="AL448" s="147"/>
    </row>
    <row r="449" ht="15.75" customHeight="1">
      <c r="A449" s="147"/>
      <c r="B449" s="147"/>
      <c r="C449" s="147"/>
      <c r="D449" s="147"/>
      <c r="E449" s="147"/>
      <c r="F449" s="147"/>
      <c r="G449" s="147"/>
      <c r="H449" s="147"/>
      <c r="I449" s="147"/>
      <c r="J449" s="147"/>
      <c r="K449" s="147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  <c r="AD449" s="147"/>
      <c r="AE449" s="147"/>
      <c r="AF449" s="147"/>
      <c r="AG449" s="147"/>
      <c r="AH449" s="147"/>
      <c r="AI449" s="147"/>
      <c r="AJ449" s="147"/>
      <c r="AK449" s="147"/>
      <c r="AL449" s="147"/>
    </row>
    <row r="450" ht="15.75" customHeight="1">
      <c r="A450" s="147"/>
      <c r="B450" s="147"/>
      <c r="C450" s="147"/>
      <c r="D450" s="147"/>
      <c r="E450" s="147"/>
      <c r="F450" s="147"/>
      <c r="G450" s="147"/>
      <c r="H450" s="147"/>
      <c r="I450" s="147"/>
      <c r="J450" s="147"/>
      <c r="K450" s="147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  <c r="AD450" s="147"/>
      <c r="AE450" s="147"/>
      <c r="AF450" s="147"/>
      <c r="AG450" s="147"/>
      <c r="AH450" s="147"/>
      <c r="AI450" s="147"/>
      <c r="AJ450" s="147"/>
      <c r="AK450" s="147"/>
      <c r="AL450" s="147"/>
    </row>
    <row r="451" ht="15.75" customHeight="1">
      <c r="A451" s="147"/>
      <c r="B451" s="147"/>
      <c r="C451" s="147"/>
      <c r="D451" s="147"/>
      <c r="E451" s="147"/>
      <c r="F451" s="147"/>
      <c r="G451" s="147"/>
      <c r="H451" s="147"/>
      <c r="I451" s="147"/>
      <c r="J451" s="147"/>
      <c r="K451" s="147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  <c r="AD451" s="147"/>
      <c r="AE451" s="147"/>
      <c r="AF451" s="147"/>
      <c r="AG451" s="147"/>
      <c r="AH451" s="147"/>
      <c r="AI451" s="147"/>
      <c r="AJ451" s="147"/>
      <c r="AK451" s="147"/>
      <c r="AL451" s="147"/>
    </row>
    <row r="452" ht="15.75" customHeight="1">
      <c r="A452" s="147"/>
      <c r="B452" s="147"/>
      <c r="C452" s="147"/>
      <c r="D452" s="147"/>
      <c r="E452" s="147"/>
      <c r="F452" s="147"/>
      <c r="G452" s="147"/>
      <c r="H452" s="147"/>
      <c r="I452" s="147"/>
      <c r="J452" s="147"/>
      <c r="K452" s="147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  <c r="AD452" s="147"/>
      <c r="AE452" s="147"/>
      <c r="AF452" s="147"/>
      <c r="AG452" s="147"/>
      <c r="AH452" s="147"/>
      <c r="AI452" s="147"/>
      <c r="AJ452" s="147"/>
      <c r="AK452" s="147"/>
      <c r="AL452" s="147"/>
    </row>
    <row r="453" ht="15.75" customHeight="1">
      <c r="A453" s="147"/>
      <c r="B453" s="147"/>
      <c r="C453" s="147"/>
      <c r="D453" s="147"/>
      <c r="E453" s="147"/>
      <c r="F453" s="147"/>
      <c r="G453" s="147"/>
      <c r="H453" s="147"/>
      <c r="I453" s="147"/>
      <c r="J453" s="147"/>
      <c r="K453" s="147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  <c r="AD453" s="147"/>
      <c r="AE453" s="147"/>
      <c r="AF453" s="147"/>
      <c r="AG453" s="147"/>
      <c r="AH453" s="147"/>
      <c r="AI453" s="147"/>
      <c r="AJ453" s="147"/>
      <c r="AK453" s="147"/>
      <c r="AL453" s="147"/>
    </row>
    <row r="454" ht="15.75" customHeight="1">
      <c r="A454" s="147"/>
      <c r="B454" s="147"/>
      <c r="C454" s="147"/>
      <c r="D454" s="147"/>
      <c r="E454" s="147"/>
      <c r="F454" s="147"/>
      <c r="G454" s="147"/>
      <c r="H454" s="147"/>
      <c r="I454" s="147"/>
      <c r="J454" s="147"/>
      <c r="K454" s="147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  <c r="AD454" s="147"/>
      <c r="AE454" s="147"/>
      <c r="AF454" s="147"/>
      <c r="AG454" s="147"/>
      <c r="AH454" s="147"/>
      <c r="AI454" s="147"/>
      <c r="AJ454" s="147"/>
      <c r="AK454" s="147"/>
      <c r="AL454" s="147"/>
    </row>
    <row r="455" ht="15.75" customHeight="1">
      <c r="A455" s="147"/>
      <c r="B455" s="147"/>
      <c r="C455" s="147"/>
      <c r="D455" s="147"/>
      <c r="E455" s="147"/>
      <c r="F455" s="147"/>
      <c r="G455" s="147"/>
      <c r="H455" s="147"/>
      <c r="I455" s="147"/>
      <c r="J455" s="147"/>
      <c r="K455" s="147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  <c r="AD455" s="147"/>
      <c r="AE455" s="147"/>
      <c r="AF455" s="147"/>
      <c r="AG455" s="147"/>
      <c r="AH455" s="147"/>
      <c r="AI455" s="147"/>
      <c r="AJ455" s="147"/>
      <c r="AK455" s="147"/>
      <c r="AL455" s="147"/>
    </row>
    <row r="456" ht="15.75" customHeight="1">
      <c r="A456" s="147"/>
      <c r="B456" s="147"/>
      <c r="C456" s="147"/>
      <c r="D456" s="147"/>
      <c r="E456" s="147"/>
      <c r="F456" s="147"/>
      <c r="G456" s="147"/>
      <c r="H456" s="147"/>
      <c r="I456" s="147"/>
      <c r="J456" s="147"/>
      <c r="K456" s="147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  <c r="AD456" s="147"/>
      <c r="AE456" s="147"/>
      <c r="AF456" s="147"/>
      <c r="AG456" s="147"/>
      <c r="AH456" s="147"/>
      <c r="AI456" s="147"/>
      <c r="AJ456" s="147"/>
      <c r="AK456" s="147"/>
      <c r="AL456" s="147"/>
    </row>
    <row r="457" ht="15.75" customHeight="1">
      <c r="A457" s="147"/>
      <c r="B457" s="147"/>
      <c r="C457" s="147"/>
      <c r="D457" s="147"/>
      <c r="E457" s="147"/>
      <c r="F457" s="147"/>
      <c r="G457" s="147"/>
      <c r="H457" s="147"/>
      <c r="I457" s="147"/>
      <c r="J457" s="147"/>
      <c r="K457" s="147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  <c r="AD457" s="147"/>
      <c r="AE457" s="147"/>
      <c r="AF457" s="147"/>
      <c r="AG457" s="147"/>
      <c r="AH457" s="147"/>
      <c r="AI457" s="147"/>
      <c r="AJ457" s="147"/>
      <c r="AK457" s="147"/>
      <c r="AL457" s="147"/>
    </row>
    <row r="458" ht="15.75" customHeight="1">
      <c r="A458" s="147"/>
      <c r="B458" s="147"/>
      <c r="C458" s="147"/>
      <c r="D458" s="147"/>
      <c r="E458" s="147"/>
      <c r="F458" s="147"/>
      <c r="G458" s="147"/>
      <c r="H458" s="147"/>
      <c r="I458" s="147"/>
      <c r="J458" s="147"/>
      <c r="K458" s="147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  <c r="AD458" s="147"/>
      <c r="AE458" s="147"/>
      <c r="AF458" s="147"/>
      <c r="AG458" s="147"/>
      <c r="AH458" s="147"/>
      <c r="AI458" s="147"/>
      <c r="AJ458" s="147"/>
      <c r="AK458" s="147"/>
      <c r="AL458" s="147"/>
    </row>
    <row r="459" ht="15.75" customHeight="1">
      <c r="A459" s="147"/>
      <c r="B459" s="147"/>
      <c r="C459" s="147"/>
      <c r="D459" s="147"/>
      <c r="E459" s="147"/>
      <c r="F459" s="147"/>
      <c r="G459" s="147"/>
      <c r="H459" s="147"/>
      <c r="I459" s="147"/>
      <c r="J459" s="147"/>
      <c r="K459" s="147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  <c r="AD459" s="147"/>
      <c r="AE459" s="147"/>
      <c r="AF459" s="147"/>
      <c r="AG459" s="147"/>
      <c r="AH459" s="147"/>
      <c r="AI459" s="147"/>
      <c r="AJ459" s="147"/>
      <c r="AK459" s="147"/>
      <c r="AL459" s="147"/>
    </row>
    <row r="460" ht="15.75" customHeight="1">
      <c r="A460" s="147"/>
      <c r="B460" s="147"/>
      <c r="C460" s="147"/>
      <c r="D460" s="147"/>
      <c r="E460" s="147"/>
      <c r="F460" s="147"/>
      <c r="G460" s="147"/>
      <c r="H460" s="147"/>
      <c r="I460" s="147"/>
      <c r="J460" s="147"/>
      <c r="K460" s="147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  <c r="AD460" s="147"/>
      <c r="AE460" s="147"/>
      <c r="AF460" s="147"/>
      <c r="AG460" s="147"/>
      <c r="AH460" s="147"/>
      <c r="AI460" s="147"/>
      <c r="AJ460" s="147"/>
      <c r="AK460" s="147"/>
      <c r="AL460" s="147"/>
    </row>
    <row r="461" ht="15.75" customHeight="1">
      <c r="A461" s="147"/>
      <c r="B461" s="147"/>
      <c r="C461" s="147"/>
      <c r="D461" s="147"/>
      <c r="E461" s="147"/>
      <c r="F461" s="147"/>
      <c r="G461" s="147"/>
      <c r="H461" s="147"/>
      <c r="I461" s="147"/>
      <c r="J461" s="147"/>
      <c r="K461" s="147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  <c r="AD461" s="147"/>
      <c r="AE461" s="147"/>
      <c r="AF461" s="147"/>
      <c r="AG461" s="147"/>
      <c r="AH461" s="147"/>
      <c r="AI461" s="147"/>
      <c r="AJ461" s="147"/>
      <c r="AK461" s="147"/>
      <c r="AL461" s="147"/>
    </row>
    <row r="462" ht="15.75" customHeight="1">
      <c r="A462" s="147"/>
      <c r="B462" s="147"/>
      <c r="C462" s="147"/>
      <c r="D462" s="147"/>
      <c r="E462" s="147"/>
      <c r="F462" s="147"/>
      <c r="G462" s="147"/>
      <c r="H462" s="147"/>
      <c r="I462" s="147"/>
      <c r="J462" s="147"/>
      <c r="K462" s="147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  <c r="AD462" s="147"/>
      <c r="AE462" s="147"/>
      <c r="AF462" s="147"/>
      <c r="AG462" s="147"/>
      <c r="AH462" s="147"/>
      <c r="AI462" s="147"/>
      <c r="AJ462" s="147"/>
      <c r="AK462" s="147"/>
      <c r="AL462" s="147"/>
    </row>
    <row r="463" ht="15.75" customHeight="1">
      <c r="A463" s="147"/>
      <c r="B463" s="147"/>
      <c r="C463" s="147"/>
      <c r="D463" s="147"/>
      <c r="E463" s="147"/>
      <c r="F463" s="147"/>
      <c r="G463" s="147"/>
      <c r="H463" s="147"/>
      <c r="I463" s="147"/>
      <c r="J463" s="147"/>
      <c r="K463" s="147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  <c r="AD463" s="147"/>
      <c r="AE463" s="147"/>
      <c r="AF463" s="147"/>
      <c r="AG463" s="147"/>
      <c r="AH463" s="147"/>
      <c r="AI463" s="147"/>
      <c r="AJ463" s="147"/>
      <c r="AK463" s="147"/>
      <c r="AL463" s="147"/>
    </row>
    <row r="464" ht="15.75" customHeight="1">
      <c r="A464" s="147"/>
      <c r="B464" s="147"/>
      <c r="C464" s="147"/>
      <c r="D464" s="147"/>
      <c r="E464" s="147"/>
      <c r="F464" s="147"/>
      <c r="G464" s="147"/>
      <c r="H464" s="147"/>
      <c r="I464" s="147"/>
      <c r="J464" s="147"/>
      <c r="K464" s="147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  <c r="AD464" s="147"/>
      <c r="AE464" s="147"/>
      <c r="AF464" s="147"/>
      <c r="AG464" s="147"/>
      <c r="AH464" s="147"/>
      <c r="AI464" s="147"/>
      <c r="AJ464" s="147"/>
      <c r="AK464" s="147"/>
      <c r="AL464" s="147"/>
    </row>
    <row r="465" ht="15.75" customHeight="1">
      <c r="A465" s="147"/>
      <c r="B465" s="147"/>
      <c r="C465" s="147"/>
      <c r="D465" s="147"/>
      <c r="E465" s="147"/>
      <c r="F465" s="147"/>
      <c r="G465" s="147"/>
      <c r="H465" s="147"/>
      <c r="I465" s="147"/>
      <c r="J465" s="147"/>
      <c r="K465" s="147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  <c r="AD465" s="147"/>
      <c r="AE465" s="147"/>
      <c r="AF465" s="147"/>
      <c r="AG465" s="147"/>
      <c r="AH465" s="147"/>
      <c r="AI465" s="147"/>
      <c r="AJ465" s="147"/>
      <c r="AK465" s="147"/>
      <c r="AL465" s="147"/>
    </row>
    <row r="466" ht="15.75" customHeight="1">
      <c r="A466" s="147"/>
      <c r="B466" s="147"/>
      <c r="C466" s="147"/>
      <c r="D466" s="147"/>
      <c r="E466" s="147"/>
      <c r="F466" s="147"/>
      <c r="G466" s="147"/>
      <c r="H466" s="147"/>
      <c r="I466" s="147"/>
      <c r="J466" s="147"/>
      <c r="K466" s="147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  <c r="AD466" s="147"/>
      <c r="AE466" s="147"/>
      <c r="AF466" s="147"/>
      <c r="AG466" s="147"/>
      <c r="AH466" s="147"/>
      <c r="AI466" s="147"/>
      <c r="AJ466" s="147"/>
      <c r="AK466" s="147"/>
      <c r="AL466" s="147"/>
    </row>
    <row r="467" ht="15.75" customHeight="1">
      <c r="A467" s="147"/>
      <c r="B467" s="147"/>
      <c r="C467" s="147"/>
      <c r="D467" s="147"/>
      <c r="E467" s="147"/>
      <c r="F467" s="147"/>
      <c r="G467" s="147"/>
      <c r="H467" s="147"/>
      <c r="I467" s="147"/>
      <c r="J467" s="147"/>
      <c r="K467" s="147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  <c r="AD467" s="147"/>
      <c r="AE467" s="147"/>
      <c r="AF467" s="147"/>
      <c r="AG467" s="147"/>
      <c r="AH467" s="147"/>
      <c r="AI467" s="147"/>
      <c r="AJ467" s="147"/>
      <c r="AK467" s="147"/>
      <c r="AL467" s="147"/>
    </row>
    <row r="468" ht="15.75" customHeight="1">
      <c r="A468" s="147"/>
      <c r="B468" s="147"/>
      <c r="C468" s="147"/>
      <c r="D468" s="147"/>
      <c r="E468" s="147"/>
      <c r="F468" s="147"/>
      <c r="G468" s="147"/>
      <c r="H468" s="147"/>
      <c r="I468" s="147"/>
      <c r="J468" s="147"/>
      <c r="K468" s="147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  <c r="AD468" s="147"/>
      <c r="AE468" s="147"/>
      <c r="AF468" s="147"/>
      <c r="AG468" s="147"/>
      <c r="AH468" s="147"/>
      <c r="AI468" s="147"/>
      <c r="AJ468" s="147"/>
      <c r="AK468" s="147"/>
      <c r="AL468" s="147"/>
    </row>
    <row r="469" ht="15.75" customHeight="1">
      <c r="A469" s="147"/>
      <c r="B469" s="147"/>
      <c r="C469" s="147"/>
      <c r="D469" s="147"/>
      <c r="E469" s="147"/>
      <c r="F469" s="147"/>
      <c r="G469" s="147"/>
      <c r="H469" s="147"/>
      <c r="I469" s="147"/>
      <c r="J469" s="147"/>
      <c r="K469" s="147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  <c r="AD469" s="147"/>
      <c r="AE469" s="147"/>
      <c r="AF469" s="147"/>
      <c r="AG469" s="147"/>
      <c r="AH469" s="147"/>
      <c r="AI469" s="147"/>
      <c r="AJ469" s="147"/>
      <c r="AK469" s="147"/>
      <c r="AL469" s="147"/>
    </row>
    <row r="470" ht="15.75" customHeight="1">
      <c r="A470" s="147"/>
      <c r="B470" s="147"/>
      <c r="C470" s="147"/>
      <c r="D470" s="147"/>
      <c r="E470" s="147"/>
      <c r="F470" s="147"/>
      <c r="G470" s="147"/>
      <c r="H470" s="147"/>
      <c r="I470" s="147"/>
      <c r="J470" s="147"/>
      <c r="K470" s="147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  <c r="AD470" s="147"/>
      <c r="AE470" s="147"/>
      <c r="AF470" s="147"/>
      <c r="AG470" s="147"/>
      <c r="AH470" s="147"/>
      <c r="AI470" s="147"/>
      <c r="AJ470" s="147"/>
      <c r="AK470" s="147"/>
      <c r="AL470" s="147"/>
    </row>
    <row r="471" ht="15.75" customHeight="1">
      <c r="A471" s="147"/>
      <c r="B471" s="147"/>
      <c r="C471" s="147"/>
      <c r="D471" s="147"/>
      <c r="E471" s="147"/>
      <c r="F471" s="147"/>
      <c r="G471" s="147"/>
      <c r="H471" s="147"/>
      <c r="I471" s="147"/>
      <c r="J471" s="147"/>
      <c r="K471" s="147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  <c r="AD471" s="147"/>
      <c r="AE471" s="147"/>
      <c r="AF471" s="147"/>
      <c r="AG471" s="147"/>
      <c r="AH471" s="147"/>
      <c r="AI471" s="147"/>
      <c r="AJ471" s="147"/>
      <c r="AK471" s="147"/>
      <c r="AL471" s="147"/>
    </row>
    <row r="472" ht="15.75" customHeight="1">
      <c r="A472" s="147"/>
      <c r="B472" s="147"/>
      <c r="C472" s="147"/>
      <c r="D472" s="147"/>
      <c r="E472" s="147"/>
      <c r="F472" s="147"/>
      <c r="G472" s="147"/>
      <c r="H472" s="147"/>
      <c r="I472" s="147"/>
      <c r="J472" s="147"/>
      <c r="K472" s="147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  <c r="AD472" s="147"/>
      <c r="AE472" s="147"/>
      <c r="AF472" s="147"/>
      <c r="AG472" s="147"/>
      <c r="AH472" s="147"/>
      <c r="AI472" s="147"/>
      <c r="AJ472" s="147"/>
      <c r="AK472" s="147"/>
      <c r="AL472" s="147"/>
    </row>
    <row r="473" ht="15.75" customHeight="1">
      <c r="A473" s="147"/>
      <c r="B473" s="147"/>
      <c r="C473" s="147"/>
      <c r="D473" s="147"/>
      <c r="E473" s="147"/>
      <c r="F473" s="147"/>
      <c r="G473" s="147"/>
      <c r="H473" s="147"/>
      <c r="I473" s="147"/>
      <c r="J473" s="147"/>
      <c r="K473" s="147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  <c r="AD473" s="147"/>
      <c r="AE473" s="147"/>
      <c r="AF473" s="147"/>
      <c r="AG473" s="147"/>
      <c r="AH473" s="147"/>
      <c r="AI473" s="147"/>
      <c r="AJ473" s="147"/>
      <c r="AK473" s="147"/>
      <c r="AL473" s="147"/>
    </row>
    <row r="474" ht="15.75" customHeight="1">
      <c r="A474" s="147"/>
      <c r="B474" s="147"/>
      <c r="C474" s="147"/>
      <c r="D474" s="147"/>
      <c r="E474" s="147"/>
      <c r="F474" s="147"/>
      <c r="G474" s="147"/>
      <c r="H474" s="147"/>
      <c r="I474" s="147"/>
      <c r="J474" s="147"/>
      <c r="K474" s="147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  <c r="AD474" s="147"/>
      <c r="AE474" s="147"/>
      <c r="AF474" s="147"/>
      <c r="AG474" s="147"/>
      <c r="AH474" s="147"/>
      <c r="AI474" s="147"/>
      <c r="AJ474" s="147"/>
      <c r="AK474" s="147"/>
      <c r="AL474" s="147"/>
    </row>
    <row r="475" ht="15.75" customHeight="1">
      <c r="A475" s="147"/>
      <c r="B475" s="147"/>
      <c r="C475" s="147"/>
      <c r="D475" s="147"/>
      <c r="E475" s="147"/>
      <c r="F475" s="147"/>
      <c r="G475" s="147"/>
      <c r="H475" s="147"/>
      <c r="I475" s="147"/>
      <c r="J475" s="147"/>
      <c r="K475" s="147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  <c r="AD475" s="147"/>
      <c r="AE475" s="147"/>
      <c r="AF475" s="147"/>
      <c r="AG475" s="147"/>
      <c r="AH475" s="147"/>
      <c r="AI475" s="147"/>
      <c r="AJ475" s="147"/>
      <c r="AK475" s="147"/>
      <c r="AL475" s="147"/>
    </row>
    <row r="476" ht="15.75" customHeight="1">
      <c r="A476" s="147"/>
      <c r="B476" s="147"/>
      <c r="C476" s="147"/>
      <c r="D476" s="147"/>
      <c r="E476" s="147"/>
      <c r="F476" s="147"/>
      <c r="G476" s="147"/>
      <c r="H476" s="147"/>
      <c r="I476" s="147"/>
      <c r="J476" s="147"/>
      <c r="K476" s="147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  <c r="AD476" s="147"/>
      <c r="AE476" s="147"/>
      <c r="AF476" s="147"/>
      <c r="AG476" s="147"/>
      <c r="AH476" s="147"/>
      <c r="AI476" s="147"/>
      <c r="AJ476" s="147"/>
      <c r="AK476" s="147"/>
      <c r="AL476" s="147"/>
    </row>
    <row r="477" ht="15.75" customHeight="1">
      <c r="A477" s="147"/>
      <c r="B477" s="147"/>
      <c r="C477" s="147"/>
      <c r="D477" s="147"/>
      <c r="E477" s="147"/>
      <c r="F477" s="147"/>
      <c r="G477" s="147"/>
      <c r="H477" s="147"/>
      <c r="I477" s="147"/>
      <c r="J477" s="147"/>
      <c r="K477" s="147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  <c r="AD477" s="147"/>
      <c r="AE477" s="147"/>
      <c r="AF477" s="147"/>
      <c r="AG477" s="147"/>
      <c r="AH477" s="147"/>
      <c r="AI477" s="147"/>
      <c r="AJ477" s="147"/>
      <c r="AK477" s="147"/>
      <c r="AL477" s="147"/>
    </row>
    <row r="478" ht="15.75" customHeight="1">
      <c r="A478" s="147"/>
      <c r="B478" s="147"/>
      <c r="C478" s="147"/>
      <c r="D478" s="147"/>
      <c r="E478" s="147"/>
      <c r="F478" s="147"/>
      <c r="G478" s="147"/>
      <c r="H478" s="147"/>
      <c r="I478" s="147"/>
      <c r="J478" s="147"/>
      <c r="K478" s="147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  <c r="AD478" s="147"/>
      <c r="AE478" s="147"/>
      <c r="AF478" s="147"/>
      <c r="AG478" s="147"/>
      <c r="AH478" s="147"/>
      <c r="AI478" s="147"/>
      <c r="AJ478" s="147"/>
      <c r="AK478" s="147"/>
      <c r="AL478" s="147"/>
    </row>
    <row r="479" ht="15.75" customHeight="1">
      <c r="A479" s="147"/>
      <c r="B479" s="147"/>
      <c r="C479" s="147"/>
      <c r="D479" s="147"/>
      <c r="E479" s="147"/>
      <c r="F479" s="147"/>
      <c r="G479" s="147"/>
      <c r="H479" s="147"/>
      <c r="I479" s="147"/>
      <c r="J479" s="147"/>
      <c r="K479" s="147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  <c r="AD479" s="147"/>
      <c r="AE479" s="147"/>
      <c r="AF479" s="147"/>
      <c r="AG479" s="147"/>
      <c r="AH479" s="147"/>
      <c r="AI479" s="147"/>
      <c r="AJ479" s="147"/>
      <c r="AK479" s="147"/>
      <c r="AL479" s="147"/>
    </row>
    <row r="480" ht="15.75" customHeight="1">
      <c r="A480" s="147"/>
      <c r="B480" s="147"/>
      <c r="C480" s="147"/>
      <c r="D480" s="147"/>
      <c r="E480" s="147"/>
      <c r="F480" s="147"/>
      <c r="G480" s="147"/>
      <c r="H480" s="147"/>
      <c r="I480" s="147"/>
      <c r="J480" s="147"/>
      <c r="K480" s="147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  <c r="AD480" s="147"/>
      <c r="AE480" s="147"/>
      <c r="AF480" s="147"/>
      <c r="AG480" s="147"/>
      <c r="AH480" s="147"/>
      <c r="AI480" s="147"/>
      <c r="AJ480" s="147"/>
      <c r="AK480" s="147"/>
      <c r="AL480" s="147"/>
    </row>
    <row r="481" ht="15.75" customHeight="1">
      <c r="A481" s="147"/>
      <c r="B481" s="147"/>
      <c r="C481" s="147"/>
      <c r="D481" s="147"/>
      <c r="E481" s="147"/>
      <c r="F481" s="147"/>
      <c r="G481" s="147"/>
      <c r="H481" s="147"/>
      <c r="I481" s="147"/>
      <c r="J481" s="147"/>
      <c r="K481" s="147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  <c r="AD481" s="147"/>
      <c r="AE481" s="147"/>
      <c r="AF481" s="147"/>
      <c r="AG481" s="147"/>
      <c r="AH481" s="147"/>
      <c r="AI481" s="147"/>
      <c r="AJ481" s="147"/>
      <c r="AK481" s="147"/>
      <c r="AL481" s="147"/>
    </row>
    <row r="482" ht="15.75" customHeight="1">
      <c r="A482" s="147"/>
      <c r="B482" s="147"/>
      <c r="C482" s="147"/>
      <c r="D482" s="147"/>
      <c r="E482" s="147"/>
      <c r="F482" s="147"/>
      <c r="G482" s="147"/>
      <c r="H482" s="147"/>
      <c r="I482" s="147"/>
      <c r="J482" s="147"/>
      <c r="K482" s="147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  <c r="AD482" s="147"/>
      <c r="AE482" s="147"/>
      <c r="AF482" s="147"/>
      <c r="AG482" s="147"/>
      <c r="AH482" s="147"/>
      <c r="AI482" s="147"/>
      <c r="AJ482" s="147"/>
      <c r="AK482" s="147"/>
      <c r="AL482" s="147"/>
    </row>
    <row r="483" ht="15.75" customHeight="1">
      <c r="A483" s="147"/>
      <c r="B483" s="147"/>
      <c r="C483" s="147"/>
      <c r="D483" s="147"/>
      <c r="E483" s="147"/>
      <c r="F483" s="147"/>
      <c r="G483" s="147"/>
      <c r="H483" s="147"/>
      <c r="I483" s="147"/>
      <c r="J483" s="147"/>
      <c r="K483" s="147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  <c r="AD483" s="147"/>
      <c r="AE483" s="147"/>
      <c r="AF483" s="147"/>
      <c r="AG483" s="147"/>
      <c r="AH483" s="147"/>
      <c r="AI483" s="147"/>
      <c r="AJ483" s="147"/>
      <c r="AK483" s="147"/>
      <c r="AL483" s="147"/>
    </row>
    <row r="484" ht="15.75" customHeight="1">
      <c r="A484" s="147"/>
      <c r="B484" s="147"/>
      <c r="C484" s="147"/>
      <c r="D484" s="147"/>
      <c r="E484" s="147"/>
      <c r="F484" s="147"/>
      <c r="G484" s="147"/>
      <c r="H484" s="147"/>
      <c r="I484" s="147"/>
      <c r="J484" s="147"/>
      <c r="K484" s="147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  <c r="AD484" s="147"/>
      <c r="AE484" s="147"/>
      <c r="AF484" s="147"/>
      <c r="AG484" s="147"/>
      <c r="AH484" s="147"/>
      <c r="AI484" s="147"/>
      <c r="AJ484" s="147"/>
      <c r="AK484" s="147"/>
      <c r="AL484" s="147"/>
    </row>
    <row r="485" ht="15.75" customHeight="1">
      <c r="A485" s="147"/>
      <c r="B485" s="147"/>
      <c r="C485" s="147"/>
      <c r="D485" s="147"/>
      <c r="E485" s="147"/>
      <c r="F485" s="147"/>
      <c r="G485" s="147"/>
      <c r="H485" s="147"/>
      <c r="I485" s="147"/>
      <c r="J485" s="147"/>
      <c r="K485" s="147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  <c r="AD485" s="147"/>
      <c r="AE485" s="147"/>
      <c r="AF485" s="147"/>
      <c r="AG485" s="147"/>
      <c r="AH485" s="147"/>
      <c r="AI485" s="147"/>
      <c r="AJ485" s="147"/>
      <c r="AK485" s="147"/>
      <c r="AL485" s="147"/>
    </row>
    <row r="486" ht="15.75" customHeight="1">
      <c r="A486" s="147"/>
      <c r="B486" s="147"/>
      <c r="C486" s="147"/>
      <c r="D486" s="147"/>
      <c r="E486" s="147"/>
      <c r="F486" s="147"/>
      <c r="G486" s="147"/>
      <c r="H486" s="147"/>
      <c r="I486" s="147"/>
      <c r="J486" s="147"/>
      <c r="K486" s="147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  <c r="AD486" s="147"/>
      <c r="AE486" s="147"/>
      <c r="AF486" s="147"/>
      <c r="AG486" s="147"/>
      <c r="AH486" s="147"/>
      <c r="AI486" s="147"/>
      <c r="AJ486" s="147"/>
      <c r="AK486" s="147"/>
      <c r="AL486" s="147"/>
    </row>
    <row r="487" ht="15.75" customHeight="1">
      <c r="A487" s="147"/>
      <c r="B487" s="147"/>
      <c r="C487" s="147"/>
      <c r="D487" s="147"/>
      <c r="E487" s="147"/>
      <c r="F487" s="147"/>
      <c r="G487" s="147"/>
      <c r="H487" s="147"/>
      <c r="I487" s="147"/>
      <c r="J487" s="147"/>
      <c r="K487" s="147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  <c r="AD487" s="147"/>
      <c r="AE487" s="147"/>
      <c r="AF487" s="147"/>
      <c r="AG487" s="147"/>
      <c r="AH487" s="147"/>
      <c r="AI487" s="147"/>
      <c r="AJ487" s="147"/>
      <c r="AK487" s="147"/>
      <c r="AL487" s="147"/>
    </row>
    <row r="488" ht="15.75" customHeight="1">
      <c r="A488" s="147"/>
      <c r="B488" s="147"/>
      <c r="C488" s="147"/>
      <c r="D488" s="147"/>
      <c r="E488" s="147"/>
      <c r="F488" s="147"/>
      <c r="G488" s="147"/>
      <c r="H488" s="147"/>
      <c r="I488" s="147"/>
      <c r="J488" s="147"/>
      <c r="K488" s="147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  <c r="AD488" s="147"/>
      <c r="AE488" s="147"/>
      <c r="AF488" s="147"/>
      <c r="AG488" s="147"/>
      <c r="AH488" s="147"/>
      <c r="AI488" s="147"/>
      <c r="AJ488" s="147"/>
      <c r="AK488" s="147"/>
      <c r="AL488" s="147"/>
    </row>
    <row r="489" ht="15.75" customHeight="1">
      <c r="A489" s="147"/>
      <c r="B489" s="147"/>
      <c r="C489" s="147"/>
      <c r="D489" s="147"/>
      <c r="E489" s="147"/>
      <c r="F489" s="147"/>
      <c r="G489" s="147"/>
      <c r="H489" s="147"/>
      <c r="I489" s="147"/>
      <c r="J489" s="147"/>
      <c r="K489" s="147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  <c r="AD489" s="147"/>
      <c r="AE489" s="147"/>
      <c r="AF489" s="147"/>
      <c r="AG489" s="147"/>
      <c r="AH489" s="147"/>
      <c r="AI489" s="147"/>
      <c r="AJ489" s="147"/>
      <c r="AK489" s="147"/>
      <c r="AL489" s="147"/>
    </row>
    <row r="490" ht="15.75" customHeight="1">
      <c r="A490" s="147"/>
      <c r="B490" s="147"/>
      <c r="C490" s="147"/>
      <c r="D490" s="147"/>
      <c r="E490" s="147"/>
      <c r="F490" s="147"/>
      <c r="G490" s="147"/>
      <c r="H490" s="147"/>
      <c r="I490" s="147"/>
      <c r="J490" s="147"/>
      <c r="K490" s="147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 s="147"/>
    </row>
    <row r="491" ht="15.75" customHeight="1">
      <c r="A491" s="147"/>
      <c r="B491" s="147"/>
      <c r="C491" s="147"/>
      <c r="D491" s="147"/>
      <c r="E491" s="147"/>
      <c r="F491" s="147"/>
      <c r="G491" s="147"/>
      <c r="H491" s="147"/>
      <c r="I491" s="147"/>
      <c r="J491" s="147"/>
      <c r="K491" s="147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  <c r="AD491" s="147"/>
      <c r="AE491" s="147"/>
      <c r="AF491" s="147"/>
      <c r="AG491" s="147"/>
      <c r="AH491" s="147"/>
      <c r="AI491" s="147"/>
      <c r="AJ491" s="147"/>
      <c r="AK491" s="147"/>
      <c r="AL491" s="147"/>
    </row>
    <row r="492" ht="15.75" customHeight="1">
      <c r="A492" s="147"/>
      <c r="B492" s="147"/>
      <c r="C492" s="147"/>
      <c r="D492" s="147"/>
      <c r="E492" s="147"/>
      <c r="F492" s="147"/>
      <c r="G492" s="147"/>
      <c r="H492" s="147"/>
      <c r="I492" s="147"/>
      <c r="J492" s="147"/>
      <c r="K492" s="147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  <c r="AD492" s="147"/>
      <c r="AE492" s="147"/>
      <c r="AF492" s="147"/>
      <c r="AG492" s="147"/>
      <c r="AH492" s="147"/>
      <c r="AI492" s="147"/>
      <c r="AJ492" s="147"/>
      <c r="AK492" s="147"/>
      <c r="AL492" s="147"/>
    </row>
    <row r="493" ht="15.75" customHeight="1">
      <c r="A493" s="147"/>
      <c r="B493" s="147"/>
      <c r="C493" s="147"/>
      <c r="D493" s="147"/>
      <c r="E493" s="147"/>
      <c r="F493" s="147"/>
      <c r="G493" s="147"/>
      <c r="H493" s="147"/>
      <c r="I493" s="147"/>
      <c r="J493" s="147"/>
      <c r="K493" s="147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  <c r="AD493" s="147"/>
      <c r="AE493" s="147"/>
      <c r="AF493" s="147"/>
      <c r="AG493" s="147"/>
      <c r="AH493" s="147"/>
      <c r="AI493" s="147"/>
      <c r="AJ493" s="147"/>
      <c r="AK493" s="147"/>
      <c r="AL493" s="147"/>
    </row>
    <row r="494" ht="15.75" customHeight="1">
      <c r="A494" s="147"/>
      <c r="B494" s="147"/>
      <c r="C494" s="147"/>
      <c r="D494" s="147"/>
      <c r="E494" s="147"/>
      <c r="F494" s="147"/>
      <c r="G494" s="147"/>
      <c r="H494" s="147"/>
      <c r="I494" s="147"/>
      <c r="J494" s="147"/>
      <c r="K494" s="147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  <c r="AD494" s="147"/>
      <c r="AE494" s="147"/>
      <c r="AF494" s="147"/>
      <c r="AG494" s="147"/>
      <c r="AH494" s="147"/>
      <c r="AI494" s="147"/>
      <c r="AJ494" s="147"/>
      <c r="AK494" s="147"/>
      <c r="AL494" s="147"/>
    </row>
    <row r="495" ht="15.75" customHeight="1">
      <c r="A495" s="147"/>
      <c r="B495" s="147"/>
      <c r="C495" s="147"/>
      <c r="D495" s="147"/>
      <c r="E495" s="147"/>
      <c r="F495" s="147"/>
      <c r="G495" s="147"/>
      <c r="H495" s="147"/>
      <c r="I495" s="147"/>
      <c r="J495" s="147"/>
      <c r="K495" s="147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  <c r="AD495" s="147"/>
      <c r="AE495" s="147"/>
      <c r="AF495" s="147"/>
      <c r="AG495" s="147"/>
      <c r="AH495" s="147"/>
      <c r="AI495" s="147"/>
      <c r="AJ495" s="147"/>
      <c r="AK495" s="147"/>
      <c r="AL495" s="147"/>
    </row>
    <row r="496" ht="15.75" customHeight="1">
      <c r="A496" s="147"/>
      <c r="B496" s="147"/>
      <c r="C496" s="147"/>
      <c r="D496" s="147"/>
      <c r="E496" s="147"/>
      <c r="F496" s="147"/>
      <c r="G496" s="147"/>
      <c r="H496" s="147"/>
      <c r="I496" s="147"/>
      <c r="J496" s="147"/>
      <c r="K496" s="147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  <c r="AD496" s="147"/>
      <c r="AE496" s="147"/>
      <c r="AF496" s="147"/>
      <c r="AG496" s="147"/>
      <c r="AH496" s="147"/>
      <c r="AI496" s="147"/>
      <c r="AJ496" s="147"/>
      <c r="AK496" s="147"/>
      <c r="AL496" s="147"/>
    </row>
    <row r="497" ht="15.75" customHeight="1">
      <c r="A497" s="147"/>
      <c r="B497" s="147"/>
      <c r="C497" s="147"/>
      <c r="D497" s="147"/>
      <c r="E497" s="147"/>
      <c r="F497" s="147"/>
      <c r="G497" s="147"/>
      <c r="H497" s="147"/>
      <c r="I497" s="147"/>
      <c r="J497" s="147"/>
      <c r="K497" s="147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  <c r="AD497" s="147"/>
      <c r="AE497" s="147"/>
      <c r="AF497" s="147"/>
      <c r="AG497" s="147"/>
      <c r="AH497" s="147"/>
      <c r="AI497" s="147"/>
      <c r="AJ497" s="147"/>
      <c r="AK497" s="147"/>
      <c r="AL497" s="147"/>
    </row>
    <row r="498" ht="15.75" customHeight="1">
      <c r="A498" s="147"/>
      <c r="B498" s="147"/>
      <c r="C498" s="147"/>
      <c r="D498" s="147"/>
      <c r="E498" s="147"/>
      <c r="F498" s="147"/>
      <c r="G498" s="147"/>
      <c r="H498" s="147"/>
      <c r="I498" s="147"/>
      <c r="J498" s="147"/>
      <c r="K498" s="147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  <c r="AD498" s="147"/>
      <c r="AE498" s="147"/>
      <c r="AF498" s="147"/>
      <c r="AG498" s="147"/>
      <c r="AH498" s="147"/>
      <c r="AI498" s="147"/>
      <c r="AJ498" s="147"/>
      <c r="AK498" s="147"/>
      <c r="AL498" s="147"/>
    </row>
    <row r="499" ht="15.75" customHeight="1">
      <c r="A499" s="147"/>
      <c r="B499" s="147"/>
      <c r="C499" s="147"/>
      <c r="D499" s="147"/>
      <c r="E499" s="147"/>
      <c r="F499" s="147"/>
      <c r="G499" s="147"/>
      <c r="H499" s="147"/>
      <c r="I499" s="147"/>
      <c r="J499" s="147"/>
      <c r="K499" s="147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  <c r="AD499" s="147"/>
      <c r="AE499" s="147"/>
      <c r="AF499" s="147"/>
      <c r="AG499" s="147"/>
      <c r="AH499" s="147"/>
      <c r="AI499" s="147"/>
      <c r="AJ499" s="147"/>
      <c r="AK499" s="147"/>
      <c r="AL499" s="147"/>
    </row>
    <row r="500" ht="15.75" customHeight="1">
      <c r="A500" s="147"/>
      <c r="B500" s="147"/>
      <c r="C500" s="147"/>
      <c r="D500" s="147"/>
      <c r="E500" s="147"/>
      <c r="F500" s="147"/>
      <c r="G500" s="147"/>
      <c r="H500" s="147"/>
      <c r="I500" s="147"/>
      <c r="J500" s="147"/>
      <c r="K500" s="147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  <c r="AD500" s="147"/>
      <c r="AE500" s="147"/>
      <c r="AF500" s="147"/>
      <c r="AG500" s="147"/>
      <c r="AH500" s="147"/>
      <c r="AI500" s="147"/>
      <c r="AJ500" s="147"/>
      <c r="AK500" s="147"/>
      <c r="AL500" s="147"/>
    </row>
    <row r="501" ht="15.75" customHeight="1">
      <c r="A501" s="147"/>
      <c r="B501" s="147"/>
      <c r="C501" s="147"/>
      <c r="D501" s="147"/>
      <c r="E501" s="147"/>
      <c r="F501" s="147"/>
      <c r="G501" s="147"/>
      <c r="H501" s="147"/>
      <c r="I501" s="147"/>
      <c r="J501" s="147"/>
      <c r="K501" s="147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  <c r="AD501" s="147"/>
      <c r="AE501" s="147"/>
      <c r="AF501" s="147"/>
      <c r="AG501" s="147"/>
      <c r="AH501" s="147"/>
      <c r="AI501" s="147"/>
      <c r="AJ501" s="147"/>
      <c r="AK501" s="147"/>
      <c r="AL501" s="147"/>
    </row>
    <row r="502" ht="15.75" customHeight="1">
      <c r="A502" s="147"/>
      <c r="B502" s="147"/>
      <c r="C502" s="147"/>
      <c r="D502" s="147"/>
      <c r="E502" s="147"/>
      <c r="F502" s="147"/>
      <c r="G502" s="147"/>
      <c r="H502" s="147"/>
      <c r="I502" s="147"/>
      <c r="J502" s="147"/>
      <c r="K502" s="147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  <c r="AD502" s="147"/>
      <c r="AE502" s="147"/>
      <c r="AF502" s="147"/>
      <c r="AG502" s="147"/>
      <c r="AH502" s="147"/>
      <c r="AI502" s="147"/>
      <c r="AJ502" s="147"/>
      <c r="AK502" s="147"/>
      <c r="AL502" s="147"/>
    </row>
    <row r="503" ht="15.75" customHeight="1">
      <c r="A503" s="147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  <c r="AD503" s="147"/>
      <c r="AE503" s="147"/>
      <c r="AF503" s="147"/>
      <c r="AG503" s="147"/>
      <c r="AH503" s="147"/>
      <c r="AI503" s="147"/>
      <c r="AJ503" s="147"/>
      <c r="AK503" s="147"/>
      <c r="AL503" s="147"/>
    </row>
    <row r="504" ht="15.75" customHeight="1">
      <c r="A504" s="147"/>
      <c r="B504" s="147"/>
      <c r="C504" s="147"/>
      <c r="D504" s="147"/>
      <c r="E504" s="147"/>
      <c r="F504" s="147"/>
      <c r="G504" s="147"/>
      <c r="H504" s="147"/>
      <c r="I504" s="147"/>
      <c r="J504" s="147"/>
      <c r="K504" s="147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  <c r="AD504" s="147"/>
      <c r="AE504" s="147"/>
      <c r="AF504" s="147"/>
      <c r="AG504" s="147"/>
      <c r="AH504" s="147"/>
      <c r="AI504" s="147"/>
      <c r="AJ504" s="147"/>
      <c r="AK504" s="147"/>
      <c r="AL504" s="147"/>
    </row>
    <row r="505" ht="15.75" customHeight="1">
      <c r="A505" s="147"/>
      <c r="B505" s="147"/>
      <c r="C505" s="147"/>
      <c r="D505" s="147"/>
      <c r="E505" s="147"/>
      <c r="F505" s="147"/>
      <c r="G505" s="147"/>
      <c r="H505" s="147"/>
      <c r="I505" s="147"/>
      <c r="J505" s="147"/>
      <c r="K505" s="147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  <c r="AD505" s="147"/>
      <c r="AE505" s="147"/>
      <c r="AF505" s="147"/>
      <c r="AG505" s="147"/>
      <c r="AH505" s="147"/>
      <c r="AI505" s="147"/>
      <c r="AJ505" s="147"/>
      <c r="AK505" s="147"/>
      <c r="AL505" s="147"/>
    </row>
    <row r="506" ht="15.75" customHeight="1">
      <c r="A506" s="147"/>
      <c r="B506" s="147"/>
      <c r="C506" s="147"/>
      <c r="D506" s="147"/>
      <c r="E506" s="147"/>
      <c r="F506" s="147"/>
      <c r="G506" s="147"/>
      <c r="H506" s="147"/>
      <c r="I506" s="147"/>
      <c r="J506" s="147"/>
      <c r="K506" s="147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  <c r="AD506" s="147"/>
      <c r="AE506" s="147"/>
      <c r="AF506" s="147"/>
      <c r="AG506" s="147"/>
      <c r="AH506" s="147"/>
      <c r="AI506" s="147"/>
      <c r="AJ506" s="147"/>
      <c r="AK506" s="147"/>
      <c r="AL506" s="147"/>
    </row>
    <row r="507" ht="15.75" customHeight="1">
      <c r="A507" s="147"/>
      <c r="B507" s="147"/>
      <c r="C507" s="147"/>
      <c r="D507" s="147"/>
      <c r="E507" s="147"/>
      <c r="F507" s="147"/>
      <c r="G507" s="147"/>
      <c r="H507" s="147"/>
      <c r="I507" s="147"/>
      <c r="J507" s="147"/>
      <c r="K507" s="147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  <c r="AD507" s="147"/>
      <c r="AE507" s="147"/>
      <c r="AF507" s="147"/>
      <c r="AG507" s="147"/>
      <c r="AH507" s="147"/>
      <c r="AI507" s="147"/>
      <c r="AJ507" s="147"/>
      <c r="AK507" s="147"/>
      <c r="AL507" s="147"/>
    </row>
    <row r="508" ht="15.75" customHeight="1">
      <c r="A508" s="147"/>
      <c r="B508" s="147"/>
      <c r="C508" s="147"/>
      <c r="D508" s="147"/>
      <c r="E508" s="147"/>
      <c r="F508" s="147"/>
      <c r="G508" s="147"/>
      <c r="H508" s="147"/>
      <c r="I508" s="147"/>
      <c r="J508" s="147"/>
      <c r="K508" s="147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  <c r="AD508" s="147"/>
      <c r="AE508" s="147"/>
      <c r="AF508" s="147"/>
      <c r="AG508" s="147"/>
      <c r="AH508" s="147"/>
      <c r="AI508" s="147"/>
      <c r="AJ508" s="147"/>
      <c r="AK508" s="147"/>
      <c r="AL508" s="147"/>
    </row>
    <row r="509" ht="15.75" customHeight="1">
      <c r="A509" s="147"/>
      <c r="B509" s="147"/>
      <c r="C509" s="147"/>
      <c r="D509" s="147"/>
      <c r="E509" s="147"/>
      <c r="F509" s="147"/>
      <c r="G509" s="147"/>
      <c r="H509" s="147"/>
      <c r="I509" s="147"/>
      <c r="J509" s="147"/>
      <c r="K509" s="147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  <c r="AD509" s="147"/>
      <c r="AE509" s="147"/>
      <c r="AF509" s="147"/>
      <c r="AG509" s="147"/>
      <c r="AH509" s="147"/>
      <c r="AI509" s="147"/>
      <c r="AJ509" s="147"/>
      <c r="AK509" s="147"/>
      <c r="AL509" s="147"/>
    </row>
    <row r="510" ht="15.75" customHeight="1">
      <c r="A510" s="147"/>
      <c r="B510" s="147"/>
      <c r="C510" s="147"/>
      <c r="D510" s="147"/>
      <c r="E510" s="147"/>
      <c r="F510" s="147"/>
      <c r="G510" s="147"/>
      <c r="H510" s="147"/>
      <c r="I510" s="147"/>
      <c r="J510" s="147"/>
      <c r="K510" s="147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  <c r="AD510" s="147"/>
      <c r="AE510" s="147"/>
      <c r="AF510" s="147"/>
      <c r="AG510" s="147"/>
      <c r="AH510" s="147"/>
      <c r="AI510" s="147"/>
      <c r="AJ510" s="147"/>
      <c r="AK510" s="147"/>
      <c r="AL510" s="147"/>
    </row>
    <row r="511" ht="15.75" customHeight="1">
      <c r="A511" s="147"/>
      <c r="B511" s="147"/>
      <c r="C511" s="147"/>
      <c r="D511" s="147"/>
      <c r="E511" s="147"/>
      <c r="F511" s="147"/>
      <c r="G511" s="147"/>
      <c r="H511" s="147"/>
      <c r="I511" s="147"/>
      <c r="J511" s="147"/>
      <c r="K511" s="147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  <c r="AD511" s="147"/>
      <c r="AE511" s="147"/>
      <c r="AF511" s="147"/>
      <c r="AG511" s="147"/>
      <c r="AH511" s="147"/>
      <c r="AI511" s="147"/>
      <c r="AJ511" s="147"/>
      <c r="AK511" s="147"/>
      <c r="AL511" s="147"/>
    </row>
    <row r="512" ht="15.75" customHeight="1">
      <c r="A512" s="147"/>
      <c r="B512" s="147"/>
      <c r="C512" s="147"/>
      <c r="D512" s="147"/>
      <c r="E512" s="147"/>
      <c r="F512" s="147"/>
      <c r="G512" s="147"/>
      <c r="H512" s="147"/>
      <c r="I512" s="147"/>
      <c r="J512" s="147"/>
      <c r="K512" s="147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  <c r="AD512" s="147"/>
      <c r="AE512" s="147"/>
      <c r="AF512" s="147"/>
      <c r="AG512" s="147"/>
      <c r="AH512" s="147"/>
      <c r="AI512" s="147"/>
      <c r="AJ512" s="147"/>
      <c r="AK512" s="147"/>
      <c r="AL512" s="147"/>
    </row>
    <row r="513" ht="15.75" customHeight="1">
      <c r="A513" s="147"/>
      <c r="B513" s="147"/>
      <c r="C513" s="147"/>
      <c r="D513" s="147"/>
      <c r="E513" s="147"/>
      <c r="F513" s="147"/>
      <c r="G513" s="147"/>
      <c r="H513" s="147"/>
      <c r="I513" s="147"/>
      <c r="J513" s="147"/>
      <c r="K513" s="147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  <c r="AD513" s="147"/>
      <c r="AE513" s="147"/>
      <c r="AF513" s="147"/>
      <c r="AG513" s="147"/>
      <c r="AH513" s="147"/>
      <c r="AI513" s="147"/>
      <c r="AJ513" s="147"/>
      <c r="AK513" s="147"/>
      <c r="AL513" s="147"/>
    </row>
    <row r="514" ht="15.75" customHeight="1">
      <c r="A514" s="147"/>
      <c r="B514" s="147"/>
      <c r="C514" s="147"/>
      <c r="D514" s="147"/>
      <c r="E514" s="147"/>
      <c r="F514" s="147"/>
      <c r="G514" s="147"/>
      <c r="H514" s="147"/>
      <c r="I514" s="147"/>
      <c r="J514" s="147"/>
      <c r="K514" s="147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  <c r="AD514" s="147"/>
      <c r="AE514" s="147"/>
      <c r="AF514" s="147"/>
      <c r="AG514" s="147"/>
      <c r="AH514" s="147"/>
      <c r="AI514" s="147"/>
      <c r="AJ514" s="147"/>
      <c r="AK514" s="147"/>
      <c r="AL514" s="147"/>
    </row>
    <row r="515" ht="15.75" customHeight="1">
      <c r="A515" s="147"/>
      <c r="B515" s="147"/>
      <c r="C515" s="147"/>
      <c r="D515" s="147"/>
      <c r="E515" s="147"/>
      <c r="F515" s="147"/>
      <c r="G515" s="147"/>
      <c r="H515" s="147"/>
      <c r="I515" s="147"/>
      <c r="J515" s="147"/>
      <c r="K515" s="147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</row>
    <row r="516" ht="15.75" customHeight="1">
      <c r="A516" s="147"/>
      <c r="B516" s="147"/>
      <c r="C516" s="147"/>
      <c r="D516" s="147"/>
      <c r="E516" s="147"/>
      <c r="F516" s="147"/>
      <c r="G516" s="147"/>
      <c r="H516" s="147"/>
      <c r="I516" s="147"/>
      <c r="J516" s="147"/>
      <c r="K516" s="147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  <c r="AD516" s="147"/>
      <c r="AE516" s="147"/>
      <c r="AF516" s="147"/>
      <c r="AG516" s="147"/>
      <c r="AH516" s="147"/>
      <c r="AI516" s="147"/>
      <c r="AJ516" s="147"/>
      <c r="AK516" s="147"/>
      <c r="AL516" s="147"/>
    </row>
    <row r="517" ht="15.75" customHeight="1">
      <c r="A517" s="147"/>
      <c r="B517" s="147"/>
      <c r="C517" s="147"/>
      <c r="D517" s="147"/>
      <c r="E517" s="147"/>
      <c r="F517" s="147"/>
      <c r="G517" s="147"/>
      <c r="H517" s="147"/>
      <c r="I517" s="147"/>
      <c r="J517" s="147"/>
      <c r="K517" s="147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  <c r="AD517" s="147"/>
      <c r="AE517" s="147"/>
      <c r="AF517" s="147"/>
      <c r="AG517" s="147"/>
      <c r="AH517" s="147"/>
      <c r="AI517" s="147"/>
      <c r="AJ517" s="147"/>
      <c r="AK517" s="147"/>
      <c r="AL517" s="147"/>
    </row>
    <row r="518" ht="15.75" customHeight="1">
      <c r="A518" s="147"/>
      <c r="B518" s="147"/>
      <c r="C518" s="147"/>
      <c r="D518" s="147"/>
      <c r="E518" s="147"/>
      <c r="F518" s="147"/>
      <c r="G518" s="147"/>
      <c r="H518" s="147"/>
      <c r="I518" s="147"/>
      <c r="J518" s="147"/>
      <c r="K518" s="147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  <c r="AD518" s="147"/>
      <c r="AE518" s="147"/>
      <c r="AF518" s="147"/>
      <c r="AG518" s="147"/>
      <c r="AH518" s="147"/>
      <c r="AI518" s="147"/>
      <c r="AJ518" s="147"/>
      <c r="AK518" s="147"/>
      <c r="AL518" s="147"/>
    </row>
    <row r="519" ht="15.75" customHeight="1">
      <c r="A519" s="147"/>
      <c r="B519" s="147"/>
      <c r="C519" s="147"/>
      <c r="D519" s="147"/>
      <c r="E519" s="147"/>
      <c r="F519" s="147"/>
      <c r="G519" s="147"/>
      <c r="H519" s="147"/>
      <c r="I519" s="147"/>
      <c r="J519" s="147"/>
      <c r="K519" s="147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  <c r="AD519" s="147"/>
      <c r="AE519" s="147"/>
      <c r="AF519" s="147"/>
      <c r="AG519" s="147"/>
      <c r="AH519" s="147"/>
      <c r="AI519" s="147"/>
      <c r="AJ519" s="147"/>
      <c r="AK519" s="147"/>
      <c r="AL519" s="147"/>
    </row>
    <row r="520" ht="15.75" customHeight="1">
      <c r="A520" s="147"/>
      <c r="B520" s="147"/>
      <c r="C520" s="147"/>
      <c r="D520" s="147"/>
      <c r="E520" s="147"/>
      <c r="F520" s="147"/>
      <c r="G520" s="147"/>
      <c r="H520" s="147"/>
      <c r="I520" s="147"/>
      <c r="J520" s="147"/>
      <c r="K520" s="147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  <c r="AD520" s="147"/>
      <c r="AE520" s="147"/>
      <c r="AF520" s="147"/>
      <c r="AG520" s="147"/>
      <c r="AH520" s="147"/>
      <c r="AI520" s="147"/>
      <c r="AJ520" s="147"/>
      <c r="AK520" s="147"/>
      <c r="AL520" s="147"/>
    </row>
    <row r="521" ht="15.75" customHeight="1">
      <c r="A521" s="147"/>
      <c r="B521" s="147"/>
      <c r="C521" s="147"/>
      <c r="D521" s="147"/>
      <c r="E521" s="147"/>
      <c r="F521" s="147"/>
      <c r="G521" s="147"/>
      <c r="H521" s="147"/>
      <c r="I521" s="147"/>
      <c r="J521" s="147"/>
      <c r="K521" s="147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  <c r="AD521" s="147"/>
      <c r="AE521" s="147"/>
      <c r="AF521" s="147"/>
      <c r="AG521" s="147"/>
      <c r="AH521" s="147"/>
      <c r="AI521" s="147"/>
      <c r="AJ521" s="147"/>
      <c r="AK521" s="147"/>
      <c r="AL521" s="147"/>
    </row>
    <row r="522" ht="15.75" customHeight="1">
      <c r="A522" s="147"/>
      <c r="B522" s="147"/>
      <c r="C522" s="147"/>
      <c r="D522" s="147"/>
      <c r="E522" s="147"/>
      <c r="F522" s="147"/>
      <c r="G522" s="147"/>
      <c r="H522" s="147"/>
      <c r="I522" s="147"/>
      <c r="J522" s="147"/>
      <c r="K522" s="147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  <c r="AD522" s="147"/>
      <c r="AE522" s="147"/>
      <c r="AF522" s="147"/>
      <c r="AG522" s="147"/>
      <c r="AH522" s="147"/>
      <c r="AI522" s="147"/>
      <c r="AJ522" s="147"/>
      <c r="AK522" s="147"/>
      <c r="AL522" s="147"/>
    </row>
    <row r="523" ht="15.75" customHeight="1">
      <c r="A523" s="147"/>
      <c r="B523" s="147"/>
      <c r="C523" s="147"/>
      <c r="D523" s="147"/>
      <c r="E523" s="147"/>
      <c r="F523" s="147"/>
      <c r="G523" s="147"/>
      <c r="H523" s="147"/>
      <c r="I523" s="147"/>
      <c r="J523" s="147"/>
      <c r="K523" s="147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  <c r="AD523" s="147"/>
      <c r="AE523" s="147"/>
      <c r="AF523" s="147"/>
      <c r="AG523" s="147"/>
      <c r="AH523" s="147"/>
      <c r="AI523" s="147"/>
      <c r="AJ523" s="147"/>
      <c r="AK523" s="147"/>
      <c r="AL523" s="147"/>
    </row>
    <row r="524" ht="15.75" customHeight="1">
      <c r="A524" s="147"/>
      <c r="B524" s="147"/>
      <c r="C524" s="147"/>
      <c r="D524" s="147"/>
      <c r="E524" s="147"/>
      <c r="F524" s="147"/>
      <c r="G524" s="147"/>
      <c r="H524" s="147"/>
      <c r="I524" s="147"/>
      <c r="J524" s="147"/>
      <c r="K524" s="147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  <c r="AD524" s="147"/>
      <c r="AE524" s="147"/>
      <c r="AF524" s="147"/>
      <c r="AG524" s="147"/>
      <c r="AH524" s="147"/>
      <c r="AI524" s="147"/>
      <c r="AJ524" s="147"/>
      <c r="AK524" s="147"/>
      <c r="AL524" s="147"/>
    </row>
    <row r="525" ht="15.75" customHeight="1">
      <c r="A525" s="147"/>
      <c r="B525" s="147"/>
      <c r="C525" s="147"/>
      <c r="D525" s="147"/>
      <c r="E525" s="147"/>
      <c r="F525" s="147"/>
      <c r="G525" s="147"/>
      <c r="H525" s="147"/>
      <c r="I525" s="147"/>
      <c r="J525" s="147"/>
      <c r="K525" s="147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  <c r="AD525" s="147"/>
      <c r="AE525" s="147"/>
      <c r="AF525" s="147"/>
      <c r="AG525" s="147"/>
      <c r="AH525" s="147"/>
      <c r="AI525" s="147"/>
      <c r="AJ525" s="147"/>
      <c r="AK525" s="147"/>
      <c r="AL525" s="147"/>
    </row>
    <row r="526" ht="15.75" customHeight="1">
      <c r="A526" s="147"/>
      <c r="B526" s="147"/>
      <c r="C526" s="147"/>
      <c r="D526" s="147"/>
      <c r="E526" s="147"/>
      <c r="F526" s="147"/>
      <c r="G526" s="147"/>
      <c r="H526" s="147"/>
      <c r="I526" s="147"/>
      <c r="J526" s="147"/>
      <c r="K526" s="147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  <c r="AD526" s="147"/>
      <c r="AE526" s="147"/>
      <c r="AF526" s="147"/>
      <c r="AG526" s="147"/>
      <c r="AH526" s="147"/>
      <c r="AI526" s="147"/>
      <c r="AJ526" s="147"/>
      <c r="AK526" s="147"/>
      <c r="AL526" s="147"/>
    </row>
    <row r="527" ht="15.75" customHeight="1">
      <c r="A527" s="147"/>
      <c r="B527" s="147"/>
      <c r="C527" s="147"/>
      <c r="D527" s="147"/>
      <c r="E527" s="147"/>
      <c r="F527" s="147"/>
      <c r="G527" s="147"/>
      <c r="H527" s="147"/>
      <c r="I527" s="147"/>
      <c r="J527" s="147"/>
      <c r="K527" s="147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  <c r="AD527" s="147"/>
      <c r="AE527" s="147"/>
      <c r="AF527" s="147"/>
      <c r="AG527" s="147"/>
      <c r="AH527" s="147"/>
      <c r="AI527" s="147"/>
      <c r="AJ527" s="147"/>
      <c r="AK527" s="147"/>
      <c r="AL527" s="147"/>
    </row>
    <row r="528" ht="15.75" customHeight="1">
      <c r="A528" s="147"/>
      <c r="B528" s="147"/>
      <c r="C528" s="147"/>
      <c r="D528" s="147"/>
      <c r="E528" s="147"/>
      <c r="F528" s="147"/>
      <c r="G528" s="147"/>
      <c r="H528" s="147"/>
      <c r="I528" s="147"/>
      <c r="J528" s="147"/>
      <c r="K528" s="147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  <c r="AD528" s="147"/>
      <c r="AE528" s="147"/>
      <c r="AF528" s="147"/>
      <c r="AG528" s="147"/>
      <c r="AH528" s="147"/>
      <c r="AI528" s="147"/>
      <c r="AJ528" s="147"/>
      <c r="AK528" s="147"/>
      <c r="AL528" s="147"/>
    </row>
    <row r="529" ht="15.75" customHeight="1">
      <c r="A529" s="147"/>
      <c r="B529" s="147"/>
      <c r="C529" s="147"/>
      <c r="D529" s="147"/>
      <c r="E529" s="147"/>
      <c r="F529" s="147"/>
      <c r="G529" s="147"/>
      <c r="H529" s="147"/>
      <c r="I529" s="147"/>
      <c r="J529" s="147"/>
      <c r="K529" s="147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  <c r="AD529" s="147"/>
      <c r="AE529" s="147"/>
      <c r="AF529" s="147"/>
      <c r="AG529" s="147"/>
      <c r="AH529" s="147"/>
      <c r="AI529" s="147"/>
      <c r="AJ529" s="147"/>
      <c r="AK529" s="147"/>
      <c r="AL529" s="147"/>
    </row>
    <row r="530" ht="15.75" customHeight="1">
      <c r="A530" s="147"/>
      <c r="B530" s="147"/>
      <c r="C530" s="147"/>
      <c r="D530" s="147"/>
      <c r="E530" s="147"/>
      <c r="F530" s="147"/>
      <c r="G530" s="147"/>
      <c r="H530" s="147"/>
      <c r="I530" s="147"/>
      <c r="J530" s="147"/>
      <c r="K530" s="147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  <c r="AD530" s="147"/>
      <c r="AE530" s="147"/>
      <c r="AF530" s="147"/>
      <c r="AG530" s="147"/>
      <c r="AH530" s="147"/>
      <c r="AI530" s="147"/>
      <c r="AJ530" s="147"/>
      <c r="AK530" s="147"/>
      <c r="AL530" s="147"/>
    </row>
    <row r="531" ht="15.75" customHeight="1">
      <c r="A531" s="147"/>
      <c r="B531" s="147"/>
      <c r="C531" s="147"/>
      <c r="D531" s="147"/>
      <c r="E531" s="147"/>
      <c r="F531" s="147"/>
      <c r="G531" s="147"/>
      <c r="H531" s="147"/>
      <c r="I531" s="147"/>
      <c r="J531" s="147"/>
      <c r="K531" s="147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  <c r="AD531" s="147"/>
      <c r="AE531" s="147"/>
      <c r="AF531" s="147"/>
      <c r="AG531" s="147"/>
      <c r="AH531" s="147"/>
      <c r="AI531" s="147"/>
      <c r="AJ531" s="147"/>
      <c r="AK531" s="147"/>
      <c r="AL531" s="147"/>
    </row>
    <row r="532" ht="15.75" customHeight="1">
      <c r="A532" s="147"/>
      <c r="B532" s="147"/>
      <c r="C532" s="147"/>
      <c r="D532" s="147"/>
      <c r="E532" s="147"/>
      <c r="F532" s="147"/>
      <c r="G532" s="147"/>
      <c r="H532" s="147"/>
      <c r="I532" s="147"/>
      <c r="J532" s="147"/>
      <c r="K532" s="147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  <c r="AD532" s="147"/>
      <c r="AE532" s="147"/>
      <c r="AF532" s="147"/>
      <c r="AG532" s="147"/>
      <c r="AH532" s="147"/>
      <c r="AI532" s="147"/>
      <c r="AJ532" s="147"/>
      <c r="AK532" s="147"/>
      <c r="AL532" s="147"/>
    </row>
    <row r="533" ht="15.75" customHeight="1">
      <c r="A533" s="147"/>
      <c r="B533" s="147"/>
      <c r="C533" s="147"/>
      <c r="D533" s="147"/>
      <c r="E533" s="147"/>
      <c r="F533" s="147"/>
      <c r="G533" s="147"/>
      <c r="H533" s="147"/>
      <c r="I533" s="147"/>
      <c r="J533" s="147"/>
      <c r="K533" s="147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  <c r="AD533" s="147"/>
      <c r="AE533" s="147"/>
      <c r="AF533" s="147"/>
      <c r="AG533" s="147"/>
      <c r="AH533" s="147"/>
      <c r="AI533" s="147"/>
      <c r="AJ533" s="147"/>
      <c r="AK533" s="147"/>
      <c r="AL533" s="147"/>
    </row>
    <row r="534" ht="15.75" customHeight="1">
      <c r="A534" s="147"/>
      <c r="B534" s="147"/>
      <c r="C534" s="147"/>
      <c r="D534" s="147"/>
      <c r="E534" s="147"/>
      <c r="F534" s="147"/>
      <c r="G534" s="147"/>
      <c r="H534" s="147"/>
      <c r="I534" s="147"/>
      <c r="J534" s="147"/>
      <c r="K534" s="147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  <c r="AD534" s="147"/>
      <c r="AE534" s="147"/>
      <c r="AF534" s="147"/>
      <c r="AG534" s="147"/>
      <c r="AH534" s="147"/>
      <c r="AI534" s="147"/>
      <c r="AJ534" s="147"/>
      <c r="AK534" s="147"/>
      <c r="AL534" s="147"/>
    </row>
    <row r="535" ht="15.75" customHeight="1">
      <c r="A535" s="147"/>
      <c r="B535" s="147"/>
      <c r="C535" s="147"/>
      <c r="D535" s="147"/>
      <c r="E535" s="147"/>
      <c r="F535" s="147"/>
      <c r="G535" s="147"/>
      <c r="H535" s="147"/>
      <c r="I535" s="147"/>
      <c r="J535" s="147"/>
      <c r="K535" s="147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  <c r="AD535" s="147"/>
      <c r="AE535" s="147"/>
      <c r="AF535" s="147"/>
      <c r="AG535" s="147"/>
      <c r="AH535" s="147"/>
      <c r="AI535" s="147"/>
      <c r="AJ535" s="147"/>
      <c r="AK535" s="147"/>
      <c r="AL535" s="147"/>
    </row>
    <row r="536" ht="15.75" customHeight="1">
      <c r="A536" s="147"/>
      <c r="B536" s="147"/>
      <c r="C536" s="147"/>
      <c r="D536" s="147"/>
      <c r="E536" s="147"/>
      <c r="F536" s="147"/>
      <c r="G536" s="147"/>
      <c r="H536" s="147"/>
      <c r="I536" s="147"/>
      <c r="J536" s="147"/>
      <c r="K536" s="147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  <c r="AD536" s="147"/>
      <c r="AE536" s="147"/>
      <c r="AF536" s="147"/>
      <c r="AG536" s="147"/>
      <c r="AH536" s="147"/>
      <c r="AI536" s="147"/>
      <c r="AJ536" s="147"/>
      <c r="AK536" s="147"/>
      <c r="AL536" s="147"/>
    </row>
    <row r="537" ht="15.75" customHeight="1">
      <c r="A537" s="147"/>
      <c r="B537" s="147"/>
      <c r="C537" s="147"/>
      <c r="D537" s="147"/>
      <c r="E537" s="147"/>
      <c r="F537" s="147"/>
      <c r="G537" s="147"/>
      <c r="H537" s="147"/>
      <c r="I537" s="147"/>
      <c r="J537" s="147"/>
      <c r="K537" s="147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  <c r="AD537" s="147"/>
      <c r="AE537" s="147"/>
      <c r="AF537" s="147"/>
      <c r="AG537" s="147"/>
      <c r="AH537" s="147"/>
      <c r="AI537" s="147"/>
      <c r="AJ537" s="147"/>
      <c r="AK537" s="147"/>
      <c r="AL537" s="147"/>
    </row>
    <row r="538" ht="15.75" customHeight="1">
      <c r="A538" s="147"/>
      <c r="B538" s="147"/>
      <c r="C538" s="147"/>
      <c r="D538" s="147"/>
      <c r="E538" s="147"/>
      <c r="F538" s="147"/>
      <c r="G538" s="147"/>
      <c r="H538" s="147"/>
      <c r="I538" s="147"/>
      <c r="J538" s="147"/>
      <c r="K538" s="147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  <c r="AD538" s="147"/>
      <c r="AE538" s="147"/>
      <c r="AF538" s="147"/>
      <c r="AG538" s="147"/>
      <c r="AH538" s="147"/>
      <c r="AI538" s="147"/>
      <c r="AJ538" s="147"/>
      <c r="AK538" s="147"/>
      <c r="AL538" s="147"/>
    </row>
    <row r="539" ht="15.75" customHeight="1">
      <c r="A539" s="147"/>
      <c r="B539" s="147"/>
      <c r="C539" s="147"/>
      <c r="D539" s="147"/>
      <c r="E539" s="147"/>
      <c r="F539" s="147"/>
      <c r="G539" s="147"/>
      <c r="H539" s="147"/>
      <c r="I539" s="147"/>
      <c r="J539" s="147"/>
      <c r="K539" s="147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  <c r="AD539" s="147"/>
      <c r="AE539" s="147"/>
      <c r="AF539" s="147"/>
      <c r="AG539" s="147"/>
      <c r="AH539" s="147"/>
      <c r="AI539" s="147"/>
      <c r="AJ539" s="147"/>
      <c r="AK539" s="147"/>
      <c r="AL539" s="147"/>
    </row>
    <row r="540" ht="15.75" customHeight="1">
      <c r="A540" s="147"/>
      <c r="B540" s="147"/>
      <c r="C540" s="147"/>
      <c r="D540" s="147"/>
      <c r="E540" s="147"/>
      <c r="F540" s="147"/>
      <c r="G540" s="147"/>
      <c r="H540" s="147"/>
      <c r="I540" s="147"/>
      <c r="J540" s="147"/>
      <c r="K540" s="147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  <c r="AD540" s="147"/>
      <c r="AE540" s="147"/>
      <c r="AF540" s="147"/>
      <c r="AG540" s="147"/>
      <c r="AH540" s="147"/>
      <c r="AI540" s="147"/>
      <c r="AJ540" s="147"/>
      <c r="AK540" s="147"/>
      <c r="AL540" s="147"/>
    </row>
    <row r="541" ht="15.75" customHeight="1">
      <c r="A541" s="147"/>
      <c r="B541" s="147"/>
      <c r="C541" s="147"/>
      <c r="D541" s="147"/>
      <c r="E541" s="147"/>
      <c r="F541" s="147"/>
      <c r="G541" s="147"/>
      <c r="H541" s="147"/>
      <c r="I541" s="147"/>
      <c r="J541" s="147"/>
      <c r="K541" s="147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  <c r="AD541" s="147"/>
      <c r="AE541" s="147"/>
      <c r="AF541" s="147"/>
      <c r="AG541" s="147"/>
      <c r="AH541" s="147"/>
      <c r="AI541" s="147"/>
      <c r="AJ541" s="147"/>
      <c r="AK541" s="147"/>
      <c r="AL541" s="147"/>
    </row>
    <row r="542" ht="15.75" customHeight="1">
      <c r="A542" s="147"/>
      <c r="B542" s="147"/>
      <c r="C542" s="147"/>
      <c r="D542" s="147"/>
      <c r="E542" s="147"/>
      <c r="F542" s="147"/>
      <c r="G542" s="147"/>
      <c r="H542" s="147"/>
      <c r="I542" s="147"/>
      <c r="J542" s="147"/>
      <c r="K542" s="147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  <c r="AD542" s="147"/>
      <c r="AE542" s="147"/>
      <c r="AF542" s="147"/>
      <c r="AG542" s="147"/>
      <c r="AH542" s="147"/>
      <c r="AI542" s="147"/>
      <c r="AJ542" s="147"/>
      <c r="AK542" s="147"/>
      <c r="AL542" s="147"/>
    </row>
    <row r="543" ht="15.75" customHeight="1">
      <c r="A543" s="147"/>
      <c r="B543" s="147"/>
      <c r="C543" s="147"/>
      <c r="D543" s="147"/>
      <c r="E543" s="147"/>
      <c r="F543" s="147"/>
      <c r="G543" s="147"/>
      <c r="H543" s="147"/>
      <c r="I543" s="147"/>
      <c r="J543" s="147"/>
      <c r="K543" s="147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  <c r="AD543" s="147"/>
      <c r="AE543" s="147"/>
      <c r="AF543" s="147"/>
      <c r="AG543" s="147"/>
      <c r="AH543" s="147"/>
      <c r="AI543" s="147"/>
      <c r="AJ543" s="147"/>
      <c r="AK543" s="147"/>
      <c r="AL543" s="147"/>
    </row>
    <row r="544" ht="15.75" customHeight="1">
      <c r="A544" s="147"/>
      <c r="B544" s="147"/>
      <c r="C544" s="147"/>
      <c r="D544" s="147"/>
      <c r="E544" s="147"/>
      <c r="F544" s="147"/>
      <c r="G544" s="147"/>
      <c r="H544" s="147"/>
      <c r="I544" s="147"/>
      <c r="J544" s="147"/>
      <c r="K544" s="147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  <c r="AD544" s="147"/>
      <c r="AE544" s="147"/>
      <c r="AF544" s="147"/>
      <c r="AG544" s="147"/>
      <c r="AH544" s="147"/>
      <c r="AI544" s="147"/>
      <c r="AJ544" s="147"/>
      <c r="AK544" s="147"/>
      <c r="AL544" s="147"/>
    </row>
    <row r="545" ht="15.75" customHeight="1">
      <c r="A545" s="147"/>
      <c r="B545" s="147"/>
      <c r="C545" s="147"/>
      <c r="D545" s="147"/>
      <c r="E545" s="147"/>
      <c r="F545" s="147"/>
      <c r="G545" s="147"/>
      <c r="H545" s="147"/>
      <c r="I545" s="147"/>
      <c r="J545" s="147"/>
      <c r="K545" s="147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  <c r="AD545" s="147"/>
      <c r="AE545" s="147"/>
      <c r="AF545" s="147"/>
      <c r="AG545" s="147"/>
      <c r="AH545" s="147"/>
      <c r="AI545" s="147"/>
      <c r="AJ545" s="147"/>
      <c r="AK545" s="147"/>
      <c r="AL545" s="147"/>
    </row>
    <row r="546" ht="15.75" customHeight="1">
      <c r="A546" s="147"/>
      <c r="B546" s="147"/>
      <c r="C546" s="147"/>
      <c r="D546" s="147"/>
      <c r="E546" s="147"/>
      <c r="F546" s="147"/>
      <c r="G546" s="147"/>
      <c r="H546" s="147"/>
      <c r="I546" s="147"/>
      <c r="J546" s="147"/>
      <c r="K546" s="147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  <c r="AD546" s="147"/>
      <c r="AE546" s="147"/>
      <c r="AF546" s="147"/>
      <c r="AG546" s="147"/>
      <c r="AH546" s="147"/>
      <c r="AI546" s="147"/>
      <c r="AJ546" s="147"/>
      <c r="AK546" s="147"/>
      <c r="AL546" s="147"/>
    </row>
    <row r="547" ht="15.75" customHeight="1">
      <c r="A547" s="147"/>
      <c r="B547" s="147"/>
      <c r="C547" s="147"/>
      <c r="D547" s="147"/>
      <c r="E547" s="147"/>
      <c r="F547" s="147"/>
      <c r="G547" s="147"/>
      <c r="H547" s="147"/>
      <c r="I547" s="147"/>
      <c r="J547" s="147"/>
      <c r="K547" s="147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  <c r="AD547" s="147"/>
      <c r="AE547" s="147"/>
      <c r="AF547" s="147"/>
      <c r="AG547" s="147"/>
      <c r="AH547" s="147"/>
      <c r="AI547" s="147"/>
      <c r="AJ547" s="147"/>
      <c r="AK547" s="147"/>
      <c r="AL547" s="147"/>
    </row>
    <row r="548" ht="15.75" customHeight="1">
      <c r="A548" s="147"/>
      <c r="B548" s="147"/>
      <c r="C548" s="147"/>
      <c r="D548" s="147"/>
      <c r="E548" s="147"/>
      <c r="F548" s="147"/>
      <c r="G548" s="147"/>
      <c r="H548" s="147"/>
      <c r="I548" s="147"/>
      <c r="J548" s="147"/>
      <c r="K548" s="147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  <c r="AD548" s="147"/>
      <c r="AE548" s="147"/>
      <c r="AF548" s="147"/>
      <c r="AG548" s="147"/>
      <c r="AH548" s="147"/>
      <c r="AI548" s="147"/>
      <c r="AJ548" s="147"/>
      <c r="AK548" s="147"/>
      <c r="AL548" s="147"/>
    </row>
    <row r="549" ht="15.75" customHeight="1">
      <c r="A549" s="147"/>
      <c r="B549" s="147"/>
      <c r="C549" s="147"/>
      <c r="D549" s="147"/>
      <c r="E549" s="147"/>
      <c r="F549" s="147"/>
      <c r="G549" s="147"/>
      <c r="H549" s="147"/>
      <c r="I549" s="147"/>
      <c r="J549" s="147"/>
      <c r="K549" s="147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  <c r="AD549" s="147"/>
      <c r="AE549" s="147"/>
      <c r="AF549" s="147"/>
      <c r="AG549" s="147"/>
      <c r="AH549" s="147"/>
      <c r="AI549" s="147"/>
      <c r="AJ549" s="147"/>
      <c r="AK549" s="147"/>
      <c r="AL549" s="147"/>
    </row>
    <row r="550" ht="15.75" customHeight="1">
      <c r="A550" s="147"/>
      <c r="B550" s="147"/>
      <c r="C550" s="147"/>
      <c r="D550" s="147"/>
      <c r="E550" s="147"/>
      <c r="F550" s="147"/>
      <c r="G550" s="147"/>
      <c r="H550" s="147"/>
      <c r="I550" s="147"/>
      <c r="J550" s="147"/>
      <c r="K550" s="147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  <c r="AD550" s="147"/>
      <c r="AE550" s="147"/>
      <c r="AF550" s="147"/>
      <c r="AG550" s="147"/>
      <c r="AH550" s="147"/>
      <c r="AI550" s="147"/>
      <c r="AJ550" s="147"/>
      <c r="AK550" s="147"/>
      <c r="AL550" s="147"/>
    </row>
    <row r="551" ht="15.75" customHeight="1">
      <c r="A551" s="147"/>
      <c r="B551" s="147"/>
      <c r="C551" s="147"/>
      <c r="D551" s="147"/>
      <c r="E551" s="147"/>
      <c r="F551" s="147"/>
      <c r="G551" s="147"/>
      <c r="H551" s="147"/>
      <c r="I551" s="147"/>
      <c r="J551" s="147"/>
      <c r="K551" s="147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  <c r="AD551" s="147"/>
      <c r="AE551" s="147"/>
      <c r="AF551" s="147"/>
      <c r="AG551" s="147"/>
      <c r="AH551" s="147"/>
      <c r="AI551" s="147"/>
      <c r="AJ551" s="147"/>
      <c r="AK551" s="147"/>
      <c r="AL551" s="147"/>
    </row>
    <row r="552" ht="15.75" customHeight="1">
      <c r="A552" s="147"/>
      <c r="B552" s="147"/>
      <c r="C552" s="147"/>
      <c r="D552" s="147"/>
      <c r="E552" s="147"/>
      <c r="F552" s="147"/>
      <c r="G552" s="147"/>
      <c r="H552" s="147"/>
      <c r="I552" s="147"/>
      <c r="J552" s="147"/>
      <c r="K552" s="147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  <c r="AD552" s="147"/>
      <c r="AE552" s="147"/>
      <c r="AF552" s="147"/>
      <c r="AG552" s="147"/>
      <c r="AH552" s="147"/>
      <c r="AI552" s="147"/>
      <c r="AJ552" s="147"/>
      <c r="AK552" s="147"/>
      <c r="AL552" s="147"/>
    </row>
    <row r="553" ht="15.75" customHeight="1">
      <c r="A553" s="147"/>
      <c r="B553" s="147"/>
      <c r="C553" s="147"/>
      <c r="D553" s="147"/>
      <c r="E553" s="147"/>
      <c r="F553" s="147"/>
      <c r="G553" s="147"/>
      <c r="H553" s="147"/>
      <c r="I553" s="147"/>
      <c r="J553" s="147"/>
      <c r="K553" s="147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  <c r="AD553" s="147"/>
      <c r="AE553" s="147"/>
      <c r="AF553" s="147"/>
      <c r="AG553" s="147"/>
      <c r="AH553" s="147"/>
      <c r="AI553" s="147"/>
      <c r="AJ553" s="147"/>
      <c r="AK553" s="147"/>
      <c r="AL553" s="147"/>
    </row>
    <row r="554" ht="15.75" customHeight="1">
      <c r="A554" s="147"/>
      <c r="B554" s="147"/>
      <c r="C554" s="147"/>
      <c r="D554" s="147"/>
      <c r="E554" s="147"/>
      <c r="F554" s="147"/>
      <c r="G554" s="147"/>
      <c r="H554" s="147"/>
      <c r="I554" s="147"/>
      <c r="J554" s="147"/>
      <c r="K554" s="147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  <c r="AD554" s="147"/>
      <c r="AE554" s="147"/>
      <c r="AF554" s="147"/>
      <c r="AG554" s="147"/>
      <c r="AH554" s="147"/>
      <c r="AI554" s="147"/>
      <c r="AJ554" s="147"/>
      <c r="AK554" s="147"/>
      <c r="AL554" s="147"/>
    </row>
    <row r="555" ht="15.75" customHeight="1">
      <c r="A555" s="147"/>
      <c r="B555" s="147"/>
      <c r="C555" s="147"/>
      <c r="D555" s="147"/>
      <c r="E555" s="147"/>
      <c r="F555" s="147"/>
      <c r="G555" s="147"/>
      <c r="H555" s="147"/>
      <c r="I555" s="147"/>
      <c r="J555" s="147"/>
      <c r="K555" s="147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  <c r="AD555" s="147"/>
      <c r="AE555" s="147"/>
      <c r="AF555" s="147"/>
      <c r="AG555" s="147"/>
      <c r="AH555" s="147"/>
      <c r="AI555" s="147"/>
      <c r="AJ555" s="147"/>
      <c r="AK555" s="147"/>
      <c r="AL555" s="147"/>
    </row>
    <row r="556" ht="15.75" customHeight="1">
      <c r="A556" s="147"/>
      <c r="B556" s="147"/>
      <c r="C556" s="147"/>
      <c r="D556" s="147"/>
      <c r="E556" s="147"/>
      <c r="F556" s="147"/>
      <c r="G556" s="147"/>
      <c r="H556" s="147"/>
      <c r="I556" s="147"/>
      <c r="J556" s="147"/>
      <c r="K556" s="147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  <c r="AD556" s="147"/>
      <c r="AE556" s="147"/>
      <c r="AF556" s="147"/>
      <c r="AG556" s="147"/>
      <c r="AH556" s="147"/>
      <c r="AI556" s="147"/>
      <c r="AJ556" s="147"/>
      <c r="AK556" s="147"/>
      <c r="AL556" s="147"/>
    </row>
    <row r="557" ht="15.75" customHeight="1">
      <c r="A557" s="147"/>
      <c r="B557" s="147"/>
      <c r="C557" s="147"/>
      <c r="D557" s="147"/>
      <c r="E557" s="147"/>
      <c r="F557" s="147"/>
      <c r="G557" s="147"/>
      <c r="H557" s="147"/>
      <c r="I557" s="147"/>
      <c r="J557" s="147"/>
      <c r="K557" s="147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  <c r="AD557" s="147"/>
      <c r="AE557" s="147"/>
      <c r="AF557" s="147"/>
      <c r="AG557" s="147"/>
      <c r="AH557" s="147"/>
      <c r="AI557" s="147"/>
      <c r="AJ557" s="147"/>
      <c r="AK557" s="147"/>
      <c r="AL557" s="147"/>
    </row>
    <row r="558" ht="15.75" customHeight="1">
      <c r="A558" s="147"/>
      <c r="B558" s="147"/>
      <c r="C558" s="147"/>
      <c r="D558" s="147"/>
      <c r="E558" s="147"/>
      <c r="F558" s="147"/>
      <c r="G558" s="147"/>
      <c r="H558" s="147"/>
      <c r="I558" s="147"/>
      <c r="J558" s="147"/>
      <c r="K558" s="147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  <c r="AD558" s="147"/>
      <c r="AE558" s="147"/>
      <c r="AF558" s="147"/>
      <c r="AG558" s="147"/>
      <c r="AH558" s="147"/>
      <c r="AI558" s="147"/>
      <c r="AJ558" s="147"/>
      <c r="AK558" s="147"/>
      <c r="AL558" s="147"/>
    </row>
    <row r="559" ht="15.75" customHeight="1">
      <c r="A559" s="147"/>
      <c r="B559" s="147"/>
      <c r="C559" s="147"/>
      <c r="D559" s="147"/>
      <c r="E559" s="147"/>
      <c r="F559" s="147"/>
      <c r="G559" s="147"/>
      <c r="H559" s="147"/>
      <c r="I559" s="147"/>
      <c r="J559" s="147"/>
      <c r="K559" s="147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  <c r="AD559" s="147"/>
      <c r="AE559" s="147"/>
      <c r="AF559" s="147"/>
      <c r="AG559" s="147"/>
      <c r="AH559" s="147"/>
      <c r="AI559" s="147"/>
      <c r="AJ559" s="147"/>
      <c r="AK559" s="147"/>
      <c r="AL559" s="147"/>
    </row>
    <row r="560" ht="15.75" customHeight="1">
      <c r="A560" s="147"/>
      <c r="B560" s="147"/>
      <c r="C560" s="147"/>
      <c r="D560" s="147"/>
      <c r="E560" s="147"/>
      <c r="F560" s="147"/>
      <c r="G560" s="147"/>
      <c r="H560" s="147"/>
      <c r="I560" s="147"/>
      <c r="J560" s="147"/>
      <c r="K560" s="147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  <c r="AD560" s="147"/>
      <c r="AE560" s="147"/>
      <c r="AF560" s="147"/>
      <c r="AG560" s="147"/>
      <c r="AH560" s="147"/>
      <c r="AI560" s="147"/>
      <c r="AJ560" s="147"/>
      <c r="AK560" s="147"/>
      <c r="AL560" s="147"/>
    </row>
    <row r="561" ht="15.75" customHeight="1">
      <c r="A561" s="147"/>
      <c r="B561" s="147"/>
      <c r="C561" s="147"/>
      <c r="D561" s="147"/>
      <c r="E561" s="147"/>
      <c r="F561" s="147"/>
      <c r="G561" s="147"/>
      <c r="H561" s="147"/>
      <c r="I561" s="147"/>
      <c r="J561" s="147"/>
      <c r="K561" s="147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  <c r="AD561" s="147"/>
      <c r="AE561" s="147"/>
      <c r="AF561" s="147"/>
      <c r="AG561" s="147"/>
      <c r="AH561" s="147"/>
      <c r="AI561" s="147"/>
      <c r="AJ561" s="147"/>
      <c r="AK561" s="147"/>
      <c r="AL561" s="147"/>
    </row>
    <row r="562" ht="15.75" customHeight="1">
      <c r="A562" s="147"/>
      <c r="B562" s="147"/>
      <c r="C562" s="147"/>
      <c r="D562" s="147"/>
      <c r="E562" s="147"/>
      <c r="F562" s="147"/>
      <c r="G562" s="147"/>
      <c r="H562" s="147"/>
      <c r="I562" s="147"/>
      <c r="J562" s="147"/>
      <c r="K562" s="147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  <c r="AD562" s="147"/>
      <c r="AE562" s="147"/>
      <c r="AF562" s="147"/>
      <c r="AG562" s="147"/>
      <c r="AH562" s="147"/>
      <c r="AI562" s="147"/>
      <c r="AJ562" s="147"/>
      <c r="AK562" s="147"/>
      <c r="AL562" s="147"/>
    </row>
    <row r="563" ht="15.75" customHeight="1">
      <c r="A563" s="147"/>
      <c r="B563" s="147"/>
      <c r="C563" s="147"/>
      <c r="D563" s="147"/>
      <c r="E563" s="147"/>
      <c r="F563" s="147"/>
      <c r="G563" s="147"/>
      <c r="H563" s="147"/>
      <c r="I563" s="147"/>
      <c r="J563" s="147"/>
      <c r="K563" s="147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  <c r="AD563" s="147"/>
      <c r="AE563" s="147"/>
      <c r="AF563" s="147"/>
      <c r="AG563" s="147"/>
      <c r="AH563" s="147"/>
      <c r="AI563" s="147"/>
      <c r="AJ563" s="147"/>
      <c r="AK563" s="147"/>
      <c r="AL563" s="147"/>
    </row>
    <row r="564" ht="15.75" customHeight="1">
      <c r="A564" s="147"/>
      <c r="B564" s="147"/>
      <c r="C564" s="147"/>
      <c r="D564" s="147"/>
      <c r="E564" s="147"/>
      <c r="F564" s="147"/>
      <c r="G564" s="147"/>
      <c r="H564" s="147"/>
      <c r="I564" s="147"/>
      <c r="J564" s="147"/>
      <c r="K564" s="147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  <c r="AD564" s="147"/>
      <c r="AE564" s="147"/>
      <c r="AF564" s="147"/>
      <c r="AG564" s="147"/>
      <c r="AH564" s="147"/>
      <c r="AI564" s="147"/>
      <c r="AJ564" s="147"/>
      <c r="AK564" s="147"/>
      <c r="AL564" s="147"/>
    </row>
    <row r="565" ht="15.75" customHeight="1">
      <c r="A565" s="147"/>
      <c r="B565" s="147"/>
      <c r="C565" s="147"/>
      <c r="D565" s="147"/>
      <c r="E565" s="147"/>
      <c r="F565" s="147"/>
      <c r="G565" s="147"/>
      <c r="H565" s="147"/>
      <c r="I565" s="147"/>
      <c r="J565" s="147"/>
      <c r="K565" s="147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  <c r="AD565" s="147"/>
      <c r="AE565" s="147"/>
      <c r="AF565" s="147"/>
      <c r="AG565" s="147"/>
      <c r="AH565" s="147"/>
      <c r="AI565" s="147"/>
      <c r="AJ565" s="147"/>
      <c r="AK565" s="147"/>
      <c r="AL565" s="147"/>
    </row>
    <row r="566" ht="15.75" customHeight="1">
      <c r="A566" s="147"/>
      <c r="B566" s="147"/>
      <c r="C566" s="147"/>
      <c r="D566" s="147"/>
      <c r="E566" s="147"/>
      <c r="F566" s="147"/>
      <c r="G566" s="147"/>
      <c r="H566" s="147"/>
      <c r="I566" s="147"/>
      <c r="J566" s="147"/>
      <c r="K566" s="147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  <c r="AD566" s="147"/>
      <c r="AE566" s="147"/>
      <c r="AF566" s="147"/>
      <c r="AG566" s="147"/>
      <c r="AH566" s="147"/>
      <c r="AI566" s="147"/>
      <c r="AJ566" s="147"/>
      <c r="AK566" s="147"/>
      <c r="AL566" s="147"/>
    </row>
    <row r="567" ht="15.75" customHeight="1">
      <c r="A567" s="147"/>
      <c r="B567" s="147"/>
      <c r="C567" s="147"/>
      <c r="D567" s="147"/>
      <c r="E567" s="147"/>
      <c r="F567" s="147"/>
      <c r="G567" s="147"/>
      <c r="H567" s="147"/>
      <c r="I567" s="147"/>
      <c r="J567" s="147"/>
      <c r="K567" s="147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  <c r="AD567" s="147"/>
      <c r="AE567" s="147"/>
      <c r="AF567" s="147"/>
      <c r="AG567" s="147"/>
      <c r="AH567" s="147"/>
      <c r="AI567" s="147"/>
      <c r="AJ567" s="147"/>
      <c r="AK567" s="147"/>
      <c r="AL567" s="147"/>
    </row>
    <row r="568" ht="15.75" customHeight="1">
      <c r="A568" s="147"/>
      <c r="B568" s="147"/>
      <c r="C568" s="147"/>
      <c r="D568" s="147"/>
      <c r="E568" s="147"/>
      <c r="F568" s="147"/>
      <c r="G568" s="147"/>
      <c r="H568" s="147"/>
      <c r="I568" s="147"/>
      <c r="J568" s="147"/>
      <c r="K568" s="147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  <c r="AD568" s="147"/>
      <c r="AE568" s="147"/>
      <c r="AF568" s="147"/>
      <c r="AG568" s="147"/>
      <c r="AH568" s="147"/>
      <c r="AI568" s="147"/>
      <c r="AJ568" s="147"/>
      <c r="AK568" s="147"/>
      <c r="AL568" s="147"/>
    </row>
    <row r="569" ht="15.75" customHeight="1">
      <c r="A569" s="147"/>
      <c r="B569" s="147"/>
      <c r="C569" s="147"/>
      <c r="D569" s="147"/>
      <c r="E569" s="147"/>
      <c r="F569" s="147"/>
      <c r="G569" s="147"/>
      <c r="H569" s="147"/>
      <c r="I569" s="147"/>
      <c r="J569" s="147"/>
      <c r="K569" s="147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  <c r="AD569" s="147"/>
      <c r="AE569" s="147"/>
      <c r="AF569" s="147"/>
      <c r="AG569" s="147"/>
      <c r="AH569" s="147"/>
      <c r="AI569" s="147"/>
      <c r="AJ569" s="147"/>
      <c r="AK569" s="147"/>
      <c r="AL569" s="147"/>
    </row>
    <row r="570" ht="15.75" customHeight="1">
      <c r="A570" s="147"/>
      <c r="B570" s="147"/>
      <c r="C570" s="147"/>
      <c r="D570" s="147"/>
      <c r="E570" s="147"/>
      <c r="F570" s="147"/>
      <c r="G570" s="147"/>
      <c r="H570" s="147"/>
      <c r="I570" s="147"/>
      <c r="J570" s="147"/>
      <c r="K570" s="147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  <c r="AD570" s="147"/>
      <c r="AE570" s="147"/>
      <c r="AF570" s="147"/>
      <c r="AG570" s="147"/>
      <c r="AH570" s="147"/>
      <c r="AI570" s="147"/>
      <c r="AJ570" s="147"/>
      <c r="AK570" s="147"/>
      <c r="AL570" s="147"/>
    </row>
    <row r="571" ht="15.75" customHeight="1">
      <c r="A571" s="147"/>
      <c r="B571" s="147"/>
      <c r="C571" s="147"/>
      <c r="D571" s="147"/>
      <c r="E571" s="147"/>
      <c r="F571" s="147"/>
      <c r="G571" s="147"/>
      <c r="H571" s="147"/>
      <c r="I571" s="147"/>
      <c r="J571" s="147"/>
      <c r="K571" s="147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  <c r="AD571" s="147"/>
      <c r="AE571" s="147"/>
      <c r="AF571" s="147"/>
      <c r="AG571" s="147"/>
      <c r="AH571" s="147"/>
      <c r="AI571" s="147"/>
      <c r="AJ571" s="147"/>
      <c r="AK571" s="147"/>
      <c r="AL571" s="147"/>
    </row>
    <row r="572" ht="15.75" customHeight="1">
      <c r="A572" s="147"/>
      <c r="B572" s="147"/>
      <c r="C572" s="147"/>
      <c r="D572" s="147"/>
      <c r="E572" s="147"/>
      <c r="F572" s="147"/>
      <c r="G572" s="147"/>
      <c r="H572" s="147"/>
      <c r="I572" s="147"/>
      <c r="J572" s="147"/>
      <c r="K572" s="147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  <c r="AD572" s="147"/>
      <c r="AE572" s="147"/>
      <c r="AF572" s="147"/>
      <c r="AG572" s="147"/>
      <c r="AH572" s="147"/>
      <c r="AI572" s="147"/>
      <c r="AJ572" s="147"/>
      <c r="AK572" s="147"/>
      <c r="AL572" s="147"/>
    </row>
    <row r="573" ht="15.75" customHeight="1">
      <c r="A573" s="147"/>
      <c r="B573" s="147"/>
      <c r="C573" s="147"/>
      <c r="D573" s="147"/>
      <c r="E573" s="147"/>
      <c r="F573" s="147"/>
      <c r="G573" s="147"/>
      <c r="H573" s="147"/>
      <c r="I573" s="147"/>
      <c r="J573" s="147"/>
      <c r="K573" s="147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  <c r="AD573" s="147"/>
      <c r="AE573" s="147"/>
      <c r="AF573" s="147"/>
      <c r="AG573" s="147"/>
      <c r="AH573" s="147"/>
      <c r="AI573" s="147"/>
      <c r="AJ573" s="147"/>
      <c r="AK573" s="147"/>
      <c r="AL573" s="147"/>
    </row>
    <row r="574" ht="15.75" customHeight="1">
      <c r="A574" s="147"/>
      <c r="B574" s="147"/>
      <c r="C574" s="147"/>
      <c r="D574" s="147"/>
      <c r="E574" s="147"/>
      <c r="F574" s="147"/>
      <c r="G574" s="147"/>
      <c r="H574" s="147"/>
      <c r="I574" s="147"/>
      <c r="J574" s="147"/>
      <c r="K574" s="147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  <c r="AD574" s="147"/>
      <c r="AE574" s="147"/>
      <c r="AF574" s="147"/>
      <c r="AG574" s="147"/>
      <c r="AH574" s="147"/>
      <c r="AI574" s="147"/>
      <c r="AJ574" s="147"/>
      <c r="AK574" s="147"/>
      <c r="AL574" s="147"/>
    </row>
    <row r="575" ht="15.75" customHeight="1">
      <c r="A575" s="147"/>
      <c r="B575" s="147"/>
      <c r="C575" s="147"/>
      <c r="D575" s="147"/>
      <c r="E575" s="147"/>
      <c r="F575" s="147"/>
      <c r="G575" s="147"/>
      <c r="H575" s="147"/>
      <c r="I575" s="147"/>
      <c r="J575" s="147"/>
      <c r="K575" s="147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  <c r="AD575" s="147"/>
      <c r="AE575" s="147"/>
      <c r="AF575" s="147"/>
      <c r="AG575" s="147"/>
      <c r="AH575" s="147"/>
      <c r="AI575" s="147"/>
      <c r="AJ575" s="147"/>
      <c r="AK575" s="147"/>
      <c r="AL575" s="147"/>
    </row>
    <row r="576" ht="15.75" customHeight="1">
      <c r="A576" s="147"/>
      <c r="B576" s="147"/>
      <c r="C576" s="147"/>
      <c r="D576" s="147"/>
      <c r="E576" s="147"/>
      <c r="F576" s="147"/>
      <c r="G576" s="147"/>
      <c r="H576" s="147"/>
      <c r="I576" s="147"/>
      <c r="J576" s="147"/>
      <c r="K576" s="147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  <c r="AD576" s="147"/>
      <c r="AE576" s="147"/>
      <c r="AF576" s="147"/>
      <c r="AG576" s="147"/>
      <c r="AH576" s="147"/>
      <c r="AI576" s="147"/>
      <c r="AJ576" s="147"/>
      <c r="AK576" s="147"/>
      <c r="AL576" s="147"/>
    </row>
    <row r="577" ht="15.75" customHeight="1">
      <c r="A577" s="147"/>
      <c r="B577" s="147"/>
      <c r="C577" s="147"/>
      <c r="D577" s="147"/>
      <c r="E577" s="147"/>
      <c r="F577" s="147"/>
      <c r="G577" s="147"/>
      <c r="H577" s="147"/>
      <c r="I577" s="147"/>
      <c r="J577" s="147"/>
      <c r="K577" s="147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  <c r="AD577" s="147"/>
      <c r="AE577" s="147"/>
      <c r="AF577" s="147"/>
      <c r="AG577" s="147"/>
      <c r="AH577" s="147"/>
      <c r="AI577" s="147"/>
      <c r="AJ577" s="147"/>
      <c r="AK577" s="147"/>
      <c r="AL577" s="147"/>
    </row>
    <row r="578" ht="15.75" customHeight="1">
      <c r="A578" s="147"/>
      <c r="B578" s="147"/>
      <c r="C578" s="147"/>
      <c r="D578" s="147"/>
      <c r="E578" s="147"/>
      <c r="F578" s="147"/>
      <c r="G578" s="147"/>
      <c r="H578" s="147"/>
      <c r="I578" s="147"/>
      <c r="J578" s="147"/>
      <c r="K578" s="147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  <c r="AD578" s="147"/>
      <c r="AE578" s="147"/>
      <c r="AF578" s="147"/>
      <c r="AG578" s="147"/>
      <c r="AH578" s="147"/>
      <c r="AI578" s="147"/>
      <c r="AJ578" s="147"/>
      <c r="AK578" s="147"/>
      <c r="AL578" s="147"/>
    </row>
    <row r="579" ht="15.75" customHeight="1">
      <c r="A579" s="147"/>
      <c r="B579" s="147"/>
      <c r="C579" s="147"/>
      <c r="D579" s="147"/>
      <c r="E579" s="147"/>
      <c r="F579" s="147"/>
      <c r="G579" s="147"/>
      <c r="H579" s="147"/>
      <c r="I579" s="147"/>
      <c r="J579" s="147"/>
      <c r="K579" s="147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  <c r="AD579" s="147"/>
      <c r="AE579" s="147"/>
      <c r="AF579" s="147"/>
      <c r="AG579" s="147"/>
      <c r="AH579" s="147"/>
      <c r="AI579" s="147"/>
      <c r="AJ579" s="147"/>
      <c r="AK579" s="147"/>
      <c r="AL579" s="147"/>
    </row>
    <row r="580" ht="15.75" customHeight="1">
      <c r="A580" s="147"/>
      <c r="B580" s="147"/>
      <c r="C580" s="147"/>
      <c r="D580" s="147"/>
      <c r="E580" s="147"/>
      <c r="F580" s="147"/>
      <c r="G580" s="147"/>
      <c r="H580" s="147"/>
      <c r="I580" s="147"/>
      <c r="J580" s="147"/>
      <c r="K580" s="147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  <c r="AD580" s="147"/>
      <c r="AE580" s="147"/>
      <c r="AF580" s="147"/>
      <c r="AG580" s="147"/>
      <c r="AH580" s="147"/>
      <c r="AI580" s="147"/>
      <c r="AJ580" s="147"/>
      <c r="AK580" s="147"/>
      <c r="AL580" s="147"/>
    </row>
    <row r="581" ht="15.75" customHeight="1">
      <c r="A581" s="147"/>
      <c r="B581" s="147"/>
      <c r="C581" s="147"/>
      <c r="D581" s="147"/>
      <c r="E581" s="147"/>
      <c r="F581" s="147"/>
      <c r="G581" s="147"/>
      <c r="H581" s="147"/>
      <c r="I581" s="147"/>
      <c r="J581" s="147"/>
      <c r="K581" s="147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  <c r="AD581" s="147"/>
      <c r="AE581" s="147"/>
      <c r="AF581" s="147"/>
      <c r="AG581" s="147"/>
      <c r="AH581" s="147"/>
      <c r="AI581" s="147"/>
      <c r="AJ581" s="147"/>
      <c r="AK581" s="147"/>
      <c r="AL581" s="147"/>
    </row>
    <row r="582" ht="15.75" customHeight="1">
      <c r="A582" s="147"/>
      <c r="B582" s="147"/>
      <c r="C582" s="147"/>
      <c r="D582" s="147"/>
      <c r="E582" s="147"/>
      <c r="F582" s="147"/>
      <c r="G582" s="147"/>
      <c r="H582" s="147"/>
      <c r="I582" s="147"/>
      <c r="J582" s="147"/>
      <c r="K582" s="147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  <c r="AD582" s="147"/>
      <c r="AE582" s="147"/>
      <c r="AF582" s="147"/>
      <c r="AG582" s="147"/>
      <c r="AH582" s="147"/>
      <c r="AI582" s="147"/>
      <c r="AJ582" s="147"/>
      <c r="AK582" s="147"/>
      <c r="AL582" s="147"/>
    </row>
    <row r="583" ht="15.75" customHeight="1">
      <c r="A583" s="147"/>
      <c r="B583" s="147"/>
      <c r="C583" s="147"/>
      <c r="D583" s="147"/>
      <c r="E583" s="147"/>
      <c r="F583" s="147"/>
      <c r="G583" s="147"/>
      <c r="H583" s="147"/>
      <c r="I583" s="147"/>
      <c r="J583" s="147"/>
      <c r="K583" s="147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  <c r="AD583" s="147"/>
      <c r="AE583" s="147"/>
      <c r="AF583" s="147"/>
      <c r="AG583" s="147"/>
      <c r="AH583" s="147"/>
      <c r="AI583" s="147"/>
      <c r="AJ583" s="147"/>
      <c r="AK583" s="147"/>
      <c r="AL583" s="147"/>
    </row>
    <row r="584" ht="15.75" customHeight="1">
      <c r="A584" s="147"/>
      <c r="B584" s="147"/>
      <c r="C584" s="147"/>
      <c r="D584" s="147"/>
      <c r="E584" s="147"/>
      <c r="F584" s="147"/>
      <c r="G584" s="147"/>
      <c r="H584" s="147"/>
      <c r="I584" s="147"/>
      <c r="J584" s="147"/>
      <c r="K584" s="147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  <c r="AD584" s="147"/>
      <c r="AE584" s="147"/>
      <c r="AF584" s="147"/>
      <c r="AG584" s="147"/>
      <c r="AH584" s="147"/>
      <c r="AI584" s="147"/>
      <c r="AJ584" s="147"/>
      <c r="AK584" s="147"/>
      <c r="AL584" s="147"/>
    </row>
    <row r="585" ht="15.75" customHeight="1">
      <c r="A585" s="147"/>
      <c r="B585" s="147"/>
      <c r="C585" s="147"/>
      <c r="D585" s="147"/>
      <c r="E585" s="147"/>
      <c r="F585" s="147"/>
      <c r="G585" s="147"/>
      <c r="H585" s="147"/>
      <c r="I585" s="147"/>
      <c r="J585" s="147"/>
      <c r="K585" s="147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  <c r="AD585" s="147"/>
      <c r="AE585" s="147"/>
      <c r="AF585" s="147"/>
      <c r="AG585" s="147"/>
      <c r="AH585" s="147"/>
      <c r="AI585" s="147"/>
      <c r="AJ585" s="147"/>
      <c r="AK585" s="147"/>
      <c r="AL585" s="147"/>
    </row>
    <row r="586" ht="15.75" customHeight="1">
      <c r="A586" s="147"/>
      <c r="B586" s="147"/>
      <c r="C586" s="147"/>
      <c r="D586" s="147"/>
      <c r="E586" s="147"/>
      <c r="F586" s="147"/>
      <c r="G586" s="147"/>
      <c r="H586" s="147"/>
      <c r="I586" s="147"/>
      <c r="J586" s="147"/>
      <c r="K586" s="147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  <c r="AD586" s="147"/>
      <c r="AE586" s="147"/>
      <c r="AF586" s="147"/>
      <c r="AG586" s="147"/>
      <c r="AH586" s="147"/>
      <c r="AI586" s="147"/>
      <c r="AJ586" s="147"/>
      <c r="AK586" s="147"/>
      <c r="AL586" s="147"/>
    </row>
    <row r="587" ht="15.75" customHeight="1">
      <c r="A587" s="147"/>
      <c r="B587" s="147"/>
      <c r="C587" s="147"/>
      <c r="D587" s="147"/>
      <c r="E587" s="147"/>
      <c r="F587" s="147"/>
      <c r="G587" s="147"/>
      <c r="H587" s="147"/>
      <c r="I587" s="147"/>
      <c r="J587" s="147"/>
      <c r="K587" s="147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  <c r="AD587" s="147"/>
      <c r="AE587" s="147"/>
      <c r="AF587" s="147"/>
      <c r="AG587" s="147"/>
      <c r="AH587" s="147"/>
      <c r="AI587" s="147"/>
      <c r="AJ587" s="147"/>
      <c r="AK587" s="147"/>
      <c r="AL587" s="147"/>
    </row>
    <row r="588" ht="15.75" customHeight="1">
      <c r="A588" s="147"/>
      <c r="B588" s="147"/>
      <c r="C588" s="147"/>
      <c r="D588" s="147"/>
      <c r="E588" s="147"/>
      <c r="F588" s="147"/>
      <c r="G588" s="147"/>
      <c r="H588" s="147"/>
      <c r="I588" s="147"/>
      <c r="J588" s="147"/>
      <c r="K588" s="147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  <c r="AD588" s="147"/>
      <c r="AE588" s="147"/>
      <c r="AF588" s="147"/>
      <c r="AG588" s="147"/>
      <c r="AH588" s="147"/>
      <c r="AI588" s="147"/>
      <c r="AJ588" s="147"/>
      <c r="AK588" s="147"/>
      <c r="AL588" s="147"/>
    </row>
    <row r="589" ht="15.75" customHeight="1">
      <c r="A589" s="147"/>
      <c r="B589" s="147"/>
      <c r="C589" s="147"/>
      <c r="D589" s="147"/>
      <c r="E589" s="147"/>
      <c r="F589" s="147"/>
      <c r="G589" s="147"/>
      <c r="H589" s="147"/>
      <c r="I589" s="147"/>
      <c r="J589" s="147"/>
      <c r="K589" s="147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  <c r="AD589" s="147"/>
      <c r="AE589" s="147"/>
      <c r="AF589" s="147"/>
      <c r="AG589" s="147"/>
      <c r="AH589" s="147"/>
      <c r="AI589" s="147"/>
      <c r="AJ589" s="147"/>
      <c r="AK589" s="147"/>
      <c r="AL589" s="147"/>
    </row>
    <row r="590" ht="15.75" customHeight="1">
      <c r="A590" s="147"/>
      <c r="B590" s="147"/>
      <c r="C590" s="147"/>
      <c r="D590" s="147"/>
      <c r="E590" s="147"/>
      <c r="F590" s="147"/>
      <c r="G590" s="147"/>
      <c r="H590" s="147"/>
      <c r="I590" s="147"/>
      <c r="J590" s="147"/>
      <c r="K590" s="147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  <c r="AD590" s="147"/>
      <c r="AE590" s="147"/>
      <c r="AF590" s="147"/>
      <c r="AG590" s="147"/>
      <c r="AH590" s="147"/>
      <c r="AI590" s="147"/>
      <c r="AJ590" s="147"/>
      <c r="AK590" s="147"/>
      <c r="AL590" s="147"/>
    </row>
    <row r="591" ht="15.75" customHeight="1">
      <c r="A591" s="147"/>
      <c r="B591" s="147"/>
      <c r="C591" s="147"/>
      <c r="D591" s="147"/>
      <c r="E591" s="147"/>
      <c r="F591" s="147"/>
      <c r="G591" s="147"/>
      <c r="H591" s="147"/>
      <c r="I591" s="147"/>
      <c r="J591" s="147"/>
      <c r="K591" s="147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  <c r="AD591" s="147"/>
      <c r="AE591" s="147"/>
      <c r="AF591" s="147"/>
      <c r="AG591" s="147"/>
      <c r="AH591" s="147"/>
      <c r="AI591" s="147"/>
      <c r="AJ591" s="147"/>
      <c r="AK591" s="147"/>
      <c r="AL591" s="147"/>
    </row>
    <row r="592" ht="15.75" customHeight="1">
      <c r="A592" s="147"/>
      <c r="B592" s="147"/>
      <c r="C592" s="147"/>
      <c r="D592" s="147"/>
      <c r="E592" s="147"/>
      <c r="F592" s="147"/>
      <c r="G592" s="147"/>
      <c r="H592" s="147"/>
      <c r="I592" s="147"/>
      <c r="J592" s="147"/>
      <c r="K592" s="147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  <c r="AD592" s="147"/>
      <c r="AE592" s="147"/>
      <c r="AF592" s="147"/>
      <c r="AG592" s="147"/>
      <c r="AH592" s="147"/>
      <c r="AI592" s="147"/>
      <c r="AJ592" s="147"/>
      <c r="AK592" s="147"/>
      <c r="AL592" s="147"/>
    </row>
    <row r="593" ht="15.75" customHeight="1">
      <c r="A593" s="147"/>
      <c r="B593" s="147"/>
      <c r="C593" s="147"/>
      <c r="D593" s="147"/>
      <c r="E593" s="147"/>
      <c r="F593" s="147"/>
      <c r="G593" s="147"/>
      <c r="H593" s="147"/>
      <c r="I593" s="147"/>
      <c r="J593" s="147"/>
      <c r="K593" s="147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  <c r="AD593" s="147"/>
      <c r="AE593" s="147"/>
      <c r="AF593" s="147"/>
      <c r="AG593" s="147"/>
      <c r="AH593" s="147"/>
      <c r="AI593" s="147"/>
      <c r="AJ593" s="147"/>
      <c r="AK593" s="147"/>
      <c r="AL593" s="147"/>
    </row>
    <row r="594" ht="15.75" customHeight="1">
      <c r="A594" s="147"/>
      <c r="B594" s="147"/>
      <c r="C594" s="147"/>
      <c r="D594" s="147"/>
      <c r="E594" s="147"/>
      <c r="F594" s="147"/>
      <c r="G594" s="147"/>
      <c r="H594" s="147"/>
      <c r="I594" s="147"/>
      <c r="J594" s="147"/>
      <c r="K594" s="147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  <c r="AD594" s="147"/>
      <c r="AE594" s="147"/>
      <c r="AF594" s="147"/>
      <c r="AG594" s="147"/>
      <c r="AH594" s="147"/>
      <c r="AI594" s="147"/>
      <c r="AJ594" s="147"/>
      <c r="AK594" s="147"/>
      <c r="AL594" s="147"/>
    </row>
    <row r="595" ht="15.75" customHeight="1">
      <c r="A595" s="147"/>
      <c r="B595" s="147"/>
      <c r="C595" s="147"/>
      <c r="D595" s="147"/>
      <c r="E595" s="147"/>
      <c r="F595" s="147"/>
      <c r="G595" s="147"/>
      <c r="H595" s="147"/>
      <c r="I595" s="147"/>
      <c r="J595" s="147"/>
      <c r="K595" s="147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  <c r="AD595" s="147"/>
      <c r="AE595" s="147"/>
      <c r="AF595" s="147"/>
      <c r="AG595" s="147"/>
      <c r="AH595" s="147"/>
      <c r="AI595" s="147"/>
      <c r="AJ595" s="147"/>
      <c r="AK595" s="147"/>
      <c r="AL595" s="147"/>
    </row>
    <row r="596" ht="15.75" customHeight="1">
      <c r="A596" s="147"/>
      <c r="B596" s="147"/>
      <c r="C596" s="147"/>
      <c r="D596" s="147"/>
      <c r="E596" s="147"/>
      <c r="F596" s="147"/>
      <c r="G596" s="147"/>
      <c r="H596" s="147"/>
      <c r="I596" s="147"/>
      <c r="J596" s="147"/>
      <c r="K596" s="147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  <c r="AD596" s="147"/>
      <c r="AE596" s="147"/>
      <c r="AF596" s="147"/>
      <c r="AG596" s="147"/>
      <c r="AH596" s="147"/>
      <c r="AI596" s="147"/>
      <c r="AJ596" s="147"/>
      <c r="AK596" s="147"/>
      <c r="AL596" s="147"/>
    </row>
    <row r="597" ht="15.75" customHeight="1">
      <c r="A597" s="147"/>
      <c r="B597" s="147"/>
      <c r="C597" s="147"/>
      <c r="D597" s="147"/>
      <c r="E597" s="147"/>
      <c r="F597" s="147"/>
      <c r="G597" s="147"/>
      <c r="H597" s="147"/>
      <c r="I597" s="147"/>
      <c r="J597" s="147"/>
      <c r="K597" s="147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  <c r="AD597" s="147"/>
      <c r="AE597" s="147"/>
      <c r="AF597" s="147"/>
      <c r="AG597" s="147"/>
      <c r="AH597" s="147"/>
      <c r="AI597" s="147"/>
      <c r="AJ597" s="147"/>
      <c r="AK597" s="147"/>
      <c r="AL597" s="147"/>
    </row>
    <row r="598" ht="15.75" customHeight="1">
      <c r="A598" s="147"/>
      <c r="B598" s="147"/>
      <c r="C598" s="147"/>
      <c r="D598" s="147"/>
      <c r="E598" s="147"/>
      <c r="F598" s="147"/>
      <c r="G598" s="147"/>
      <c r="H598" s="147"/>
      <c r="I598" s="147"/>
      <c r="J598" s="147"/>
      <c r="K598" s="147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  <c r="AD598" s="147"/>
      <c r="AE598" s="147"/>
      <c r="AF598" s="147"/>
      <c r="AG598" s="147"/>
      <c r="AH598" s="147"/>
      <c r="AI598" s="147"/>
      <c r="AJ598" s="147"/>
      <c r="AK598" s="147"/>
      <c r="AL598" s="147"/>
    </row>
    <row r="599" ht="15.75" customHeight="1">
      <c r="A599" s="147"/>
      <c r="B599" s="147"/>
      <c r="C599" s="147"/>
      <c r="D599" s="147"/>
      <c r="E599" s="147"/>
      <c r="F599" s="147"/>
      <c r="G599" s="147"/>
      <c r="H599" s="147"/>
      <c r="I599" s="147"/>
      <c r="J599" s="147"/>
      <c r="K599" s="147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  <c r="AD599" s="147"/>
      <c r="AE599" s="147"/>
      <c r="AF599" s="147"/>
      <c r="AG599" s="147"/>
      <c r="AH599" s="147"/>
      <c r="AI599" s="147"/>
      <c r="AJ599" s="147"/>
      <c r="AK599" s="147"/>
      <c r="AL599" s="147"/>
    </row>
    <row r="600" ht="15.75" customHeight="1">
      <c r="A600" s="147"/>
      <c r="B600" s="147"/>
      <c r="C600" s="147"/>
      <c r="D600" s="147"/>
      <c r="E600" s="147"/>
      <c r="F600" s="147"/>
      <c r="G600" s="147"/>
      <c r="H600" s="147"/>
      <c r="I600" s="147"/>
      <c r="J600" s="147"/>
      <c r="K600" s="147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  <c r="AD600" s="147"/>
      <c r="AE600" s="147"/>
      <c r="AF600" s="147"/>
      <c r="AG600" s="147"/>
      <c r="AH600" s="147"/>
      <c r="AI600" s="147"/>
      <c r="AJ600" s="147"/>
      <c r="AK600" s="147"/>
      <c r="AL600" s="147"/>
    </row>
    <row r="601" ht="15.75" customHeight="1">
      <c r="A601" s="147"/>
      <c r="B601" s="147"/>
      <c r="C601" s="147"/>
      <c r="D601" s="147"/>
      <c r="E601" s="147"/>
      <c r="F601" s="147"/>
      <c r="G601" s="147"/>
      <c r="H601" s="147"/>
      <c r="I601" s="147"/>
      <c r="J601" s="147"/>
      <c r="K601" s="147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  <c r="AD601" s="147"/>
      <c r="AE601" s="147"/>
      <c r="AF601" s="147"/>
      <c r="AG601" s="147"/>
      <c r="AH601" s="147"/>
      <c r="AI601" s="147"/>
      <c r="AJ601" s="147"/>
      <c r="AK601" s="147"/>
      <c r="AL601" s="147"/>
    </row>
    <row r="602" ht="15.75" customHeight="1">
      <c r="A602" s="147"/>
      <c r="B602" s="147"/>
      <c r="C602" s="147"/>
      <c r="D602" s="147"/>
      <c r="E602" s="147"/>
      <c r="F602" s="147"/>
      <c r="G602" s="147"/>
      <c r="H602" s="147"/>
      <c r="I602" s="147"/>
      <c r="J602" s="147"/>
      <c r="K602" s="147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  <c r="AD602" s="147"/>
      <c r="AE602" s="147"/>
      <c r="AF602" s="147"/>
      <c r="AG602" s="147"/>
      <c r="AH602" s="147"/>
      <c r="AI602" s="147"/>
      <c r="AJ602" s="147"/>
      <c r="AK602" s="147"/>
      <c r="AL602" s="147"/>
    </row>
    <row r="603" ht="15.75" customHeight="1">
      <c r="A603" s="147"/>
      <c r="B603" s="147"/>
      <c r="C603" s="147"/>
      <c r="D603" s="147"/>
      <c r="E603" s="147"/>
      <c r="F603" s="147"/>
      <c r="G603" s="147"/>
      <c r="H603" s="147"/>
      <c r="I603" s="147"/>
      <c r="J603" s="147"/>
      <c r="K603" s="147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  <c r="AD603" s="147"/>
      <c r="AE603" s="147"/>
      <c r="AF603" s="147"/>
      <c r="AG603" s="147"/>
      <c r="AH603" s="147"/>
      <c r="AI603" s="147"/>
      <c r="AJ603" s="147"/>
      <c r="AK603" s="147"/>
      <c r="AL603" s="147"/>
    </row>
    <row r="604" ht="15.75" customHeight="1">
      <c r="A604" s="147"/>
      <c r="B604" s="147"/>
      <c r="C604" s="147"/>
      <c r="D604" s="147"/>
      <c r="E604" s="147"/>
      <c r="F604" s="147"/>
      <c r="G604" s="147"/>
      <c r="H604" s="147"/>
      <c r="I604" s="147"/>
      <c r="J604" s="147"/>
      <c r="K604" s="147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  <c r="AD604" s="147"/>
      <c r="AE604" s="147"/>
      <c r="AF604" s="147"/>
      <c r="AG604" s="147"/>
      <c r="AH604" s="147"/>
      <c r="AI604" s="147"/>
      <c r="AJ604" s="147"/>
      <c r="AK604" s="147"/>
      <c r="AL604" s="147"/>
    </row>
    <row r="605" ht="15.75" customHeight="1">
      <c r="A605" s="147"/>
      <c r="B605" s="147"/>
      <c r="C605" s="147"/>
      <c r="D605" s="147"/>
      <c r="E605" s="147"/>
      <c r="F605" s="147"/>
      <c r="G605" s="147"/>
      <c r="H605" s="147"/>
      <c r="I605" s="147"/>
      <c r="J605" s="147"/>
      <c r="K605" s="147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  <c r="AD605" s="147"/>
      <c r="AE605" s="147"/>
      <c r="AF605" s="147"/>
      <c r="AG605" s="147"/>
      <c r="AH605" s="147"/>
      <c r="AI605" s="147"/>
      <c r="AJ605" s="147"/>
      <c r="AK605" s="147"/>
      <c r="AL605" s="147"/>
    </row>
    <row r="606" ht="15.75" customHeight="1">
      <c r="A606" s="147"/>
      <c r="B606" s="147"/>
      <c r="C606" s="147"/>
      <c r="D606" s="147"/>
      <c r="E606" s="147"/>
      <c r="F606" s="147"/>
      <c r="G606" s="147"/>
      <c r="H606" s="147"/>
      <c r="I606" s="147"/>
      <c r="J606" s="147"/>
      <c r="K606" s="147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  <c r="AD606" s="147"/>
      <c r="AE606" s="147"/>
      <c r="AF606" s="147"/>
      <c r="AG606" s="147"/>
      <c r="AH606" s="147"/>
      <c r="AI606" s="147"/>
      <c r="AJ606" s="147"/>
      <c r="AK606" s="147"/>
      <c r="AL606" s="147"/>
    </row>
    <row r="607" ht="15.75" customHeight="1">
      <c r="A607" s="147"/>
      <c r="B607" s="147"/>
      <c r="C607" s="147"/>
      <c r="D607" s="147"/>
      <c r="E607" s="147"/>
      <c r="F607" s="147"/>
      <c r="G607" s="147"/>
      <c r="H607" s="147"/>
      <c r="I607" s="147"/>
      <c r="J607" s="147"/>
      <c r="K607" s="147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  <c r="AD607" s="147"/>
      <c r="AE607" s="147"/>
      <c r="AF607" s="147"/>
      <c r="AG607" s="147"/>
      <c r="AH607" s="147"/>
      <c r="AI607" s="147"/>
      <c r="AJ607" s="147"/>
      <c r="AK607" s="147"/>
      <c r="AL607" s="147"/>
    </row>
    <row r="608" ht="15.75" customHeight="1">
      <c r="A608" s="147"/>
      <c r="B608" s="147"/>
      <c r="C608" s="147"/>
      <c r="D608" s="147"/>
      <c r="E608" s="147"/>
      <c r="F608" s="147"/>
      <c r="G608" s="147"/>
      <c r="H608" s="147"/>
      <c r="I608" s="147"/>
      <c r="J608" s="147"/>
      <c r="K608" s="147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  <c r="AD608" s="147"/>
      <c r="AE608" s="147"/>
      <c r="AF608" s="147"/>
      <c r="AG608" s="147"/>
      <c r="AH608" s="147"/>
      <c r="AI608" s="147"/>
      <c r="AJ608" s="147"/>
      <c r="AK608" s="147"/>
      <c r="AL608" s="147"/>
    </row>
    <row r="609" ht="15.75" customHeight="1">
      <c r="A609" s="147"/>
      <c r="B609" s="147"/>
      <c r="C609" s="147"/>
      <c r="D609" s="147"/>
      <c r="E609" s="147"/>
      <c r="F609" s="147"/>
      <c r="G609" s="147"/>
      <c r="H609" s="147"/>
      <c r="I609" s="147"/>
      <c r="J609" s="147"/>
      <c r="K609" s="147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  <c r="AD609" s="147"/>
      <c r="AE609" s="147"/>
      <c r="AF609" s="147"/>
      <c r="AG609" s="147"/>
      <c r="AH609" s="147"/>
      <c r="AI609" s="147"/>
      <c r="AJ609" s="147"/>
      <c r="AK609" s="147"/>
      <c r="AL609" s="147"/>
    </row>
    <row r="610" ht="15.75" customHeight="1">
      <c r="A610" s="147"/>
      <c r="B610" s="147"/>
      <c r="C610" s="147"/>
      <c r="D610" s="147"/>
      <c r="E610" s="147"/>
      <c r="F610" s="147"/>
      <c r="G610" s="147"/>
      <c r="H610" s="147"/>
      <c r="I610" s="147"/>
      <c r="J610" s="147"/>
      <c r="K610" s="147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  <c r="AD610" s="147"/>
      <c r="AE610" s="147"/>
      <c r="AF610" s="147"/>
      <c r="AG610" s="147"/>
      <c r="AH610" s="147"/>
      <c r="AI610" s="147"/>
      <c r="AJ610" s="147"/>
      <c r="AK610" s="147"/>
      <c r="AL610" s="147"/>
    </row>
    <row r="611" ht="15.75" customHeight="1">
      <c r="A611" s="147"/>
      <c r="B611" s="147"/>
      <c r="C611" s="147"/>
      <c r="D611" s="147"/>
      <c r="E611" s="147"/>
      <c r="F611" s="147"/>
      <c r="G611" s="147"/>
      <c r="H611" s="147"/>
      <c r="I611" s="147"/>
      <c r="J611" s="147"/>
      <c r="K611" s="147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  <c r="AD611" s="147"/>
      <c r="AE611" s="147"/>
      <c r="AF611" s="147"/>
      <c r="AG611" s="147"/>
      <c r="AH611" s="147"/>
      <c r="AI611" s="147"/>
      <c r="AJ611" s="147"/>
      <c r="AK611" s="147"/>
      <c r="AL611" s="147"/>
    </row>
    <row r="612" ht="15.75" customHeight="1">
      <c r="A612" s="147"/>
      <c r="B612" s="147"/>
      <c r="C612" s="147"/>
      <c r="D612" s="147"/>
      <c r="E612" s="147"/>
      <c r="F612" s="147"/>
      <c r="G612" s="147"/>
      <c r="H612" s="147"/>
      <c r="I612" s="147"/>
      <c r="J612" s="147"/>
      <c r="K612" s="147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  <c r="AD612" s="147"/>
      <c r="AE612" s="147"/>
      <c r="AF612" s="147"/>
      <c r="AG612" s="147"/>
      <c r="AH612" s="147"/>
      <c r="AI612" s="147"/>
      <c r="AJ612" s="147"/>
      <c r="AK612" s="147"/>
      <c r="AL612" s="147"/>
    </row>
    <row r="613" ht="15.75" customHeight="1">
      <c r="A613" s="147"/>
      <c r="B613" s="147"/>
      <c r="C613" s="147"/>
      <c r="D613" s="147"/>
      <c r="E613" s="147"/>
      <c r="F613" s="147"/>
      <c r="G613" s="147"/>
      <c r="H613" s="147"/>
      <c r="I613" s="147"/>
      <c r="J613" s="147"/>
      <c r="K613" s="147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  <c r="AD613" s="147"/>
      <c r="AE613" s="147"/>
      <c r="AF613" s="147"/>
      <c r="AG613" s="147"/>
      <c r="AH613" s="147"/>
      <c r="AI613" s="147"/>
      <c r="AJ613" s="147"/>
      <c r="AK613" s="147"/>
      <c r="AL613" s="147"/>
    </row>
    <row r="614" ht="15.75" customHeight="1">
      <c r="A614" s="147"/>
      <c r="B614" s="147"/>
      <c r="C614" s="147"/>
      <c r="D614" s="147"/>
      <c r="E614" s="147"/>
      <c r="F614" s="147"/>
      <c r="G614" s="147"/>
      <c r="H614" s="147"/>
      <c r="I614" s="147"/>
      <c r="J614" s="147"/>
      <c r="K614" s="147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  <c r="AD614" s="147"/>
      <c r="AE614" s="147"/>
      <c r="AF614" s="147"/>
      <c r="AG614" s="147"/>
      <c r="AH614" s="147"/>
      <c r="AI614" s="147"/>
      <c r="AJ614" s="147"/>
      <c r="AK614" s="147"/>
      <c r="AL614" s="147"/>
    </row>
    <row r="615" ht="15.75" customHeight="1">
      <c r="A615" s="147"/>
      <c r="B615" s="147"/>
      <c r="C615" s="147"/>
      <c r="D615" s="147"/>
      <c r="E615" s="147"/>
      <c r="F615" s="147"/>
      <c r="G615" s="147"/>
      <c r="H615" s="147"/>
      <c r="I615" s="147"/>
      <c r="J615" s="147"/>
      <c r="K615" s="147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  <c r="AD615" s="147"/>
      <c r="AE615" s="147"/>
      <c r="AF615" s="147"/>
      <c r="AG615" s="147"/>
      <c r="AH615" s="147"/>
      <c r="AI615" s="147"/>
      <c r="AJ615" s="147"/>
      <c r="AK615" s="147"/>
      <c r="AL615" s="147"/>
    </row>
    <row r="616" ht="15.75" customHeight="1">
      <c r="A616" s="147"/>
      <c r="B616" s="147"/>
      <c r="C616" s="147"/>
      <c r="D616" s="147"/>
      <c r="E616" s="147"/>
      <c r="F616" s="147"/>
      <c r="G616" s="147"/>
      <c r="H616" s="147"/>
      <c r="I616" s="147"/>
      <c r="J616" s="147"/>
      <c r="K616" s="147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  <c r="AD616" s="147"/>
      <c r="AE616" s="147"/>
      <c r="AF616" s="147"/>
      <c r="AG616" s="147"/>
      <c r="AH616" s="147"/>
      <c r="AI616" s="147"/>
      <c r="AJ616" s="147"/>
      <c r="AK616" s="147"/>
      <c r="AL616" s="147"/>
    </row>
    <row r="617" ht="15.75" customHeight="1">
      <c r="A617" s="147"/>
      <c r="B617" s="147"/>
      <c r="C617" s="147"/>
      <c r="D617" s="147"/>
      <c r="E617" s="147"/>
      <c r="F617" s="147"/>
      <c r="G617" s="147"/>
      <c r="H617" s="147"/>
      <c r="I617" s="147"/>
      <c r="J617" s="147"/>
      <c r="K617" s="147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  <c r="AD617" s="147"/>
      <c r="AE617" s="147"/>
      <c r="AF617" s="147"/>
      <c r="AG617" s="147"/>
      <c r="AH617" s="147"/>
      <c r="AI617" s="147"/>
      <c r="AJ617" s="147"/>
      <c r="AK617" s="147"/>
      <c r="AL617" s="147"/>
    </row>
    <row r="618" ht="15.75" customHeight="1">
      <c r="A618" s="147"/>
      <c r="B618" s="147"/>
      <c r="C618" s="147"/>
      <c r="D618" s="147"/>
      <c r="E618" s="147"/>
      <c r="F618" s="147"/>
      <c r="G618" s="147"/>
      <c r="H618" s="147"/>
      <c r="I618" s="147"/>
      <c r="J618" s="147"/>
      <c r="K618" s="147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  <c r="AD618" s="147"/>
      <c r="AE618" s="147"/>
      <c r="AF618" s="147"/>
      <c r="AG618" s="147"/>
      <c r="AH618" s="147"/>
      <c r="AI618" s="147"/>
      <c r="AJ618" s="147"/>
      <c r="AK618" s="147"/>
      <c r="AL618" s="147"/>
    </row>
    <row r="619" ht="15.75" customHeight="1">
      <c r="A619" s="147"/>
      <c r="B619" s="147"/>
      <c r="C619" s="147"/>
      <c r="D619" s="147"/>
      <c r="E619" s="147"/>
      <c r="F619" s="147"/>
      <c r="G619" s="147"/>
      <c r="H619" s="147"/>
      <c r="I619" s="147"/>
      <c r="J619" s="147"/>
      <c r="K619" s="147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  <c r="AD619" s="147"/>
      <c r="AE619" s="147"/>
      <c r="AF619" s="147"/>
      <c r="AG619" s="147"/>
      <c r="AH619" s="147"/>
      <c r="AI619" s="147"/>
      <c r="AJ619" s="147"/>
      <c r="AK619" s="147"/>
      <c r="AL619" s="147"/>
    </row>
    <row r="620" ht="15.75" customHeight="1">
      <c r="A620" s="147"/>
      <c r="B620" s="147"/>
      <c r="C620" s="147"/>
      <c r="D620" s="147"/>
      <c r="E620" s="147"/>
      <c r="F620" s="147"/>
      <c r="G620" s="147"/>
      <c r="H620" s="147"/>
      <c r="I620" s="147"/>
      <c r="J620" s="147"/>
      <c r="K620" s="147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  <c r="AD620" s="147"/>
      <c r="AE620" s="147"/>
      <c r="AF620" s="147"/>
      <c r="AG620" s="147"/>
      <c r="AH620" s="147"/>
      <c r="AI620" s="147"/>
      <c r="AJ620" s="147"/>
      <c r="AK620" s="147"/>
      <c r="AL620" s="147"/>
    </row>
    <row r="621" ht="15.75" customHeight="1">
      <c r="A621" s="147"/>
      <c r="B621" s="147"/>
      <c r="C621" s="147"/>
      <c r="D621" s="147"/>
      <c r="E621" s="147"/>
      <c r="F621" s="147"/>
      <c r="G621" s="147"/>
      <c r="H621" s="147"/>
      <c r="I621" s="147"/>
      <c r="J621" s="147"/>
      <c r="K621" s="147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  <c r="AD621" s="147"/>
      <c r="AE621" s="147"/>
      <c r="AF621" s="147"/>
      <c r="AG621" s="147"/>
      <c r="AH621" s="147"/>
      <c r="AI621" s="147"/>
      <c r="AJ621" s="147"/>
      <c r="AK621" s="147"/>
      <c r="AL621" s="147"/>
    </row>
    <row r="622" ht="15.75" customHeight="1">
      <c r="A622" s="147"/>
      <c r="B622" s="147"/>
      <c r="C622" s="147"/>
      <c r="D622" s="147"/>
      <c r="E622" s="147"/>
      <c r="F622" s="147"/>
      <c r="G622" s="147"/>
      <c r="H622" s="147"/>
      <c r="I622" s="147"/>
      <c r="J622" s="147"/>
      <c r="K622" s="147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  <c r="AD622" s="147"/>
      <c r="AE622" s="147"/>
      <c r="AF622" s="147"/>
      <c r="AG622" s="147"/>
      <c r="AH622" s="147"/>
      <c r="AI622" s="147"/>
      <c r="AJ622" s="147"/>
      <c r="AK622" s="147"/>
      <c r="AL622" s="147"/>
    </row>
    <row r="623" ht="15.75" customHeight="1">
      <c r="A623" s="147"/>
      <c r="B623" s="147"/>
      <c r="C623" s="147"/>
      <c r="D623" s="147"/>
      <c r="E623" s="147"/>
      <c r="F623" s="147"/>
      <c r="G623" s="147"/>
      <c r="H623" s="147"/>
      <c r="I623" s="147"/>
      <c r="J623" s="147"/>
      <c r="K623" s="147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  <c r="AD623" s="147"/>
      <c r="AE623" s="147"/>
      <c r="AF623" s="147"/>
      <c r="AG623" s="147"/>
      <c r="AH623" s="147"/>
      <c r="AI623" s="147"/>
      <c r="AJ623" s="147"/>
      <c r="AK623" s="147"/>
      <c r="AL623" s="147"/>
    </row>
    <row r="624" ht="15.75" customHeight="1">
      <c r="A624" s="147"/>
      <c r="B624" s="147"/>
      <c r="C624" s="147"/>
      <c r="D624" s="147"/>
      <c r="E624" s="147"/>
      <c r="F624" s="147"/>
      <c r="G624" s="147"/>
      <c r="H624" s="147"/>
      <c r="I624" s="147"/>
      <c r="J624" s="147"/>
      <c r="K624" s="147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  <c r="AD624" s="147"/>
      <c r="AE624" s="147"/>
      <c r="AF624" s="147"/>
      <c r="AG624" s="147"/>
      <c r="AH624" s="147"/>
      <c r="AI624" s="147"/>
      <c r="AJ624" s="147"/>
      <c r="AK624" s="147"/>
      <c r="AL624" s="147"/>
    </row>
    <row r="625" ht="15.75" customHeight="1">
      <c r="A625" s="147"/>
      <c r="B625" s="147"/>
      <c r="C625" s="147"/>
      <c r="D625" s="147"/>
      <c r="E625" s="147"/>
      <c r="F625" s="147"/>
      <c r="G625" s="147"/>
      <c r="H625" s="147"/>
      <c r="I625" s="147"/>
      <c r="J625" s="147"/>
      <c r="K625" s="147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  <c r="AD625" s="147"/>
      <c r="AE625" s="147"/>
      <c r="AF625" s="147"/>
      <c r="AG625" s="147"/>
      <c r="AH625" s="147"/>
      <c r="AI625" s="147"/>
      <c r="AJ625" s="147"/>
      <c r="AK625" s="147"/>
      <c r="AL625" s="147"/>
    </row>
    <row r="626" ht="15.75" customHeight="1">
      <c r="A626" s="147"/>
      <c r="B626" s="147"/>
      <c r="C626" s="147"/>
      <c r="D626" s="147"/>
      <c r="E626" s="147"/>
      <c r="F626" s="147"/>
      <c r="G626" s="147"/>
      <c r="H626" s="147"/>
      <c r="I626" s="147"/>
      <c r="J626" s="147"/>
      <c r="K626" s="147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  <c r="AD626" s="147"/>
      <c r="AE626" s="147"/>
      <c r="AF626" s="147"/>
      <c r="AG626" s="147"/>
      <c r="AH626" s="147"/>
      <c r="AI626" s="147"/>
      <c r="AJ626" s="147"/>
      <c r="AK626" s="147"/>
      <c r="AL626" s="147"/>
    </row>
    <row r="627" ht="15.75" customHeight="1">
      <c r="A627" s="147"/>
      <c r="B627" s="147"/>
      <c r="C627" s="147"/>
      <c r="D627" s="147"/>
      <c r="E627" s="147"/>
      <c r="F627" s="147"/>
      <c r="G627" s="147"/>
      <c r="H627" s="147"/>
      <c r="I627" s="147"/>
      <c r="J627" s="147"/>
      <c r="K627" s="147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  <c r="AD627" s="147"/>
      <c r="AE627" s="147"/>
      <c r="AF627" s="147"/>
      <c r="AG627" s="147"/>
      <c r="AH627" s="147"/>
      <c r="AI627" s="147"/>
      <c r="AJ627" s="147"/>
      <c r="AK627" s="147"/>
      <c r="AL627" s="147"/>
    </row>
    <row r="628" ht="15.75" customHeight="1">
      <c r="A628" s="147"/>
      <c r="B628" s="147"/>
      <c r="C628" s="147"/>
      <c r="D628" s="147"/>
      <c r="E628" s="147"/>
      <c r="F628" s="147"/>
      <c r="G628" s="147"/>
      <c r="H628" s="147"/>
      <c r="I628" s="147"/>
      <c r="J628" s="147"/>
      <c r="K628" s="147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  <c r="AD628" s="147"/>
      <c r="AE628" s="147"/>
      <c r="AF628" s="147"/>
      <c r="AG628" s="147"/>
      <c r="AH628" s="147"/>
      <c r="AI628" s="147"/>
      <c r="AJ628" s="147"/>
      <c r="AK628" s="147"/>
      <c r="AL628" s="147"/>
    </row>
    <row r="629" ht="15.75" customHeight="1">
      <c r="A629" s="147"/>
      <c r="B629" s="147"/>
      <c r="C629" s="147"/>
      <c r="D629" s="147"/>
      <c r="E629" s="147"/>
      <c r="F629" s="147"/>
      <c r="G629" s="147"/>
      <c r="H629" s="147"/>
      <c r="I629" s="147"/>
      <c r="J629" s="147"/>
      <c r="K629" s="147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  <c r="AD629" s="147"/>
      <c r="AE629" s="147"/>
      <c r="AF629" s="147"/>
      <c r="AG629" s="147"/>
      <c r="AH629" s="147"/>
      <c r="AI629" s="147"/>
      <c r="AJ629" s="147"/>
      <c r="AK629" s="147"/>
      <c r="AL629" s="147"/>
    </row>
    <row r="630" ht="15.75" customHeight="1">
      <c r="A630" s="147"/>
      <c r="B630" s="147"/>
      <c r="C630" s="147"/>
      <c r="D630" s="147"/>
      <c r="E630" s="147"/>
      <c r="F630" s="147"/>
      <c r="G630" s="147"/>
      <c r="H630" s="147"/>
      <c r="I630" s="147"/>
      <c r="J630" s="147"/>
      <c r="K630" s="147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  <c r="AD630" s="147"/>
      <c r="AE630" s="147"/>
      <c r="AF630" s="147"/>
      <c r="AG630" s="147"/>
      <c r="AH630" s="147"/>
      <c r="AI630" s="147"/>
      <c r="AJ630" s="147"/>
      <c r="AK630" s="147"/>
      <c r="AL630" s="147"/>
    </row>
    <row r="631" ht="15.75" customHeight="1">
      <c r="A631" s="147"/>
      <c r="B631" s="147"/>
      <c r="C631" s="147"/>
      <c r="D631" s="147"/>
      <c r="E631" s="147"/>
      <c r="F631" s="147"/>
      <c r="G631" s="147"/>
      <c r="H631" s="147"/>
      <c r="I631" s="147"/>
      <c r="J631" s="147"/>
      <c r="K631" s="147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  <c r="AD631" s="147"/>
      <c r="AE631" s="147"/>
      <c r="AF631" s="147"/>
      <c r="AG631" s="147"/>
      <c r="AH631" s="147"/>
      <c r="AI631" s="147"/>
      <c r="AJ631" s="147"/>
      <c r="AK631" s="147"/>
      <c r="AL631" s="147"/>
    </row>
    <row r="632" ht="15.75" customHeight="1">
      <c r="A632" s="147"/>
      <c r="B632" s="147"/>
      <c r="C632" s="147"/>
      <c r="D632" s="147"/>
      <c r="E632" s="147"/>
      <c r="F632" s="147"/>
      <c r="G632" s="147"/>
      <c r="H632" s="147"/>
      <c r="I632" s="147"/>
      <c r="J632" s="147"/>
      <c r="K632" s="147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  <c r="AD632" s="147"/>
      <c r="AE632" s="147"/>
      <c r="AF632" s="147"/>
      <c r="AG632" s="147"/>
      <c r="AH632" s="147"/>
      <c r="AI632" s="147"/>
      <c r="AJ632" s="147"/>
      <c r="AK632" s="147"/>
      <c r="AL632" s="147"/>
    </row>
    <row r="633" ht="15.75" customHeight="1">
      <c r="A633" s="147"/>
      <c r="B633" s="147"/>
      <c r="C633" s="147"/>
      <c r="D633" s="147"/>
      <c r="E633" s="147"/>
      <c r="F633" s="147"/>
      <c r="G633" s="147"/>
      <c r="H633" s="147"/>
      <c r="I633" s="147"/>
      <c r="J633" s="147"/>
      <c r="K633" s="147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  <c r="AD633" s="147"/>
      <c r="AE633" s="147"/>
      <c r="AF633" s="147"/>
      <c r="AG633" s="147"/>
      <c r="AH633" s="147"/>
      <c r="AI633" s="147"/>
      <c r="AJ633" s="147"/>
      <c r="AK633" s="147"/>
      <c r="AL633" s="147"/>
    </row>
    <row r="634" ht="15.75" customHeight="1">
      <c r="A634" s="147"/>
      <c r="B634" s="147"/>
      <c r="C634" s="147"/>
      <c r="D634" s="147"/>
      <c r="E634" s="147"/>
      <c r="F634" s="147"/>
      <c r="G634" s="147"/>
      <c r="H634" s="147"/>
      <c r="I634" s="147"/>
      <c r="J634" s="147"/>
      <c r="K634" s="147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  <c r="AD634" s="147"/>
      <c r="AE634" s="147"/>
      <c r="AF634" s="147"/>
      <c r="AG634" s="147"/>
      <c r="AH634" s="147"/>
      <c r="AI634" s="147"/>
      <c r="AJ634" s="147"/>
      <c r="AK634" s="147"/>
      <c r="AL634" s="147"/>
    </row>
    <row r="635" ht="15.75" customHeight="1">
      <c r="A635" s="147"/>
      <c r="B635" s="147"/>
      <c r="C635" s="147"/>
      <c r="D635" s="147"/>
      <c r="E635" s="147"/>
      <c r="F635" s="147"/>
      <c r="G635" s="147"/>
      <c r="H635" s="147"/>
      <c r="I635" s="147"/>
      <c r="J635" s="147"/>
      <c r="K635" s="147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  <c r="AD635" s="147"/>
      <c r="AE635" s="147"/>
      <c r="AF635" s="147"/>
      <c r="AG635" s="147"/>
      <c r="AH635" s="147"/>
      <c r="AI635" s="147"/>
      <c r="AJ635" s="147"/>
      <c r="AK635" s="147"/>
      <c r="AL635" s="147"/>
    </row>
    <row r="636" ht="15.75" customHeight="1">
      <c r="A636" s="147"/>
      <c r="B636" s="147"/>
      <c r="C636" s="147"/>
      <c r="D636" s="147"/>
      <c r="E636" s="147"/>
      <c r="F636" s="147"/>
      <c r="G636" s="147"/>
      <c r="H636" s="147"/>
      <c r="I636" s="147"/>
      <c r="J636" s="147"/>
      <c r="K636" s="147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  <c r="AD636" s="147"/>
      <c r="AE636" s="147"/>
      <c r="AF636" s="147"/>
      <c r="AG636" s="147"/>
      <c r="AH636" s="147"/>
      <c r="AI636" s="147"/>
      <c r="AJ636" s="147"/>
      <c r="AK636" s="147"/>
      <c r="AL636" s="147"/>
    </row>
    <row r="637" ht="15.75" customHeight="1">
      <c r="A637" s="147"/>
      <c r="B637" s="147"/>
      <c r="C637" s="147"/>
      <c r="D637" s="147"/>
      <c r="E637" s="147"/>
      <c r="F637" s="147"/>
      <c r="G637" s="147"/>
      <c r="H637" s="147"/>
      <c r="I637" s="147"/>
      <c r="J637" s="147"/>
      <c r="K637" s="147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  <c r="AD637" s="147"/>
      <c r="AE637" s="147"/>
      <c r="AF637" s="147"/>
      <c r="AG637" s="147"/>
      <c r="AH637" s="147"/>
      <c r="AI637" s="147"/>
      <c r="AJ637" s="147"/>
      <c r="AK637" s="147"/>
      <c r="AL637" s="147"/>
    </row>
    <row r="638" ht="15.75" customHeight="1">
      <c r="A638" s="147"/>
      <c r="B638" s="147"/>
      <c r="C638" s="147"/>
      <c r="D638" s="147"/>
      <c r="E638" s="147"/>
      <c r="F638" s="147"/>
      <c r="G638" s="147"/>
      <c r="H638" s="147"/>
      <c r="I638" s="147"/>
      <c r="J638" s="147"/>
      <c r="K638" s="147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  <c r="AD638" s="147"/>
      <c r="AE638" s="147"/>
      <c r="AF638" s="147"/>
      <c r="AG638" s="147"/>
      <c r="AH638" s="147"/>
      <c r="AI638" s="147"/>
      <c r="AJ638" s="147"/>
      <c r="AK638" s="147"/>
      <c r="AL638" s="147"/>
    </row>
    <row r="639" ht="15.75" customHeight="1">
      <c r="A639" s="147"/>
      <c r="B639" s="147"/>
      <c r="C639" s="147"/>
      <c r="D639" s="147"/>
      <c r="E639" s="147"/>
      <c r="F639" s="147"/>
      <c r="G639" s="147"/>
      <c r="H639" s="147"/>
      <c r="I639" s="147"/>
      <c r="J639" s="147"/>
      <c r="K639" s="147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  <c r="AD639" s="147"/>
      <c r="AE639" s="147"/>
      <c r="AF639" s="147"/>
      <c r="AG639" s="147"/>
      <c r="AH639" s="147"/>
      <c r="AI639" s="147"/>
      <c r="AJ639" s="147"/>
      <c r="AK639" s="147"/>
      <c r="AL639" s="147"/>
    </row>
    <row r="640" ht="15.75" customHeight="1">
      <c r="A640" s="147"/>
      <c r="B640" s="147"/>
      <c r="C640" s="147"/>
      <c r="D640" s="147"/>
      <c r="E640" s="147"/>
      <c r="F640" s="147"/>
      <c r="G640" s="147"/>
      <c r="H640" s="147"/>
      <c r="I640" s="147"/>
      <c r="J640" s="147"/>
      <c r="K640" s="147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  <c r="AD640" s="147"/>
      <c r="AE640" s="147"/>
      <c r="AF640" s="147"/>
      <c r="AG640" s="147"/>
      <c r="AH640" s="147"/>
      <c r="AI640" s="147"/>
      <c r="AJ640" s="147"/>
      <c r="AK640" s="147"/>
      <c r="AL640" s="147"/>
    </row>
    <row r="641" ht="15.75" customHeight="1">
      <c r="A641" s="147"/>
      <c r="B641" s="147"/>
      <c r="C641" s="147"/>
      <c r="D641" s="147"/>
      <c r="E641" s="147"/>
      <c r="F641" s="147"/>
      <c r="G641" s="147"/>
      <c r="H641" s="147"/>
      <c r="I641" s="147"/>
      <c r="J641" s="147"/>
      <c r="K641" s="147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  <c r="AD641" s="147"/>
      <c r="AE641" s="147"/>
      <c r="AF641" s="147"/>
      <c r="AG641" s="147"/>
      <c r="AH641" s="147"/>
      <c r="AI641" s="147"/>
      <c r="AJ641" s="147"/>
      <c r="AK641" s="147"/>
      <c r="AL641" s="147"/>
    </row>
    <row r="642" ht="15.75" customHeight="1">
      <c r="A642" s="147"/>
      <c r="B642" s="147"/>
      <c r="C642" s="147"/>
      <c r="D642" s="147"/>
      <c r="E642" s="147"/>
      <c r="F642" s="147"/>
      <c r="G642" s="147"/>
      <c r="H642" s="147"/>
      <c r="I642" s="147"/>
      <c r="J642" s="147"/>
      <c r="K642" s="147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  <c r="AD642" s="147"/>
      <c r="AE642" s="147"/>
      <c r="AF642" s="147"/>
      <c r="AG642" s="147"/>
      <c r="AH642" s="147"/>
      <c r="AI642" s="147"/>
      <c r="AJ642" s="147"/>
      <c r="AK642" s="147"/>
      <c r="AL642" s="147"/>
    </row>
    <row r="643" ht="15.75" customHeight="1">
      <c r="A643" s="147"/>
      <c r="B643" s="147"/>
      <c r="C643" s="147"/>
      <c r="D643" s="147"/>
      <c r="E643" s="147"/>
      <c r="F643" s="147"/>
      <c r="G643" s="147"/>
      <c r="H643" s="147"/>
      <c r="I643" s="147"/>
      <c r="J643" s="147"/>
      <c r="K643" s="147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  <c r="AD643" s="147"/>
      <c r="AE643" s="147"/>
      <c r="AF643" s="147"/>
      <c r="AG643" s="147"/>
      <c r="AH643" s="147"/>
      <c r="AI643" s="147"/>
      <c r="AJ643" s="147"/>
      <c r="AK643" s="147"/>
      <c r="AL643" s="147"/>
    </row>
    <row r="644" ht="15.75" customHeight="1">
      <c r="A644" s="147"/>
      <c r="B644" s="147"/>
      <c r="C644" s="147"/>
      <c r="D644" s="147"/>
      <c r="E644" s="147"/>
      <c r="F644" s="147"/>
      <c r="G644" s="147"/>
      <c r="H644" s="147"/>
      <c r="I644" s="147"/>
      <c r="J644" s="147"/>
      <c r="K644" s="147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  <c r="AD644" s="147"/>
      <c r="AE644" s="147"/>
      <c r="AF644" s="147"/>
      <c r="AG644" s="147"/>
      <c r="AH644" s="147"/>
      <c r="AI644" s="147"/>
      <c r="AJ644" s="147"/>
      <c r="AK644" s="147"/>
      <c r="AL644" s="147"/>
    </row>
    <row r="645" ht="15.75" customHeight="1">
      <c r="A645" s="147"/>
      <c r="B645" s="147"/>
      <c r="C645" s="147"/>
      <c r="D645" s="147"/>
      <c r="E645" s="147"/>
      <c r="F645" s="147"/>
      <c r="G645" s="147"/>
      <c r="H645" s="147"/>
      <c r="I645" s="147"/>
      <c r="J645" s="147"/>
      <c r="K645" s="147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  <c r="AD645" s="147"/>
      <c r="AE645" s="147"/>
      <c r="AF645" s="147"/>
      <c r="AG645" s="147"/>
      <c r="AH645" s="147"/>
      <c r="AI645" s="147"/>
      <c r="AJ645" s="147"/>
      <c r="AK645" s="147"/>
      <c r="AL645" s="147"/>
    </row>
    <row r="646" ht="15.75" customHeight="1">
      <c r="A646" s="147"/>
      <c r="B646" s="147"/>
      <c r="C646" s="147"/>
      <c r="D646" s="147"/>
      <c r="E646" s="147"/>
      <c r="F646" s="147"/>
      <c r="G646" s="147"/>
      <c r="H646" s="147"/>
      <c r="I646" s="147"/>
      <c r="J646" s="147"/>
      <c r="K646" s="147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  <c r="AD646" s="147"/>
      <c r="AE646" s="147"/>
      <c r="AF646" s="147"/>
      <c r="AG646" s="147"/>
      <c r="AH646" s="147"/>
      <c r="AI646" s="147"/>
      <c r="AJ646" s="147"/>
      <c r="AK646" s="147"/>
      <c r="AL646" s="147"/>
    </row>
    <row r="647" ht="15.75" customHeight="1">
      <c r="A647" s="147"/>
      <c r="B647" s="147"/>
      <c r="C647" s="147"/>
      <c r="D647" s="147"/>
      <c r="E647" s="147"/>
      <c r="F647" s="147"/>
      <c r="G647" s="147"/>
      <c r="H647" s="147"/>
      <c r="I647" s="147"/>
      <c r="J647" s="147"/>
      <c r="K647" s="147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  <c r="AD647" s="147"/>
      <c r="AE647" s="147"/>
      <c r="AF647" s="147"/>
      <c r="AG647" s="147"/>
      <c r="AH647" s="147"/>
      <c r="AI647" s="147"/>
      <c r="AJ647" s="147"/>
      <c r="AK647" s="147"/>
      <c r="AL647" s="147"/>
    </row>
    <row r="648" ht="15.75" customHeight="1">
      <c r="A648" s="147"/>
      <c r="B648" s="147"/>
      <c r="C648" s="147"/>
      <c r="D648" s="147"/>
      <c r="E648" s="147"/>
      <c r="F648" s="147"/>
      <c r="G648" s="147"/>
      <c r="H648" s="147"/>
      <c r="I648" s="147"/>
      <c r="J648" s="147"/>
      <c r="K648" s="147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  <c r="AD648" s="147"/>
      <c r="AE648" s="147"/>
      <c r="AF648" s="147"/>
      <c r="AG648" s="147"/>
      <c r="AH648" s="147"/>
      <c r="AI648" s="147"/>
      <c r="AJ648" s="147"/>
      <c r="AK648" s="147"/>
      <c r="AL648" s="147"/>
    </row>
    <row r="649" ht="15.75" customHeight="1">
      <c r="A649" s="147"/>
      <c r="B649" s="147"/>
      <c r="C649" s="147"/>
      <c r="D649" s="147"/>
      <c r="E649" s="147"/>
      <c r="F649" s="147"/>
      <c r="G649" s="147"/>
      <c r="H649" s="147"/>
      <c r="I649" s="147"/>
      <c r="J649" s="147"/>
      <c r="K649" s="147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  <c r="AD649" s="147"/>
      <c r="AE649" s="147"/>
      <c r="AF649" s="147"/>
      <c r="AG649" s="147"/>
      <c r="AH649" s="147"/>
      <c r="AI649" s="147"/>
      <c r="AJ649" s="147"/>
      <c r="AK649" s="147"/>
      <c r="AL649" s="147"/>
    </row>
    <row r="650" ht="15.75" customHeight="1">
      <c r="A650" s="147"/>
      <c r="B650" s="147"/>
      <c r="C650" s="147"/>
      <c r="D650" s="147"/>
      <c r="E650" s="147"/>
      <c r="F650" s="147"/>
      <c r="G650" s="147"/>
      <c r="H650" s="147"/>
      <c r="I650" s="147"/>
      <c r="J650" s="147"/>
      <c r="K650" s="147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  <c r="AD650" s="147"/>
      <c r="AE650" s="147"/>
      <c r="AF650" s="147"/>
      <c r="AG650" s="147"/>
      <c r="AH650" s="147"/>
      <c r="AI650" s="147"/>
      <c r="AJ650" s="147"/>
      <c r="AK650" s="147"/>
      <c r="AL650" s="147"/>
    </row>
    <row r="651" ht="15.75" customHeight="1">
      <c r="A651" s="147"/>
      <c r="B651" s="147"/>
      <c r="C651" s="147"/>
      <c r="D651" s="147"/>
      <c r="E651" s="147"/>
      <c r="F651" s="147"/>
      <c r="G651" s="147"/>
      <c r="H651" s="147"/>
      <c r="I651" s="147"/>
      <c r="J651" s="147"/>
      <c r="K651" s="147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  <c r="AD651" s="147"/>
      <c r="AE651" s="147"/>
      <c r="AF651" s="147"/>
      <c r="AG651" s="147"/>
      <c r="AH651" s="147"/>
      <c r="AI651" s="147"/>
      <c r="AJ651" s="147"/>
      <c r="AK651" s="147"/>
      <c r="AL651" s="147"/>
    </row>
    <row r="652" ht="15.75" customHeight="1">
      <c r="A652" s="147"/>
      <c r="B652" s="147"/>
      <c r="C652" s="147"/>
      <c r="D652" s="147"/>
      <c r="E652" s="147"/>
      <c r="F652" s="147"/>
      <c r="G652" s="147"/>
      <c r="H652" s="147"/>
      <c r="I652" s="147"/>
      <c r="J652" s="147"/>
      <c r="K652" s="147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  <c r="AD652" s="147"/>
      <c r="AE652" s="147"/>
      <c r="AF652" s="147"/>
      <c r="AG652" s="147"/>
      <c r="AH652" s="147"/>
      <c r="AI652" s="147"/>
      <c r="AJ652" s="147"/>
      <c r="AK652" s="147"/>
      <c r="AL652" s="147"/>
    </row>
    <row r="653" ht="15.75" customHeight="1">
      <c r="A653" s="147"/>
      <c r="B653" s="147"/>
      <c r="C653" s="147"/>
      <c r="D653" s="147"/>
      <c r="E653" s="147"/>
      <c r="F653" s="147"/>
      <c r="G653" s="147"/>
      <c r="H653" s="147"/>
      <c r="I653" s="147"/>
      <c r="J653" s="147"/>
      <c r="K653" s="147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  <c r="AD653" s="147"/>
      <c r="AE653" s="147"/>
      <c r="AF653" s="147"/>
      <c r="AG653" s="147"/>
      <c r="AH653" s="147"/>
      <c r="AI653" s="147"/>
      <c r="AJ653" s="147"/>
      <c r="AK653" s="147"/>
      <c r="AL653" s="147"/>
    </row>
    <row r="654" ht="15.75" customHeight="1">
      <c r="A654" s="147"/>
      <c r="B654" s="147"/>
      <c r="C654" s="147"/>
      <c r="D654" s="147"/>
      <c r="E654" s="147"/>
      <c r="F654" s="147"/>
      <c r="G654" s="147"/>
      <c r="H654" s="147"/>
      <c r="I654" s="147"/>
      <c r="J654" s="147"/>
      <c r="K654" s="147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  <c r="AD654" s="147"/>
      <c r="AE654" s="147"/>
      <c r="AF654" s="147"/>
      <c r="AG654" s="147"/>
      <c r="AH654" s="147"/>
      <c r="AI654" s="147"/>
      <c r="AJ654" s="147"/>
      <c r="AK654" s="147"/>
      <c r="AL654" s="147"/>
    </row>
    <row r="655" ht="15.75" customHeight="1">
      <c r="A655" s="147"/>
      <c r="B655" s="147"/>
      <c r="C655" s="147"/>
      <c r="D655" s="147"/>
      <c r="E655" s="147"/>
      <c r="F655" s="147"/>
      <c r="G655" s="147"/>
      <c r="H655" s="147"/>
      <c r="I655" s="147"/>
      <c r="J655" s="147"/>
      <c r="K655" s="147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  <c r="AD655" s="147"/>
      <c r="AE655" s="147"/>
      <c r="AF655" s="147"/>
      <c r="AG655" s="147"/>
      <c r="AH655" s="147"/>
      <c r="AI655" s="147"/>
      <c r="AJ655" s="147"/>
      <c r="AK655" s="147"/>
      <c r="AL655" s="147"/>
    </row>
    <row r="656" ht="15.75" customHeight="1">
      <c r="A656" s="147"/>
      <c r="B656" s="147"/>
      <c r="C656" s="147"/>
      <c r="D656" s="147"/>
      <c r="E656" s="147"/>
      <c r="F656" s="147"/>
      <c r="G656" s="147"/>
      <c r="H656" s="147"/>
      <c r="I656" s="147"/>
      <c r="J656" s="147"/>
      <c r="K656" s="147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  <c r="AD656" s="147"/>
      <c r="AE656" s="147"/>
      <c r="AF656" s="147"/>
      <c r="AG656" s="147"/>
      <c r="AH656" s="147"/>
      <c r="AI656" s="147"/>
      <c r="AJ656" s="147"/>
      <c r="AK656" s="147"/>
      <c r="AL656" s="147"/>
    </row>
    <row r="657" ht="15.75" customHeight="1">
      <c r="A657" s="147"/>
      <c r="B657" s="147"/>
      <c r="C657" s="147"/>
      <c r="D657" s="147"/>
      <c r="E657" s="147"/>
      <c r="F657" s="147"/>
      <c r="G657" s="147"/>
      <c r="H657" s="147"/>
      <c r="I657" s="147"/>
      <c r="J657" s="147"/>
      <c r="K657" s="147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  <c r="AD657" s="147"/>
      <c r="AE657" s="147"/>
      <c r="AF657" s="147"/>
      <c r="AG657" s="147"/>
      <c r="AH657" s="147"/>
      <c r="AI657" s="147"/>
      <c r="AJ657" s="147"/>
      <c r="AK657" s="147"/>
      <c r="AL657" s="147"/>
    </row>
    <row r="658" ht="15.75" customHeight="1">
      <c r="A658" s="147"/>
      <c r="B658" s="147"/>
      <c r="C658" s="147"/>
      <c r="D658" s="147"/>
      <c r="E658" s="147"/>
      <c r="F658" s="147"/>
      <c r="G658" s="147"/>
      <c r="H658" s="147"/>
      <c r="I658" s="147"/>
      <c r="J658" s="147"/>
      <c r="K658" s="147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  <c r="AD658" s="147"/>
      <c r="AE658" s="147"/>
      <c r="AF658" s="147"/>
      <c r="AG658" s="147"/>
      <c r="AH658" s="147"/>
      <c r="AI658" s="147"/>
      <c r="AJ658" s="147"/>
      <c r="AK658" s="147"/>
      <c r="AL658" s="147"/>
    </row>
    <row r="659" ht="15.75" customHeight="1">
      <c r="A659" s="147"/>
      <c r="B659" s="147"/>
      <c r="C659" s="147"/>
      <c r="D659" s="147"/>
      <c r="E659" s="147"/>
      <c r="F659" s="147"/>
      <c r="G659" s="147"/>
      <c r="H659" s="147"/>
      <c r="I659" s="147"/>
      <c r="J659" s="147"/>
      <c r="K659" s="147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  <c r="AD659" s="147"/>
      <c r="AE659" s="147"/>
      <c r="AF659" s="147"/>
      <c r="AG659" s="147"/>
      <c r="AH659" s="147"/>
      <c r="AI659" s="147"/>
      <c r="AJ659" s="147"/>
      <c r="AK659" s="147"/>
      <c r="AL659" s="147"/>
    </row>
    <row r="660" ht="15.75" customHeight="1">
      <c r="A660" s="147"/>
      <c r="B660" s="147"/>
      <c r="C660" s="147"/>
      <c r="D660" s="147"/>
      <c r="E660" s="147"/>
      <c r="F660" s="147"/>
      <c r="G660" s="147"/>
      <c r="H660" s="147"/>
      <c r="I660" s="147"/>
      <c r="J660" s="147"/>
      <c r="K660" s="147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  <c r="AD660" s="147"/>
      <c r="AE660" s="147"/>
      <c r="AF660" s="147"/>
      <c r="AG660" s="147"/>
      <c r="AH660" s="147"/>
      <c r="AI660" s="147"/>
      <c r="AJ660" s="147"/>
      <c r="AK660" s="147"/>
      <c r="AL660" s="147"/>
    </row>
    <row r="661" ht="15.75" customHeight="1">
      <c r="A661" s="147"/>
      <c r="B661" s="147"/>
      <c r="C661" s="147"/>
      <c r="D661" s="147"/>
      <c r="E661" s="147"/>
      <c r="F661" s="147"/>
      <c r="G661" s="147"/>
      <c r="H661" s="147"/>
      <c r="I661" s="147"/>
      <c r="J661" s="147"/>
      <c r="K661" s="147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  <c r="AD661" s="147"/>
      <c r="AE661" s="147"/>
      <c r="AF661" s="147"/>
      <c r="AG661" s="147"/>
      <c r="AH661" s="147"/>
      <c r="AI661" s="147"/>
      <c r="AJ661" s="147"/>
      <c r="AK661" s="147"/>
      <c r="AL661" s="147"/>
    </row>
    <row r="662" ht="15.75" customHeight="1">
      <c r="A662" s="147"/>
      <c r="B662" s="147"/>
      <c r="C662" s="147"/>
      <c r="D662" s="147"/>
      <c r="E662" s="147"/>
      <c r="F662" s="147"/>
      <c r="G662" s="147"/>
      <c r="H662" s="147"/>
      <c r="I662" s="147"/>
      <c r="J662" s="147"/>
      <c r="K662" s="147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  <c r="AD662" s="147"/>
      <c r="AE662" s="147"/>
      <c r="AF662" s="147"/>
      <c r="AG662" s="147"/>
      <c r="AH662" s="147"/>
      <c r="AI662" s="147"/>
      <c r="AJ662" s="147"/>
      <c r="AK662" s="147"/>
      <c r="AL662" s="147"/>
    </row>
    <row r="663" ht="15.75" customHeight="1">
      <c r="A663" s="147"/>
      <c r="B663" s="147"/>
      <c r="C663" s="147"/>
      <c r="D663" s="147"/>
      <c r="E663" s="147"/>
      <c r="F663" s="147"/>
      <c r="G663" s="147"/>
      <c r="H663" s="147"/>
      <c r="I663" s="147"/>
      <c r="J663" s="147"/>
      <c r="K663" s="147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  <c r="AD663" s="147"/>
      <c r="AE663" s="147"/>
      <c r="AF663" s="147"/>
      <c r="AG663" s="147"/>
      <c r="AH663" s="147"/>
      <c r="AI663" s="147"/>
      <c r="AJ663" s="147"/>
      <c r="AK663" s="147"/>
      <c r="AL663" s="147"/>
    </row>
    <row r="664" ht="15.75" customHeight="1">
      <c r="A664" s="147"/>
      <c r="B664" s="147"/>
      <c r="C664" s="147"/>
      <c r="D664" s="147"/>
      <c r="E664" s="147"/>
      <c r="F664" s="147"/>
      <c r="G664" s="147"/>
      <c r="H664" s="147"/>
      <c r="I664" s="147"/>
      <c r="J664" s="147"/>
      <c r="K664" s="147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  <c r="AD664" s="147"/>
      <c r="AE664" s="147"/>
      <c r="AF664" s="147"/>
      <c r="AG664" s="147"/>
      <c r="AH664" s="147"/>
      <c r="AI664" s="147"/>
      <c r="AJ664" s="147"/>
      <c r="AK664" s="147"/>
      <c r="AL664" s="147"/>
    </row>
    <row r="665" ht="15.75" customHeight="1">
      <c r="A665" s="147"/>
      <c r="B665" s="147"/>
      <c r="C665" s="147"/>
      <c r="D665" s="147"/>
      <c r="E665" s="147"/>
      <c r="F665" s="147"/>
      <c r="G665" s="147"/>
      <c r="H665" s="147"/>
      <c r="I665" s="147"/>
      <c r="J665" s="147"/>
      <c r="K665" s="147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  <c r="AD665" s="147"/>
      <c r="AE665" s="147"/>
      <c r="AF665" s="147"/>
      <c r="AG665" s="147"/>
      <c r="AH665" s="147"/>
      <c r="AI665" s="147"/>
      <c r="AJ665" s="147"/>
      <c r="AK665" s="147"/>
      <c r="AL665" s="147"/>
    </row>
    <row r="666" ht="15.75" customHeight="1">
      <c r="A666" s="147"/>
      <c r="B666" s="147"/>
      <c r="C666" s="147"/>
      <c r="D666" s="147"/>
      <c r="E666" s="147"/>
      <c r="F666" s="147"/>
      <c r="G666" s="147"/>
      <c r="H666" s="147"/>
      <c r="I666" s="147"/>
      <c r="J666" s="147"/>
      <c r="K666" s="147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  <c r="AD666" s="147"/>
      <c r="AE666" s="147"/>
      <c r="AF666" s="147"/>
      <c r="AG666" s="147"/>
      <c r="AH666" s="147"/>
      <c r="AI666" s="147"/>
      <c r="AJ666" s="147"/>
      <c r="AK666" s="147"/>
      <c r="AL666" s="147"/>
    </row>
    <row r="667" ht="15.75" customHeight="1">
      <c r="A667" s="147"/>
      <c r="B667" s="147"/>
      <c r="C667" s="147"/>
      <c r="D667" s="147"/>
      <c r="E667" s="147"/>
      <c r="F667" s="147"/>
      <c r="G667" s="147"/>
      <c r="H667" s="147"/>
      <c r="I667" s="147"/>
      <c r="J667" s="147"/>
      <c r="K667" s="147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  <c r="AD667" s="147"/>
      <c r="AE667" s="147"/>
      <c r="AF667" s="147"/>
      <c r="AG667" s="147"/>
      <c r="AH667" s="147"/>
      <c r="AI667" s="147"/>
      <c r="AJ667" s="147"/>
      <c r="AK667" s="147"/>
      <c r="AL667" s="147"/>
    </row>
    <row r="668" ht="15.75" customHeight="1">
      <c r="A668" s="147"/>
      <c r="B668" s="147"/>
      <c r="C668" s="147"/>
      <c r="D668" s="147"/>
      <c r="E668" s="147"/>
      <c r="F668" s="147"/>
      <c r="G668" s="147"/>
      <c r="H668" s="147"/>
      <c r="I668" s="147"/>
      <c r="J668" s="147"/>
      <c r="K668" s="147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  <c r="AD668" s="147"/>
      <c r="AE668" s="147"/>
      <c r="AF668" s="147"/>
      <c r="AG668" s="147"/>
      <c r="AH668" s="147"/>
      <c r="AI668" s="147"/>
      <c r="AJ668" s="147"/>
      <c r="AK668" s="147"/>
      <c r="AL668" s="147"/>
    </row>
    <row r="669" ht="15.75" customHeight="1">
      <c r="A669" s="147"/>
      <c r="B669" s="147"/>
      <c r="C669" s="147"/>
      <c r="D669" s="147"/>
      <c r="E669" s="147"/>
      <c r="F669" s="147"/>
      <c r="G669" s="147"/>
      <c r="H669" s="147"/>
      <c r="I669" s="147"/>
      <c r="J669" s="147"/>
      <c r="K669" s="147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  <c r="AD669" s="147"/>
      <c r="AE669" s="147"/>
      <c r="AF669" s="147"/>
      <c r="AG669" s="147"/>
      <c r="AH669" s="147"/>
      <c r="AI669" s="147"/>
      <c r="AJ669" s="147"/>
      <c r="AK669" s="147"/>
      <c r="AL669" s="147"/>
    </row>
    <row r="670" ht="15.75" customHeight="1">
      <c r="A670" s="147"/>
      <c r="B670" s="147"/>
      <c r="C670" s="147"/>
      <c r="D670" s="147"/>
      <c r="E670" s="147"/>
      <c r="F670" s="147"/>
      <c r="G670" s="147"/>
      <c r="H670" s="147"/>
      <c r="I670" s="147"/>
      <c r="J670" s="147"/>
      <c r="K670" s="147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  <c r="AD670" s="147"/>
      <c r="AE670" s="147"/>
      <c r="AF670" s="147"/>
      <c r="AG670" s="147"/>
      <c r="AH670" s="147"/>
      <c r="AI670" s="147"/>
      <c r="AJ670" s="147"/>
      <c r="AK670" s="147"/>
      <c r="AL670" s="147"/>
    </row>
    <row r="671" ht="15.75" customHeight="1">
      <c r="A671" s="147"/>
      <c r="B671" s="147"/>
      <c r="C671" s="147"/>
      <c r="D671" s="147"/>
      <c r="E671" s="147"/>
      <c r="F671" s="147"/>
      <c r="G671" s="147"/>
      <c r="H671" s="147"/>
      <c r="I671" s="147"/>
      <c r="J671" s="147"/>
      <c r="K671" s="147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  <c r="AD671" s="147"/>
      <c r="AE671" s="147"/>
      <c r="AF671" s="147"/>
      <c r="AG671" s="147"/>
      <c r="AH671" s="147"/>
      <c r="AI671" s="147"/>
      <c r="AJ671" s="147"/>
      <c r="AK671" s="147"/>
      <c r="AL671" s="147"/>
    </row>
    <row r="672" ht="15.75" customHeight="1">
      <c r="A672" s="147"/>
      <c r="B672" s="147"/>
      <c r="C672" s="147"/>
      <c r="D672" s="147"/>
      <c r="E672" s="147"/>
      <c r="F672" s="147"/>
      <c r="G672" s="147"/>
      <c r="H672" s="147"/>
      <c r="I672" s="147"/>
      <c r="J672" s="147"/>
      <c r="K672" s="147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  <c r="AD672" s="147"/>
      <c r="AE672" s="147"/>
      <c r="AF672" s="147"/>
      <c r="AG672" s="147"/>
      <c r="AH672" s="147"/>
      <c r="AI672" s="147"/>
      <c r="AJ672" s="147"/>
      <c r="AK672" s="147"/>
      <c r="AL672" s="147"/>
    </row>
    <row r="673" ht="15.75" customHeight="1">
      <c r="A673" s="147"/>
      <c r="B673" s="147"/>
      <c r="C673" s="147"/>
      <c r="D673" s="147"/>
      <c r="E673" s="147"/>
      <c r="F673" s="147"/>
      <c r="G673" s="147"/>
      <c r="H673" s="147"/>
      <c r="I673" s="147"/>
      <c r="J673" s="147"/>
      <c r="K673" s="147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  <c r="AD673" s="147"/>
      <c r="AE673" s="147"/>
      <c r="AF673" s="147"/>
      <c r="AG673" s="147"/>
      <c r="AH673" s="147"/>
      <c r="AI673" s="147"/>
      <c r="AJ673" s="147"/>
      <c r="AK673" s="147"/>
      <c r="AL673" s="147"/>
    </row>
    <row r="674" ht="15.75" customHeight="1">
      <c r="A674" s="147"/>
      <c r="B674" s="147"/>
      <c r="C674" s="147"/>
      <c r="D674" s="147"/>
      <c r="E674" s="147"/>
      <c r="F674" s="147"/>
      <c r="G674" s="147"/>
      <c r="H674" s="147"/>
      <c r="I674" s="147"/>
      <c r="J674" s="147"/>
      <c r="K674" s="147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  <c r="AD674" s="147"/>
      <c r="AE674" s="147"/>
      <c r="AF674" s="147"/>
      <c r="AG674" s="147"/>
      <c r="AH674" s="147"/>
      <c r="AI674" s="147"/>
      <c r="AJ674" s="147"/>
      <c r="AK674" s="147"/>
      <c r="AL674" s="147"/>
    </row>
    <row r="675" ht="15.75" customHeight="1">
      <c r="A675" s="147"/>
      <c r="B675" s="147"/>
      <c r="C675" s="147"/>
      <c r="D675" s="147"/>
      <c r="E675" s="147"/>
      <c r="F675" s="147"/>
      <c r="G675" s="147"/>
      <c r="H675" s="147"/>
      <c r="I675" s="147"/>
      <c r="J675" s="147"/>
      <c r="K675" s="147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  <c r="AD675" s="147"/>
      <c r="AE675" s="147"/>
      <c r="AF675" s="147"/>
      <c r="AG675" s="147"/>
      <c r="AH675" s="147"/>
      <c r="AI675" s="147"/>
      <c r="AJ675" s="147"/>
      <c r="AK675" s="147"/>
      <c r="AL675" s="147"/>
    </row>
    <row r="676" ht="15.75" customHeight="1">
      <c r="A676" s="147"/>
      <c r="B676" s="147"/>
      <c r="C676" s="147"/>
      <c r="D676" s="147"/>
      <c r="E676" s="147"/>
      <c r="F676" s="147"/>
      <c r="G676" s="147"/>
      <c r="H676" s="147"/>
      <c r="I676" s="147"/>
      <c r="J676" s="147"/>
      <c r="K676" s="147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  <c r="AD676" s="147"/>
      <c r="AE676" s="147"/>
      <c r="AF676" s="147"/>
      <c r="AG676" s="147"/>
      <c r="AH676" s="147"/>
      <c r="AI676" s="147"/>
      <c r="AJ676" s="147"/>
      <c r="AK676" s="147"/>
      <c r="AL676" s="147"/>
    </row>
    <row r="677" ht="15.75" customHeight="1">
      <c r="A677" s="147"/>
      <c r="B677" s="147"/>
      <c r="C677" s="147"/>
      <c r="D677" s="147"/>
      <c r="E677" s="147"/>
      <c r="F677" s="147"/>
      <c r="G677" s="147"/>
      <c r="H677" s="147"/>
      <c r="I677" s="147"/>
      <c r="J677" s="147"/>
      <c r="K677" s="147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  <c r="AD677" s="147"/>
      <c r="AE677" s="147"/>
      <c r="AF677" s="147"/>
      <c r="AG677" s="147"/>
      <c r="AH677" s="147"/>
      <c r="AI677" s="147"/>
      <c r="AJ677" s="147"/>
      <c r="AK677" s="147"/>
      <c r="AL677" s="147"/>
    </row>
    <row r="678" ht="15.75" customHeight="1">
      <c r="A678" s="147"/>
      <c r="B678" s="147"/>
      <c r="C678" s="147"/>
      <c r="D678" s="147"/>
      <c r="E678" s="147"/>
      <c r="F678" s="147"/>
      <c r="G678" s="147"/>
      <c r="H678" s="147"/>
      <c r="I678" s="147"/>
      <c r="J678" s="147"/>
      <c r="K678" s="147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  <c r="AD678" s="147"/>
      <c r="AE678" s="147"/>
      <c r="AF678" s="147"/>
      <c r="AG678" s="147"/>
      <c r="AH678" s="147"/>
      <c r="AI678" s="147"/>
      <c r="AJ678" s="147"/>
      <c r="AK678" s="147"/>
      <c r="AL678" s="147"/>
    </row>
    <row r="679" ht="15.75" customHeight="1">
      <c r="A679" s="147"/>
      <c r="B679" s="147"/>
      <c r="C679" s="147"/>
      <c r="D679" s="147"/>
      <c r="E679" s="147"/>
      <c r="F679" s="147"/>
      <c r="G679" s="147"/>
      <c r="H679" s="147"/>
      <c r="I679" s="147"/>
      <c r="J679" s="147"/>
      <c r="K679" s="147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  <c r="AD679" s="147"/>
      <c r="AE679" s="147"/>
      <c r="AF679" s="147"/>
      <c r="AG679" s="147"/>
      <c r="AH679" s="147"/>
      <c r="AI679" s="147"/>
      <c r="AJ679" s="147"/>
      <c r="AK679" s="147"/>
      <c r="AL679" s="147"/>
    </row>
    <row r="680" ht="15.75" customHeight="1">
      <c r="A680" s="147"/>
      <c r="B680" s="147"/>
      <c r="C680" s="147"/>
      <c r="D680" s="147"/>
      <c r="E680" s="147"/>
      <c r="F680" s="147"/>
      <c r="G680" s="147"/>
      <c r="H680" s="147"/>
      <c r="I680" s="147"/>
      <c r="J680" s="147"/>
      <c r="K680" s="147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  <c r="AD680" s="147"/>
      <c r="AE680" s="147"/>
      <c r="AF680" s="147"/>
      <c r="AG680" s="147"/>
      <c r="AH680" s="147"/>
      <c r="AI680" s="147"/>
      <c r="AJ680" s="147"/>
      <c r="AK680" s="147"/>
      <c r="AL680" s="147"/>
    </row>
    <row r="681" ht="15.75" customHeight="1">
      <c r="A681" s="147"/>
      <c r="B681" s="147"/>
      <c r="C681" s="147"/>
      <c r="D681" s="147"/>
      <c r="E681" s="147"/>
      <c r="F681" s="147"/>
      <c r="G681" s="147"/>
      <c r="H681" s="147"/>
      <c r="I681" s="147"/>
      <c r="J681" s="147"/>
      <c r="K681" s="147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  <c r="AD681" s="147"/>
      <c r="AE681" s="147"/>
      <c r="AF681" s="147"/>
      <c r="AG681" s="147"/>
      <c r="AH681" s="147"/>
      <c r="AI681" s="147"/>
      <c r="AJ681" s="147"/>
      <c r="AK681" s="147"/>
      <c r="AL681" s="147"/>
    </row>
    <row r="682" ht="15.75" customHeight="1">
      <c r="A682" s="147"/>
      <c r="B682" s="147"/>
      <c r="C682" s="147"/>
      <c r="D682" s="147"/>
      <c r="E682" s="147"/>
      <c r="F682" s="147"/>
      <c r="G682" s="147"/>
      <c r="H682" s="147"/>
      <c r="I682" s="147"/>
      <c r="J682" s="147"/>
      <c r="K682" s="147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  <c r="AD682" s="147"/>
      <c r="AE682" s="147"/>
      <c r="AF682" s="147"/>
      <c r="AG682" s="147"/>
      <c r="AH682" s="147"/>
      <c r="AI682" s="147"/>
      <c r="AJ682" s="147"/>
      <c r="AK682" s="147"/>
      <c r="AL682" s="147"/>
    </row>
    <row r="683" ht="15.75" customHeight="1">
      <c r="A683" s="147"/>
      <c r="B683" s="147"/>
      <c r="C683" s="147"/>
      <c r="D683" s="147"/>
      <c r="E683" s="147"/>
      <c r="F683" s="147"/>
      <c r="G683" s="147"/>
      <c r="H683" s="147"/>
      <c r="I683" s="147"/>
      <c r="J683" s="147"/>
      <c r="K683" s="147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  <c r="AD683" s="147"/>
      <c r="AE683" s="147"/>
      <c r="AF683" s="147"/>
      <c r="AG683" s="147"/>
      <c r="AH683" s="147"/>
      <c r="AI683" s="147"/>
      <c r="AJ683" s="147"/>
      <c r="AK683" s="147"/>
      <c r="AL683" s="147"/>
    </row>
    <row r="684" ht="15.75" customHeight="1">
      <c r="A684" s="147"/>
      <c r="B684" s="147"/>
      <c r="C684" s="147"/>
      <c r="D684" s="147"/>
      <c r="E684" s="147"/>
      <c r="F684" s="147"/>
      <c r="G684" s="147"/>
      <c r="H684" s="147"/>
      <c r="I684" s="147"/>
      <c r="J684" s="147"/>
      <c r="K684" s="147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  <c r="AD684" s="147"/>
      <c r="AE684" s="147"/>
      <c r="AF684" s="147"/>
      <c r="AG684" s="147"/>
      <c r="AH684" s="147"/>
      <c r="AI684" s="147"/>
      <c r="AJ684" s="147"/>
      <c r="AK684" s="147"/>
      <c r="AL684" s="147"/>
    </row>
    <row r="685" ht="15.75" customHeight="1">
      <c r="A685" s="147"/>
      <c r="B685" s="147"/>
      <c r="C685" s="147"/>
      <c r="D685" s="147"/>
      <c r="E685" s="147"/>
      <c r="F685" s="147"/>
      <c r="G685" s="147"/>
      <c r="H685" s="147"/>
      <c r="I685" s="147"/>
      <c r="J685" s="147"/>
      <c r="K685" s="147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  <c r="AD685" s="147"/>
      <c r="AE685" s="147"/>
      <c r="AF685" s="147"/>
      <c r="AG685" s="147"/>
      <c r="AH685" s="147"/>
      <c r="AI685" s="147"/>
      <c r="AJ685" s="147"/>
      <c r="AK685" s="147"/>
      <c r="AL685" s="147"/>
    </row>
    <row r="686" ht="15.75" customHeight="1">
      <c r="A686" s="147"/>
      <c r="B686" s="147"/>
      <c r="C686" s="147"/>
      <c r="D686" s="147"/>
      <c r="E686" s="147"/>
      <c r="F686" s="147"/>
      <c r="G686" s="147"/>
      <c r="H686" s="147"/>
      <c r="I686" s="147"/>
      <c r="J686" s="147"/>
      <c r="K686" s="147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  <c r="AD686" s="147"/>
      <c r="AE686" s="147"/>
      <c r="AF686" s="147"/>
      <c r="AG686" s="147"/>
      <c r="AH686" s="147"/>
      <c r="AI686" s="147"/>
      <c r="AJ686" s="147"/>
      <c r="AK686" s="147"/>
      <c r="AL686" s="147"/>
    </row>
    <row r="687" ht="15.75" customHeight="1">
      <c r="A687" s="147"/>
      <c r="B687" s="147"/>
      <c r="C687" s="147"/>
      <c r="D687" s="147"/>
      <c r="E687" s="147"/>
      <c r="F687" s="147"/>
      <c r="G687" s="147"/>
      <c r="H687" s="147"/>
      <c r="I687" s="147"/>
      <c r="J687" s="147"/>
      <c r="K687" s="147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  <c r="AD687" s="147"/>
      <c r="AE687" s="147"/>
      <c r="AF687" s="147"/>
      <c r="AG687" s="147"/>
      <c r="AH687" s="147"/>
      <c r="AI687" s="147"/>
      <c r="AJ687" s="147"/>
      <c r="AK687" s="147"/>
      <c r="AL687" s="147"/>
    </row>
    <row r="688" ht="15.75" customHeight="1">
      <c r="A688" s="147"/>
      <c r="B688" s="147"/>
      <c r="C688" s="147"/>
      <c r="D688" s="147"/>
      <c r="E688" s="147"/>
      <c r="F688" s="147"/>
      <c r="G688" s="147"/>
      <c r="H688" s="147"/>
      <c r="I688" s="147"/>
      <c r="J688" s="147"/>
      <c r="K688" s="147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  <c r="AD688" s="147"/>
      <c r="AE688" s="147"/>
      <c r="AF688" s="147"/>
      <c r="AG688" s="147"/>
      <c r="AH688" s="147"/>
      <c r="AI688" s="147"/>
      <c r="AJ688" s="147"/>
      <c r="AK688" s="147"/>
      <c r="AL688" s="147"/>
    </row>
    <row r="689" ht="15.75" customHeight="1">
      <c r="A689" s="147"/>
      <c r="B689" s="147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  <c r="AD689" s="147"/>
      <c r="AE689" s="147"/>
      <c r="AF689" s="147"/>
      <c r="AG689" s="147"/>
      <c r="AH689" s="147"/>
      <c r="AI689" s="147"/>
      <c r="AJ689" s="147"/>
      <c r="AK689" s="147"/>
      <c r="AL689" s="147"/>
    </row>
    <row r="690" ht="15.75" customHeight="1">
      <c r="A690" s="147"/>
      <c r="B690" s="147"/>
      <c r="C690" s="147"/>
      <c r="D690" s="147"/>
      <c r="E690" s="147"/>
      <c r="F690" s="147"/>
      <c r="G690" s="147"/>
      <c r="H690" s="147"/>
      <c r="I690" s="147"/>
      <c r="J690" s="147"/>
      <c r="K690" s="147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  <c r="AD690" s="147"/>
      <c r="AE690" s="147"/>
      <c r="AF690" s="147"/>
      <c r="AG690" s="147"/>
      <c r="AH690" s="147"/>
      <c r="AI690" s="147"/>
      <c r="AJ690" s="147"/>
      <c r="AK690" s="147"/>
      <c r="AL690" s="147"/>
    </row>
    <row r="691" ht="15.75" customHeight="1">
      <c r="A691" s="147"/>
      <c r="B691" s="147"/>
      <c r="C691" s="147"/>
      <c r="D691" s="147"/>
      <c r="E691" s="147"/>
      <c r="F691" s="147"/>
      <c r="G691" s="147"/>
      <c r="H691" s="147"/>
      <c r="I691" s="147"/>
      <c r="J691" s="147"/>
      <c r="K691" s="147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  <c r="AD691" s="147"/>
      <c r="AE691" s="147"/>
      <c r="AF691" s="147"/>
      <c r="AG691" s="147"/>
      <c r="AH691" s="147"/>
      <c r="AI691" s="147"/>
      <c r="AJ691" s="147"/>
      <c r="AK691" s="147"/>
      <c r="AL691" s="147"/>
    </row>
    <row r="692" ht="15.75" customHeight="1">
      <c r="A692" s="147"/>
      <c r="B692" s="147"/>
      <c r="C692" s="147"/>
      <c r="D692" s="147"/>
      <c r="E692" s="147"/>
      <c r="F692" s="147"/>
      <c r="G692" s="147"/>
      <c r="H692" s="147"/>
      <c r="I692" s="147"/>
      <c r="J692" s="147"/>
      <c r="K692" s="147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  <c r="AD692" s="147"/>
      <c r="AE692" s="147"/>
      <c r="AF692" s="147"/>
      <c r="AG692" s="147"/>
      <c r="AH692" s="147"/>
      <c r="AI692" s="147"/>
      <c r="AJ692" s="147"/>
      <c r="AK692" s="147"/>
      <c r="AL692" s="147"/>
    </row>
    <row r="693" ht="15.75" customHeight="1">
      <c r="A693" s="147"/>
      <c r="B693" s="147"/>
      <c r="C693" s="147"/>
      <c r="D693" s="147"/>
      <c r="E693" s="147"/>
      <c r="F693" s="147"/>
      <c r="G693" s="147"/>
      <c r="H693" s="147"/>
      <c r="I693" s="147"/>
      <c r="J693" s="147"/>
      <c r="K693" s="147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  <c r="AD693" s="147"/>
      <c r="AE693" s="147"/>
      <c r="AF693" s="147"/>
      <c r="AG693" s="147"/>
      <c r="AH693" s="147"/>
      <c r="AI693" s="147"/>
      <c r="AJ693" s="147"/>
      <c r="AK693" s="147"/>
      <c r="AL693" s="147"/>
    </row>
    <row r="694" ht="15.75" customHeight="1">
      <c r="A694" s="147"/>
      <c r="B694" s="147"/>
      <c r="C694" s="147"/>
      <c r="D694" s="147"/>
      <c r="E694" s="147"/>
      <c r="F694" s="147"/>
      <c r="G694" s="147"/>
      <c r="H694" s="147"/>
      <c r="I694" s="147"/>
      <c r="J694" s="147"/>
      <c r="K694" s="147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  <c r="AD694" s="147"/>
      <c r="AE694" s="147"/>
      <c r="AF694" s="147"/>
      <c r="AG694" s="147"/>
      <c r="AH694" s="147"/>
      <c r="AI694" s="147"/>
      <c r="AJ694" s="147"/>
      <c r="AK694" s="147"/>
      <c r="AL694" s="147"/>
    </row>
    <row r="695" ht="15.75" customHeight="1">
      <c r="A695" s="147"/>
      <c r="B695" s="147"/>
      <c r="C695" s="147"/>
      <c r="D695" s="147"/>
      <c r="E695" s="147"/>
      <c r="F695" s="147"/>
      <c r="G695" s="147"/>
      <c r="H695" s="147"/>
      <c r="I695" s="147"/>
      <c r="J695" s="147"/>
      <c r="K695" s="147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  <c r="AD695" s="147"/>
      <c r="AE695" s="147"/>
      <c r="AF695" s="147"/>
      <c r="AG695" s="147"/>
      <c r="AH695" s="147"/>
      <c r="AI695" s="147"/>
      <c r="AJ695" s="147"/>
      <c r="AK695" s="147"/>
      <c r="AL695" s="147"/>
    </row>
    <row r="696" ht="15.75" customHeight="1">
      <c r="A696" s="147"/>
      <c r="B696" s="147"/>
      <c r="C696" s="147"/>
      <c r="D696" s="147"/>
      <c r="E696" s="147"/>
      <c r="F696" s="147"/>
      <c r="G696" s="147"/>
      <c r="H696" s="147"/>
      <c r="I696" s="147"/>
      <c r="J696" s="147"/>
      <c r="K696" s="147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  <c r="AD696" s="147"/>
      <c r="AE696" s="147"/>
      <c r="AF696" s="147"/>
      <c r="AG696" s="147"/>
      <c r="AH696" s="147"/>
      <c r="AI696" s="147"/>
      <c r="AJ696" s="147"/>
      <c r="AK696" s="147"/>
      <c r="AL696" s="147"/>
    </row>
    <row r="697" ht="15.75" customHeight="1">
      <c r="A697" s="147"/>
      <c r="B697" s="147"/>
      <c r="C697" s="147"/>
      <c r="D697" s="147"/>
      <c r="E697" s="147"/>
      <c r="F697" s="147"/>
      <c r="G697" s="147"/>
      <c r="H697" s="147"/>
      <c r="I697" s="147"/>
      <c r="J697" s="147"/>
      <c r="K697" s="147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  <c r="AD697" s="147"/>
      <c r="AE697" s="147"/>
      <c r="AF697" s="147"/>
      <c r="AG697" s="147"/>
      <c r="AH697" s="147"/>
      <c r="AI697" s="147"/>
      <c r="AJ697" s="147"/>
      <c r="AK697" s="147"/>
      <c r="AL697" s="147"/>
    </row>
    <row r="698" ht="15.75" customHeight="1">
      <c r="A698" s="147"/>
      <c r="B698" s="147"/>
      <c r="C698" s="147"/>
      <c r="D698" s="147"/>
      <c r="E698" s="147"/>
      <c r="F698" s="147"/>
      <c r="G698" s="147"/>
      <c r="H698" s="147"/>
      <c r="I698" s="147"/>
      <c r="J698" s="147"/>
      <c r="K698" s="147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  <c r="AD698" s="147"/>
      <c r="AE698" s="147"/>
      <c r="AF698" s="147"/>
      <c r="AG698" s="147"/>
      <c r="AH698" s="147"/>
      <c r="AI698" s="147"/>
      <c r="AJ698" s="147"/>
      <c r="AK698" s="147"/>
      <c r="AL698" s="147"/>
    </row>
    <row r="699" ht="15.75" customHeight="1">
      <c r="A699" s="147"/>
      <c r="B699" s="147"/>
      <c r="C699" s="147"/>
      <c r="D699" s="147"/>
      <c r="E699" s="147"/>
      <c r="F699" s="147"/>
      <c r="G699" s="147"/>
      <c r="H699" s="147"/>
      <c r="I699" s="147"/>
      <c r="J699" s="147"/>
      <c r="K699" s="147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  <c r="AD699" s="147"/>
      <c r="AE699" s="147"/>
      <c r="AF699" s="147"/>
      <c r="AG699" s="147"/>
      <c r="AH699" s="147"/>
      <c r="AI699" s="147"/>
      <c r="AJ699" s="147"/>
      <c r="AK699" s="147"/>
      <c r="AL699" s="147"/>
    </row>
    <row r="700" ht="15.75" customHeight="1">
      <c r="A700" s="147"/>
      <c r="B700" s="147"/>
      <c r="C700" s="147"/>
      <c r="D700" s="147"/>
      <c r="E700" s="147"/>
      <c r="F700" s="147"/>
      <c r="G700" s="147"/>
      <c r="H700" s="147"/>
      <c r="I700" s="147"/>
      <c r="J700" s="147"/>
      <c r="K700" s="147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  <c r="AD700" s="147"/>
      <c r="AE700" s="147"/>
      <c r="AF700" s="147"/>
      <c r="AG700" s="147"/>
      <c r="AH700" s="147"/>
      <c r="AI700" s="147"/>
      <c r="AJ700" s="147"/>
      <c r="AK700" s="147"/>
      <c r="AL700" s="147"/>
    </row>
    <row r="701" ht="15.75" customHeight="1">
      <c r="A701" s="147"/>
      <c r="B701" s="147"/>
      <c r="C701" s="147"/>
      <c r="D701" s="147"/>
      <c r="E701" s="147"/>
      <c r="F701" s="147"/>
      <c r="G701" s="147"/>
      <c r="H701" s="147"/>
      <c r="I701" s="147"/>
      <c r="J701" s="147"/>
      <c r="K701" s="147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  <c r="AD701" s="147"/>
      <c r="AE701" s="147"/>
      <c r="AF701" s="147"/>
      <c r="AG701" s="147"/>
      <c r="AH701" s="147"/>
      <c r="AI701" s="147"/>
      <c r="AJ701" s="147"/>
      <c r="AK701" s="147"/>
      <c r="AL701" s="147"/>
    </row>
    <row r="702" ht="15.75" customHeight="1">
      <c r="A702" s="147"/>
      <c r="B702" s="147"/>
      <c r="C702" s="147"/>
      <c r="D702" s="147"/>
      <c r="E702" s="147"/>
      <c r="F702" s="147"/>
      <c r="G702" s="147"/>
      <c r="H702" s="147"/>
      <c r="I702" s="147"/>
      <c r="J702" s="147"/>
      <c r="K702" s="147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  <c r="AD702" s="147"/>
      <c r="AE702" s="147"/>
      <c r="AF702" s="147"/>
      <c r="AG702" s="147"/>
      <c r="AH702" s="147"/>
      <c r="AI702" s="147"/>
      <c r="AJ702" s="147"/>
      <c r="AK702" s="147"/>
      <c r="AL702" s="147"/>
    </row>
    <row r="703" ht="15.75" customHeight="1">
      <c r="A703" s="147"/>
      <c r="B703" s="147"/>
      <c r="C703" s="147"/>
      <c r="D703" s="147"/>
      <c r="E703" s="147"/>
      <c r="F703" s="147"/>
      <c r="G703" s="147"/>
      <c r="H703" s="147"/>
      <c r="I703" s="147"/>
      <c r="J703" s="147"/>
      <c r="K703" s="147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  <c r="AD703" s="147"/>
      <c r="AE703" s="147"/>
      <c r="AF703" s="147"/>
      <c r="AG703" s="147"/>
      <c r="AH703" s="147"/>
      <c r="AI703" s="147"/>
      <c r="AJ703" s="147"/>
      <c r="AK703" s="147"/>
      <c r="AL703" s="147"/>
    </row>
    <row r="704" ht="15.75" customHeight="1">
      <c r="A704" s="147"/>
      <c r="B704" s="147"/>
      <c r="C704" s="147"/>
      <c r="D704" s="147"/>
      <c r="E704" s="147"/>
      <c r="F704" s="147"/>
      <c r="G704" s="147"/>
      <c r="H704" s="147"/>
      <c r="I704" s="147"/>
      <c r="J704" s="147"/>
      <c r="K704" s="147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  <c r="AD704" s="147"/>
      <c r="AE704" s="147"/>
      <c r="AF704" s="147"/>
      <c r="AG704" s="147"/>
      <c r="AH704" s="147"/>
      <c r="AI704" s="147"/>
      <c r="AJ704" s="147"/>
      <c r="AK704" s="147"/>
      <c r="AL704" s="147"/>
    </row>
    <row r="705" ht="15.75" customHeight="1">
      <c r="A705" s="147"/>
      <c r="B705" s="147"/>
      <c r="C705" s="147"/>
      <c r="D705" s="147"/>
      <c r="E705" s="147"/>
      <c r="F705" s="147"/>
      <c r="G705" s="147"/>
      <c r="H705" s="147"/>
      <c r="I705" s="147"/>
      <c r="J705" s="147"/>
      <c r="K705" s="147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  <c r="AD705" s="147"/>
      <c r="AE705" s="147"/>
      <c r="AF705" s="147"/>
      <c r="AG705" s="147"/>
      <c r="AH705" s="147"/>
      <c r="AI705" s="147"/>
      <c r="AJ705" s="147"/>
      <c r="AK705" s="147"/>
      <c r="AL705" s="147"/>
    </row>
    <row r="706" ht="15.75" customHeight="1">
      <c r="A706" s="147"/>
      <c r="B706" s="147"/>
      <c r="C706" s="147"/>
      <c r="D706" s="147"/>
      <c r="E706" s="147"/>
      <c r="F706" s="147"/>
      <c r="G706" s="147"/>
      <c r="H706" s="147"/>
      <c r="I706" s="147"/>
      <c r="J706" s="147"/>
      <c r="K706" s="147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  <c r="AD706" s="147"/>
      <c r="AE706" s="147"/>
      <c r="AF706" s="147"/>
      <c r="AG706" s="147"/>
      <c r="AH706" s="147"/>
      <c r="AI706" s="147"/>
      <c r="AJ706" s="147"/>
      <c r="AK706" s="147"/>
      <c r="AL706" s="147"/>
    </row>
    <row r="707" ht="15.75" customHeight="1">
      <c r="A707" s="147"/>
      <c r="B707" s="147"/>
      <c r="C707" s="147"/>
      <c r="D707" s="147"/>
      <c r="E707" s="147"/>
      <c r="F707" s="147"/>
      <c r="G707" s="147"/>
      <c r="H707" s="147"/>
      <c r="I707" s="147"/>
      <c r="J707" s="147"/>
      <c r="K707" s="147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  <c r="AD707" s="147"/>
      <c r="AE707" s="147"/>
      <c r="AF707" s="147"/>
      <c r="AG707" s="147"/>
      <c r="AH707" s="147"/>
      <c r="AI707" s="147"/>
      <c r="AJ707" s="147"/>
      <c r="AK707" s="147"/>
      <c r="AL707" s="147"/>
    </row>
    <row r="708" ht="15.75" customHeight="1">
      <c r="A708" s="147"/>
      <c r="B708" s="147"/>
      <c r="C708" s="147"/>
      <c r="D708" s="147"/>
      <c r="E708" s="147"/>
      <c r="F708" s="147"/>
      <c r="G708" s="147"/>
      <c r="H708" s="147"/>
      <c r="I708" s="147"/>
      <c r="J708" s="147"/>
      <c r="K708" s="147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  <c r="AD708" s="147"/>
      <c r="AE708" s="147"/>
      <c r="AF708" s="147"/>
      <c r="AG708" s="147"/>
      <c r="AH708" s="147"/>
      <c r="AI708" s="147"/>
      <c r="AJ708" s="147"/>
      <c r="AK708" s="147"/>
      <c r="AL708" s="147"/>
    </row>
    <row r="709" ht="15.75" customHeight="1">
      <c r="A709" s="147"/>
      <c r="B709" s="147"/>
      <c r="C709" s="147"/>
      <c r="D709" s="147"/>
      <c r="E709" s="147"/>
      <c r="F709" s="147"/>
      <c r="G709" s="147"/>
      <c r="H709" s="147"/>
      <c r="I709" s="147"/>
      <c r="J709" s="147"/>
      <c r="K709" s="147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  <c r="AD709" s="147"/>
      <c r="AE709" s="147"/>
      <c r="AF709" s="147"/>
      <c r="AG709" s="147"/>
      <c r="AH709" s="147"/>
      <c r="AI709" s="147"/>
      <c r="AJ709" s="147"/>
      <c r="AK709" s="147"/>
      <c r="AL709" s="147"/>
    </row>
    <row r="710" ht="15.75" customHeight="1">
      <c r="A710" s="147"/>
      <c r="B710" s="147"/>
      <c r="C710" s="147"/>
      <c r="D710" s="147"/>
      <c r="E710" s="147"/>
      <c r="F710" s="147"/>
      <c r="G710" s="147"/>
      <c r="H710" s="147"/>
      <c r="I710" s="147"/>
      <c r="J710" s="147"/>
      <c r="K710" s="147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  <c r="AD710" s="147"/>
      <c r="AE710" s="147"/>
      <c r="AF710" s="147"/>
      <c r="AG710" s="147"/>
      <c r="AH710" s="147"/>
      <c r="AI710" s="147"/>
      <c r="AJ710" s="147"/>
      <c r="AK710" s="147"/>
      <c r="AL710" s="147"/>
    </row>
    <row r="711" ht="15.75" customHeight="1">
      <c r="A711" s="147"/>
      <c r="B711" s="147"/>
      <c r="C711" s="147"/>
      <c r="D711" s="147"/>
      <c r="E711" s="147"/>
      <c r="F711" s="147"/>
      <c r="G711" s="147"/>
      <c r="H711" s="147"/>
      <c r="I711" s="147"/>
      <c r="J711" s="147"/>
      <c r="K711" s="147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  <c r="AD711" s="147"/>
      <c r="AE711" s="147"/>
      <c r="AF711" s="147"/>
      <c r="AG711" s="147"/>
      <c r="AH711" s="147"/>
      <c r="AI711" s="147"/>
      <c r="AJ711" s="147"/>
      <c r="AK711" s="147"/>
      <c r="AL711" s="147"/>
    </row>
    <row r="712" ht="15.75" customHeight="1">
      <c r="A712" s="147"/>
      <c r="B712" s="147"/>
      <c r="C712" s="147"/>
      <c r="D712" s="147"/>
      <c r="E712" s="147"/>
      <c r="F712" s="147"/>
      <c r="G712" s="147"/>
      <c r="H712" s="147"/>
      <c r="I712" s="147"/>
      <c r="J712" s="147"/>
      <c r="K712" s="147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  <c r="AD712" s="147"/>
      <c r="AE712" s="147"/>
      <c r="AF712" s="147"/>
      <c r="AG712" s="147"/>
      <c r="AH712" s="147"/>
      <c r="AI712" s="147"/>
      <c r="AJ712" s="147"/>
      <c r="AK712" s="147"/>
      <c r="AL712" s="147"/>
    </row>
    <row r="713" ht="15.75" customHeight="1">
      <c r="A713" s="147"/>
      <c r="B713" s="147"/>
      <c r="C713" s="147"/>
      <c r="D713" s="147"/>
      <c r="E713" s="147"/>
      <c r="F713" s="147"/>
      <c r="G713" s="147"/>
      <c r="H713" s="147"/>
      <c r="I713" s="147"/>
      <c r="J713" s="147"/>
      <c r="K713" s="147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  <c r="AD713" s="147"/>
      <c r="AE713" s="147"/>
      <c r="AF713" s="147"/>
      <c r="AG713" s="147"/>
      <c r="AH713" s="147"/>
      <c r="AI713" s="147"/>
      <c r="AJ713" s="147"/>
      <c r="AK713" s="147"/>
      <c r="AL713" s="147"/>
    </row>
    <row r="714" ht="15.75" customHeight="1">
      <c r="A714" s="147"/>
      <c r="B714" s="147"/>
      <c r="C714" s="147"/>
      <c r="D714" s="147"/>
      <c r="E714" s="147"/>
      <c r="F714" s="147"/>
      <c r="G714" s="147"/>
      <c r="H714" s="147"/>
      <c r="I714" s="147"/>
      <c r="J714" s="147"/>
      <c r="K714" s="147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  <c r="AD714" s="147"/>
      <c r="AE714" s="147"/>
      <c r="AF714" s="147"/>
      <c r="AG714" s="147"/>
      <c r="AH714" s="147"/>
      <c r="AI714" s="147"/>
      <c r="AJ714" s="147"/>
      <c r="AK714" s="147"/>
      <c r="AL714" s="147"/>
    </row>
    <row r="715" ht="15.75" customHeight="1">
      <c r="A715" s="147"/>
      <c r="B715" s="147"/>
      <c r="C715" s="147"/>
      <c r="D715" s="147"/>
      <c r="E715" s="147"/>
      <c r="F715" s="147"/>
      <c r="G715" s="147"/>
      <c r="H715" s="147"/>
      <c r="I715" s="147"/>
      <c r="J715" s="147"/>
      <c r="K715" s="147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  <c r="AD715" s="147"/>
      <c r="AE715" s="147"/>
      <c r="AF715" s="147"/>
      <c r="AG715" s="147"/>
      <c r="AH715" s="147"/>
      <c r="AI715" s="147"/>
      <c r="AJ715" s="147"/>
      <c r="AK715" s="147"/>
      <c r="AL715" s="147"/>
    </row>
    <row r="716" ht="15.75" customHeight="1">
      <c r="A716" s="147"/>
      <c r="B716" s="147"/>
      <c r="C716" s="147"/>
      <c r="D716" s="147"/>
      <c r="E716" s="147"/>
      <c r="F716" s="147"/>
      <c r="G716" s="147"/>
      <c r="H716" s="147"/>
      <c r="I716" s="147"/>
      <c r="J716" s="147"/>
      <c r="K716" s="147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  <c r="AD716" s="147"/>
      <c r="AE716" s="147"/>
      <c r="AF716" s="147"/>
      <c r="AG716" s="147"/>
      <c r="AH716" s="147"/>
      <c r="AI716" s="147"/>
      <c r="AJ716" s="147"/>
      <c r="AK716" s="147"/>
      <c r="AL716" s="147"/>
    </row>
    <row r="717" ht="15.75" customHeight="1">
      <c r="A717" s="147"/>
      <c r="B717" s="147"/>
      <c r="C717" s="147"/>
      <c r="D717" s="147"/>
      <c r="E717" s="147"/>
      <c r="F717" s="147"/>
      <c r="G717" s="147"/>
      <c r="H717" s="147"/>
      <c r="I717" s="147"/>
      <c r="J717" s="147"/>
      <c r="K717" s="147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  <c r="AD717" s="147"/>
      <c r="AE717" s="147"/>
      <c r="AF717" s="147"/>
      <c r="AG717" s="147"/>
      <c r="AH717" s="147"/>
      <c r="AI717" s="147"/>
      <c r="AJ717" s="147"/>
      <c r="AK717" s="147"/>
      <c r="AL717" s="147"/>
    </row>
    <row r="718" ht="15.75" customHeight="1">
      <c r="A718" s="147"/>
      <c r="B718" s="147"/>
      <c r="C718" s="147"/>
      <c r="D718" s="147"/>
      <c r="E718" s="147"/>
      <c r="F718" s="147"/>
      <c r="G718" s="147"/>
      <c r="H718" s="147"/>
      <c r="I718" s="147"/>
      <c r="J718" s="147"/>
      <c r="K718" s="147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  <c r="AD718" s="147"/>
      <c r="AE718" s="147"/>
      <c r="AF718" s="147"/>
      <c r="AG718" s="147"/>
      <c r="AH718" s="147"/>
      <c r="AI718" s="147"/>
      <c r="AJ718" s="147"/>
      <c r="AK718" s="147"/>
      <c r="AL718" s="147"/>
    </row>
    <row r="719" ht="15.75" customHeight="1">
      <c r="A719" s="147"/>
      <c r="B719" s="147"/>
      <c r="C719" s="147"/>
      <c r="D719" s="147"/>
      <c r="E719" s="147"/>
      <c r="F719" s="147"/>
      <c r="G719" s="147"/>
      <c r="H719" s="147"/>
      <c r="I719" s="147"/>
      <c r="J719" s="147"/>
      <c r="K719" s="147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  <c r="AD719" s="147"/>
      <c r="AE719" s="147"/>
      <c r="AF719" s="147"/>
      <c r="AG719" s="147"/>
      <c r="AH719" s="147"/>
      <c r="AI719" s="147"/>
      <c r="AJ719" s="147"/>
      <c r="AK719" s="147"/>
      <c r="AL719" s="147"/>
    </row>
    <row r="720" ht="15.75" customHeight="1">
      <c r="A720" s="147"/>
      <c r="B720" s="147"/>
      <c r="C720" s="147"/>
      <c r="D720" s="147"/>
      <c r="E720" s="147"/>
      <c r="F720" s="147"/>
      <c r="G720" s="147"/>
      <c r="H720" s="147"/>
      <c r="I720" s="147"/>
      <c r="J720" s="147"/>
      <c r="K720" s="147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  <c r="AD720" s="147"/>
      <c r="AE720" s="147"/>
      <c r="AF720" s="147"/>
      <c r="AG720" s="147"/>
      <c r="AH720" s="147"/>
      <c r="AI720" s="147"/>
      <c r="AJ720" s="147"/>
      <c r="AK720" s="147"/>
      <c r="AL720" s="147"/>
    </row>
    <row r="721" ht="15.75" customHeight="1">
      <c r="A721" s="147"/>
      <c r="B721" s="147"/>
      <c r="C721" s="147"/>
      <c r="D721" s="147"/>
      <c r="E721" s="147"/>
      <c r="F721" s="147"/>
      <c r="G721" s="147"/>
      <c r="H721" s="147"/>
      <c r="I721" s="147"/>
      <c r="J721" s="147"/>
      <c r="K721" s="147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  <c r="AD721" s="147"/>
      <c r="AE721" s="147"/>
      <c r="AF721" s="147"/>
      <c r="AG721" s="147"/>
      <c r="AH721" s="147"/>
      <c r="AI721" s="147"/>
      <c r="AJ721" s="147"/>
      <c r="AK721" s="147"/>
      <c r="AL721" s="147"/>
    </row>
    <row r="722" ht="15.75" customHeight="1">
      <c r="A722" s="147"/>
      <c r="B722" s="147"/>
      <c r="C722" s="147"/>
      <c r="D722" s="147"/>
      <c r="E722" s="147"/>
      <c r="F722" s="147"/>
      <c r="G722" s="147"/>
      <c r="H722" s="147"/>
      <c r="I722" s="147"/>
      <c r="J722" s="147"/>
      <c r="K722" s="147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  <c r="AD722" s="147"/>
      <c r="AE722" s="147"/>
      <c r="AF722" s="147"/>
      <c r="AG722" s="147"/>
      <c r="AH722" s="147"/>
      <c r="AI722" s="147"/>
      <c r="AJ722" s="147"/>
      <c r="AK722" s="147"/>
      <c r="AL722" s="147"/>
    </row>
    <row r="723" ht="15.75" customHeight="1">
      <c r="A723" s="147"/>
      <c r="B723" s="147"/>
      <c r="C723" s="147"/>
      <c r="D723" s="147"/>
      <c r="E723" s="147"/>
      <c r="F723" s="147"/>
      <c r="G723" s="147"/>
      <c r="H723" s="147"/>
      <c r="I723" s="147"/>
      <c r="J723" s="147"/>
      <c r="K723" s="147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  <c r="AD723" s="147"/>
      <c r="AE723" s="147"/>
      <c r="AF723" s="147"/>
      <c r="AG723" s="147"/>
      <c r="AH723" s="147"/>
      <c r="AI723" s="147"/>
      <c r="AJ723" s="147"/>
      <c r="AK723" s="147"/>
      <c r="AL723" s="147"/>
    </row>
    <row r="724" ht="15.75" customHeight="1">
      <c r="A724" s="147"/>
      <c r="B724" s="147"/>
      <c r="C724" s="147"/>
      <c r="D724" s="147"/>
      <c r="E724" s="147"/>
      <c r="F724" s="147"/>
      <c r="G724" s="147"/>
      <c r="H724" s="147"/>
      <c r="I724" s="147"/>
      <c r="J724" s="147"/>
      <c r="K724" s="147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  <c r="AD724" s="147"/>
      <c r="AE724" s="147"/>
      <c r="AF724" s="147"/>
      <c r="AG724" s="147"/>
      <c r="AH724" s="147"/>
      <c r="AI724" s="147"/>
      <c r="AJ724" s="147"/>
      <c r="AK724" s="147"/>
      <c r="AL724" s="147"/>
    </row>
    <row r="725" ht="15.75" customHeight="1">
      <c r="A725" s="147"/>
      <c r="B725" s="147"/>
      <c r="C725" s="147"/>
      <c r="D725" s="147"/>
      <c r="E725" s="147"/>
      <c r="F725" s="147"/>
      <c r="G725" s="147"/>
      <c r="H725" s="147"/>
      <c r="I725" s="147"/>
      <c r="J725" s="147"/>
      <c r="K725" s="147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  <c r="AD725" s="147"/>
      <c r="AE725" s="147"/>
      <c r="AF725" s="147"/>
      <c r="AG725" s="147"/>
      <c r="AH725" s="147"/>
      <c r="AI725" s="147"/>
      <c r="AJ725" s="147"/>
      <c r="AK725" s="147"/>
      <c r="AL725" s="147"/>
    </row>
    <row r="726" ht="15.75" customHeight="1">
      <c r="A726" s="147"/>
      <c r="B726" s="147"/>
      <c r="C726" s="147"/>
      <c r="D726" s="147"/>
      <c r="E726" s="147"/>
      <c r="F726" s="147"/>
      <c r="G726" s="147"/>
      <c r="H726" s="147"/>
      <c r="I726" s="147"/>
      <c r="J726" s="147"/>
      <c r="K726" s="147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  <c r="AD726" s="147"/>
      <c r="AE726" s="147"/>
      <c r="AF726" s="147"/>
      <c r="AG726" s="147"/>
      <c r="AH726" s="147"/>
      <c r="AI726" s="147"/>
      <c r="AJ726" s="147"/>
      <c r="AK726" s="147"/>
      <c r="AL726" s="147"/>
    </row>
    <row r="727" ht="15.75" customHeight="1">
      <c r="A727" s="147"/>
      <c r="B727" s="147"/>
      <c r="C727" s="147"/>
      <c r="D727" s="147"/>
      <c r="E727" s="147"/>
      <c r="F727" s="147"/>
      <c r="G727" s="147"/>
      <c r="H727" s="147"/>
      <c r="I727" s="147"/>
      <c r="J727" s="147"/>
      <c r="K727" s="147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  <c r="AD727" s="147"/>
      <c r="AE727" s="147"/>
      <c r="AF727" s="147"/>
      <c r="AG727" s="147"/>
      <c r="AH727" s="147"/>
      <c r="AI727" s="147"/>
      <c r="AJ727" s="147"/>
      <c r="AK727" s="147"/>
      <c r="AL727" s="147"/>
    </row>
    <row r="728" ht="15.75" customHeight="1">
      <c r="A728" s="147"/>
      <c r="B728" s="147"/>
      <c r="C728" s="147"/>
      <c r="D728" s="147"/>
      <c r="E728" s="147"/>
      <c r="F728" s="147"/>
      <c r="G728" s="147"/>
      <c r="H728" s="147"/>
      <c r="I728" s="147"/>
      <c r="J728" s="147"/>
      <c r="K728" s="147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  <c r="AD728" s="147"/>
      <c r="AE728" s="147"/>
      <c r="AF728" s="147"/>
      <c r="AG728" s="147"/>
      <c r="AH728" s="147"/>
      <c r="AI728" s="147"/>
      <c r="AJ728" s="147"/>
      <c r="AK728" s="147"/>
      <c r="AL728" s="147"/>
    </row>
    <row r="729" ht="15.75" customHeight="1">
      <c r="A729" s="147"/>
      <c r="B729" s="147"/>
      <c r="C729" s="147"/>
      <c r="D729" s="147"/>
      <c r="E729" s="147"/>
      <c r="F729" s="147"/>
      <c r="G729" s="147"/>
      <c r="H729" s="147"/>
      <c r="I729" s="147"/>
      <c r="J729" s="147"/>
      <c r="K729" s="147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  <c r="AD729" s="147"/>
      <c r="AE729" s="147"/>
      <c r="AF729" s="147"/>
      <c r="AG729" s="147"/>
      <c r="AH729" s="147"/>
      <c r="AI729" s="147"/>
      <c r="AJ729" s="147"/>
      <c r="AK729" s="147"/>
      <c r="AL729" s="147"/>
    </row>
    <row r="730" ht="15.75" customHeight="1">
      <c r="A730" s="147"/>
      <c r="B730" s="147"/>
      <c r="C730" s="147"/>
      <c r="D730" s="147"/>
      <c r="E730" s="147"/>
      <c r="F730" s="147"/>
      <c r="G730" s="147"/>
      <c r="H730" s="147"/>
      <c r="I730" s="147"/>
      <c r="J730" s="147"/>
      <c r="K730" s="147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  <c r="AD730" s="147"/>
      <c r="AE730" s="147"/>
      <c r="AF730" s="147"/>
      <c r="AG730" s="147"/>
      <c r="AH730" s="147"/>
      <c r="AI730" s="147"/>
      <c r="AJ730" s="147"/>
      <c r="AK730" s="147"/>
      <c r="AL730" s="147"/>
    </row>
    <row r="731" ht="15.75" customHeight="1">
      <c r="A731" s="147"/>
      <c r="B731" s="147"/>
      <c r="C731" s="147"/>
      <c r="D731" s="147"/>
      <c r="E731" s="147"/>
      <c r="F731" s="147"/>
      <c r="G731" s="147"/>
      <c r="H731" s="147"/>
      <c r="I731" s="147"/>
      <c r="J731" s="147"/>
      <c r="K731" s="147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  <c r="AD731" s="147"/>
      <c r="AE731" s="147"/>
      <c r="AF731" s="147"/>
      <c r="AG731" s="147"/>
      <c r="AH731" s="147"/>
      <c r="AI731" s="147"/>
      <c r="AJ731" s="147"/>
      <c r="AK731" s="147"/>
      <c r="AL731" s="147"/>
    </row>
    <row r="732" ht="15.75" customHeight="1">
      <c r="A732" s="147"/>
      <c r="B732" s="147"/>
      <c r="C732" s="147"/>
      <c r="D732" s="147"/>
      <c r="E732" s="147"/>
      <c r="F732" s="147"/>
      <c r="G732" s="147"/>
      <c r="H732" s="147"/>
      <c r="I732" s="147"/>
      <c r="J732" s="147"/>
      <c r="K732" s="147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  <c r="AD732" s="147"/>
      <c r="AE732" s="147"/>
      <c r="AF732" s="147"/>
      <c r="AG732" s="147"/>
      <c r="AH732" s="147"/>
      <c r="AI732" s="147"/>
      <c r="AJ732" s="147"/>
      <c r="AK732" s="147"/>
      <c r="AL732" s="147"/>
    </row>
    <row r="733" ht="15.75" customHeight="1">
      <c r="A733" s="147"/>
      <c r="B733" s="147"/>
      <c r="C733" s="147"/>
      <c r="D733" s="147"/>
      <c r="E733" s="147"/>
      <c r="F733" s="147"/>
      <c r="G733" s="147"/>
      <c r="H733" s="147"/>
      <c r="I733" s="147"/>
      <c r="J733" s="147"/>
      <c r="K733" s="147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  <c r="AD733" s="147"/>
      <c r="AE733" s="147"/>
      <c r="AF733" s="147"/>
      <c r="AG733" s="147"/>
      <c r="AH733" s="147"/>
      <c r="AI733" s="147"/>
      <c r="AJ733" s="147"/>
      <c r="AK733" s="147"/>
      <c r="AL733" s="147"/>
    </row>
    <row r="734" ht="15.75" customHeight="1">
      <c r="A734" s="147"/>
      <c r="B734" s="147"/>
      <c r="C734" s="147"/>
      <c r="D734" s="147"/>
      <c r="E734" s="147"/>
      <c r="F734" s="147"/>
      <c r="G734" s="147"/>
      <c r="H734" s="147"/>
      <c r="I734" s="147"/>
      <c r="J734" s="147"/>
      <c r="K734" s="147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  <c r="AD734" s="147"/>
      <c r="AE734" s="147"/>
      <c r="AF734" s="147"/>
      <c r="AG734" s="147"/>
      <c r="AH734" s="147"/>
      <c r="AI734" s="147"/>
      <c r="AJ734" s="147"/>
      <c r="AK734" s="147"/>
      <c r="AL734" s="147"/>
    </row>
    <row r="735" ht="15.75" customHeight="1">
      <c r="A735" s="147"/>
      <c r="B735" s="147"/>
      <c r="C735" s="147"/>
      <c r="D735" s="147"/>
      <c r="E735" s="147"/>
      <c r="F735" s="147"/>
      <c r="G735" s="147"/>
      <c r="H735" s="147"/>
      <c r="I735" s="147"/>
      <c r="J735" s="147"/>
      <c r="K735" s="147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  <c r="AD735" s="147"/>
      <c r="AE735" s="147"/>
      <c r="AF735" s="147"/>
      <c r="AG735" s="147"/>
      <c r="AH735" s="147"/>
      <c r="AI735" s="147"/>
      <c r="AJ735" s="147"/>
      <c r="AK735" s="147"/>
      <c r="AL735" s="147"/>
    </row>
    <row r="736" ht="15.75" customHeight="1">
      <c r="A736" s="147"/>
      <c r="B736" s="147"/>
      <c r="C736" s="147"/>
      <c r="D736" s="147"/>
      <c r="E736" s="147"/>
      <c r="F736" s="147"/>
      <c r="G736" s="147"/>
      <c r="H736" s="147"/>
      <c r="I736" s="147"/>
      <c r="J736" s="147"/>
      <c r="K736" s="147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  <c r="AD736" s="147"/>
      <c r="AE736" s="147"/>
      <c r="AF736" s="147"/>
      <c r="AG736" s="147"/>
      <c r="AH736" s="147"/>
      <c r="AI736" s="147"/>
      <c r="AJ736" s="147"/>
      <c r="AK736" s="147"/>
      <c r="AL736" s="147"/>
    </row>
    <row r="737" ht="15.75" customHeight="1">
      <c r="A737" s="147"/>
      <c r="B737" s="147"/>
      <c r="C737" s="147"/>
      <c r="D737" s="147"/>
      <c r="E737" s="147"/>
      <c r="F737" s="147"/>
      <c r="G737" s="147"/>
      <c r="H737" s="147"/>
      <c r="I737" s="147"/>
      <c r="J737" s="147"/>
      <c r="K737" s="147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  <c r="AD737" s="147"/>
      <c r="AE737" s="147"/>
      <c r="AF737" s="147"/>
      <c r="AG737" s="147"/>
      <c r="AH737" s="147"/>
      <c r="AI737" s="147"/>
      <c r="AJ737" s="147"/>
      <c r="AK737" s="147"/>
      <c r="AL737" s="147"/>
    </row>
    <row r="738" ht="15.75" customHeight="1">
      <c r="A738" s="147"/>
      <c r="B738" s="147"/>
      <c r="C738" s="147"/>
      <c r="D738" s="147"/>
      <c r="E738" s="147"/>
      <c r="F738" s="147"/>
      <c r="G738" s="147"/>
      <c r="H738" s="147"/>
      <c r="I738" s="147"/>
      <c r="J738" s="147"/>
      <c r="K738" s="147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  <c r="AD738" s="147"/>
      <c r="AE738" s="147"/>
      <c r="AF738" s="147"/>
      <c r="AG738" s="147"/>
      <c r="AH738" s="147"/>
      <c r="AI738" s="147"/>
      <c r="AJ738" s="147"/>
      <c r="AK738" s="147"/>
      <c r="AL738" s="147"/>
    </row>
    <row r="739" ht="15.75" customHeight="1">
      <c r="A739" s="147"/>
      <c r="B739" s="147"/>
      <c r="C739" s="147"/>
      <c r="D739" s="147"/>
      <c r="E739" s="147"/>
      <c r="F739" s="147"/>
      <c r="G739" s="147"/>
      <c r="H739" s="147"/>
      <c r="I739" s="147"/>
      <c r="J739" s="147"/>
      <c r="K739" s="147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  <c r="AD739" s="147"/>
      <c r="AE739" s="147"/>
      <c r="AF739" s="147"/>
      <c r="AG739" s="147"/>
      <c r="AH739" s="147"/>
      <c r="AI739" s="147"/>
      <c r="AJ739" s="147"/>
      <c r="AK739" s="147"/>
      <c r="AL739" s="147"/>
    </row>
    <row r="740" ht="15.75" customHeight="1">
      <c r="A740" s="147"/>
      <c r="B740" s="147"/>
      <c r="C740" s="147"/>
      <c r="D740" s="147"/>
      <c r="E740" s="147"/>
      <c r="F740" s="147"/>
      <c r="G740" s="147"/>
      <c r="H740" s="147"/>
      <c r="I740" s="147"/>
      <c r="J740" s="147"/>
      <c r="K740" s="147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  <c r="AD740" s="147"/>
      <c r="AE740" s="147"/>
      <c r="AF740" s="147"/>
      <c r="AG740" s="147"/>
      <c r="AH740" s="147"/>
      <c r="AI740" s="147"/>
      <c r="AJ740" s="147"/>
      <c r="AK740" s="147"/>
      <c r="AL740" s="147"/>
    </row>
    <row r="741" ht="15.75" customHeight="1">
      <c r="A741" s="147"/>
      <c r="B741" s="147"/>
      <c r="C741" s="147"/>
      <c r="D741" s="147"/>
      <c r="E741" s="147"/>
      <c r="F741" s="147"/>
      <c r="G741" s="147"/>
      <c r="H741" s="147"/>
      <c r="I741" s="147"/>
      <c r="J741" s="147"/>
      <c r="K741" s="147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  <c r="AD741" s="147"/>
      <c r="AE741" s="147"/>
      <c r="AF741" s="147"/>
      <c r="AG741" s="147"/>
      <c r="AH741" s="147"/>
      <c r="AI741" s="147"/>
      <c r="AJ741" s="147"/>
      <c r="AK741" s="147"/>
      <c r="AL741" s="147"/>
    </row>
    <row r="742" ht="15.75" customHeight="1">
      <c r="A742" s="147"/>
      <c r="B742" s="147"/>
      <c r="C742" s="147"/>
      <c r="D742" s="147"/>
      <c r="E742" s="147"/>
      <c r="F742" s="147"/>
      <c r="G742" s="147"/>
      <c r="H742" s="147"/>
      <c r="I742" s="147"/>
      <c r="J742" s="147"/>
      <c r="K742" s="147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  <c r="AD742" s="147"/>
      <c r="AE742" s="147"/>
      <c r="AF742" s="147"/>
      <c r="AG742" s="147"/>
      <c r="AH742" s="147"/>
      <c r="AI742" s="147"/>
      <c r="AJ742" s="147"/>
      <c r="AK742" s="147"/>
      <c r="AL742" s="147"/>
    </row>
    <row r="743" ht="15.75" customHeight="1">
      <c r="A743" s="147"/>
      <c r="B743" s="147"/>
      <c r="C743" s="147"/>
      <c r="D743" s="147"/>
      <c r="E743" s="147"/>
      <c r="F743" s="147"/>
      <c r="G743" s="147"/>
      <c r="H743" s="147"/>
      <c r="I743" s="147"/>
      <c r="J743" s="147"/>
      <c r="K743" s="147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  <c r="AD743" s="147"/>
      <c r="AE743" s="147"/>
      <c r="AF743" s="147"/>
      <c r="AG743" s="147"/>
      <c r="AH743" s="147"/>
      <c r="AI743" s="147"/>
      <c r="AJ743" s="147"/>
      <c r="AK743" s="147"/>
      <c r="AL743" s="147"/>
    </row>
    <row r="744" ht="15.75" customHeight="1">
      <c r="A744" s="147"/>
      <c r="B744" s="147"/>
      <c r="C744" s="147"/>
      <c r="D744" s="147"/>
      <c r="E744" s="147"/>
      <c r="F744" s="147"/>
      <c r="G744" s="147"/>
      <c r="H744" s="147"/>
      <c r="I744" s="147"/>
      <c r="J744" s="147"/>
      <c r="K744" s="147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  <c r="AD744" s="147"/>
      <c r="AE744" s="147"/>
      <c r="AF744" s="147"/>
      <c r="AG744" s="147"/>
      <c r="AH744" s="147"/>
      <c r="AI744" s="147"/>
      <c r="AJ744" s="147"/>
      <c r="AK744" s="147"/>
      <c r="AL744" s="147"/>
    </row>
    <row r="745" ht="15.75" customHeight="1">
      <c r="A745" s="147"/>
      <c r="B745" s="147"/>
      <c r="C745" s="147"/>
      <c r="D745" s="147"/>
      <c r="E745" s="147"/>
      <c r="F745" s="147"/>
      <c r="G745" s="147"/>
      <c r="H745" s="147"/>
      <c r="I745" s="147"/>
      <c r="J745" s="147"/>
      <c r="K745" s="147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  <c r="AD745" s="147"/>
      <c r="AE745" s="147"/>
      <c r="AF745" s="147"/>
      <c r="AG745" s="147"/>
      <c r="AH745" s="147"/>
      <c r="AI745" s="147"/>
      <c r="AJ745" s="147"/>
      <c r="AK745" s="147"/>
      <c r="AL745" s="147"/>
    </row>
    <row r="746" ht="15.75" customHeight="1">
      <c r="A746" s="147"/>
      <c r="B746" s="147"/>
      <c r="C746" s="147"/>
      <c r="D746" s="147"/>
      <c r="E746" s="147"/>
      <c r="F746" s="147"/>
      <c r="G746" s="147"/>
      <c r="H746" s="147"/>
      <c r="I746" s="147"/>
      <c r="J746" s="147"/>
      <c r="K746" s="147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  <c r="AD746" s="147"/>
      <c r="AE746" s="147"/>
      <c r="AF746" s="147"/>
      <c r="AG746" s="147"/>
      <c r="AH746" s="147"/>
      <c r="AI746" s="147"/>
      <c r="AJ746" s="147"/>
      <c r="AK746" s="147"/>
      <c r="AL746" s="147"/>
    </row>
    <row r="747" ht="15.75" customHeight="1">
      <c r="A747" s="147"/>
      <c r="B747" s="147"/>
      <c r="C747" s="147"/>
      <c r="D747" s="147"/>
      <c r="E747" s="147"/>
      <c r="F747" s="147"/>
      <c r="G747" s="147"/>
      <c r="H747" s="147"/>
      <c r="I747" s="147"/>
      <c r="J747" s="147"/>
      <c r="K747" s="147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  <c r="AD747" s="147"/>
      <c r="AE747" s="147"/>
      <c r="AF747" s="147"/>
      <c r="AG747" s="147"/>
      <c r="AH747" s="147"/>
      <c r="AI747" s="147"/>
      <c r="AJ747" s="147"/>
      <c r="AK747" s="147"/>
      <c r="AL747" s="147"/>
    </row>
    <row r="748" ht="15.75" customHeight="1">
      <c r="A748" s="147"/>
      <c r="B748" s="147"/>
      <c r="C748" s="147"/>
      <c r="D748" s="147"/>
      <c r="E748" s="147"/>
      <c r="F748" s="147"/>
      <c r="G748" s="147"/>
      <c r="H748" s="147"/>
      <c r="I748" s="147"/>
      <c r="J748" s="147"/>
      <c r="K748" s="147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  <c r="AD748" s="147"/>
      <c r="AE748" s="147"/>
      <c r="AF748" s="147"/>
      <c r="AG748" s="147"/>
      <c r="AH748" s="147"/>
      <c r="AI748" s="147"/>
      <c r="AJ748" s="147"/>
      <c r="AK748" s="147"/>
      <c r="AL748" s="147"/>
    </row>
    <row r="749" ht="15.75" customHeight="1">
      <c r="A749" s="147"/>
      <c r="B749" s="147"/>
      <c r="C749" s="147"/>
      <c r="D749" s="147"/>
      <c r="E749" s="147"/>
      <c r="F749" s="147"/>
      <c r="G749" s="147"/>
      <c r="H749" s="147"/>
      <c r="I749" s="147"/>
      <c r="J749" s="147"/>
      <c r="K749" s="147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  <c r="AD749" s="147"/>
      <c r="AE749" s="147"/>
      <c r="AF749" s="147"/>
      <c r="AG749" s="147"/>
      <c r="AH749" s="147"/>
      <c r="AI749" s="147"/>
      <c r="AJ749" s="147"/>
      <c r="AK749" s="147"/>
      <c r="AL749" s="147"/>
    </row>
    <row r="750" ht="15.75" customHeight="1">
      <c r="A750" s="147"/>
      <c r="B750" s="147"/>
      <c r="C750" s="147"/>
      <c r="D750" s="147"/>
      <c r="E750" s="147"/>
      <c r="F750" s="147"/>
      <c r="G750" s="147"/>
      <c r="H750" s="147"/>
      <c r="I750" s="147"/>
      <c r="J750" s="147"/>
      <c r="K750" s="147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  <c r="AD750" s="147"/>
      <c r="AE750" s="147"/>
      <c r="AF750" s="147"/>
      <c r="AG750" s="147"/>
      <c r="AH750" s="147"/>
      <c r="AI750" s="147"/>
      <c r="AJ750" s="147"/>
      <c r="AK750" s="147"/>
      <c r="AL750" s="147"/>
    </row>
    <row r="751" ht="15.75" customHeight="1">
      <c r="A751" s="147"/>
      <c r="B751" s="147"/>
      <c r="C751" s="147"/>
      <c r="D751" s="147"/>
      <c r="E751" s="147"/>
      <c r="F751" s="147"/>
      <c r="G751" s="147"/>
      <c r="H751" s="147"/>
      <c r="I751" s="147"/>
      <c r="J751" s="147"/>
      <c r="K751" s="147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  <c r="AD751" s="147"/>
      <c r="AE751" s="147"/>
      <c r="AF751" s="147"/>
      <c r="AG751" s="147"/>
      <c r="AH751" s="147"/>
      <c r="AI751" s="147"/>
      <c r="AJ751" s="147"/>
      <c r="AK751" s="147"/>
      <c r="AL751" s="147"/>
    </row>
    <row r="752" ht="15.75" customHeight="1">
      <c r="A752" s="147"/>
      <c r="B752" s="147"/>
      <c r="C752" s="147"/>
      <c r="D752" s="147"/>
      <c r="E752" s="147"/>
      <c r="F752" s="147"/>
      <c r="G752" s="147"/>
      <c r="H752" s="147"/>
      <c r="I752" s="147"/>
      <c r="J752" s="147"/>
      <c r="K752" s="147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  <c r="AD752" s="147"/>
      <c r="AE752" s="147"/>
      <c r="AF752" s="147"/>
      <c r="AG752" s="147"/>
      <c r="AH752" s="147"/>
      <c r="AI752" s="147"/>
      <c r="AJ752" s="147"/>
      <c r="AK752" s="147"/>
      <c r="AL752" s="147"/>
    </row>
    <row r="753" ht="15.75" customHeight="1">
      <c r="A753" s="147"/>
      <c r="B753" s="147"/>
      <c r="C753" s="147"/>
      <c r="D753" s="147"/>
      <c r="E753" s="147"/>
      <c r="F753" s="147"/>
      <c r="G753" s="147"/>
      <c r="H753" s="147"/>
      <c r="I753" s="147"/>
      <c r="J753" s="147"/>
      <c r="K753" s="147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  <c r="AD753" s="147"/>
      <c r="AE753" s="147"/>
      <c r="AF753" s="147"/>
      <c r="AG753" s="147"/>
      <c r="AH753" s="147"/>
      <c r="AI753" s="147"/>
      <c r="AJ753" s="147"/>
      <c r="AK753" s="147"/>
      <c r="AL753" s="147"/>
    </row>
    <row r="754" ht="15.75" customHeight="1">
      <c r="A754" s="147"/>
      <c r="B754" s="147"/>
      <c r="C754" s="147"/>
      <c r="D754" s="147"/>
      <c r="E754" s="147"/>
      <c r="F754" s="147"/>
      <c r="G754" s="147"/>
      <c r="H754" s="147"/>
      <c r="I754" s="147"/>
      <c r="J754" s="147"/>
      <c r="K754" s="147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  <c r="AD754" s="147"/>
      <c r="AE754" s="147"/>
      <c r="AF754" s="147"/>
      <c r="AG754" s="147"/>
      <c r="AH754" s="147"/>
      <c r="AI754" s="147"/>
      <c r="AJ754" s="147"/>
      <c r="AK754" s="147"/>
      <c r="AL754" s="147"/>
    </row>
    <row r="755" ht="15.75" customHeight="1">
      <c r="A755" s="147"/>
      <c r="B755" s="147"/>
      <c r="C755" s="147"/>
      <c r="D755" s="147"/>
      <c r="E755" s="147"/>
      <c r="F755" s="147"/>
      <c r="G755" s="147"/>
      <c r="H755" s="147"/>
      <c r="I755" s="147"/>
      <c r="J755" s="147"/>
      <c r="K755" s="147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  <c r="AD755" s="147"/>
      <c r="AE755" s="147"/>
      <c r="AF755" s="147"/>
      <c r="AG755" s="147"/>
      <c r="AH755" s="147"/>
      <c r="AI755" s="147"/>
      <c r="AJ755" s="147"/>
      <c r="AK755" s="147"/>
      <c r="AL755" s="147"/>
    </row>
    <row r="756" ht="15.75" customHeight="1">
      <c r="A756" s="147"/>
      <c r="B756" s="147"/>
      <c r="C756" s="147"/>
      <c r="D756" s="147"/>
      <c r="E756" s="147"/>
      <c r="F756" s="147"/>
      <c r="G756" s="147"/>
      <c r="H756" s="147"/>
      <c r="I756" s="147"/>
      <c r="J756" s="147"/>
      <c r="K756" s="147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  <c r="AD756" s="147"/>
      <c r="AE756" s="147"/>
      <c r="AF756" s="147"/>
      <c r="AG756" s="147"/>
      <c r="AH756" s="147"/>
      <c r="AI756" s="147"/>
      <c r="AJ756" s="147"/>
      <c r="AK756" s="147"/>
      <c r="AL756" s="147"/>
    </row>
    <row r="757" ht="15.75" customHeight="1">
      <c r="A757" s="147"/>
      <c r="B757" s="147"/>
      <c r="C757" s="147"/>
      <c r="D757" s="147"/>
      <c r="E757" s="147"/>
      <c r="F757" s="147"/>
      <c r="G757" s="147"/>
      <c r="H757" s="147"/>
      <c r="I757" s="147"/>
      <c r="J757" s="147"/>
      <c r="K757" s="147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  <c r="AD757" s="147"/>
      <c r="AE757" s="147"/>
      <c r="AF757" s="147"/>
      <c r="AG757" s="147"/>
      <c r="AH757" s="147"/>
      <c r="AI757" s="147"/>
      <c r="AJ757" s="147"/>
      <c r="AK757" s="147"/>
      <c r="AL757" s="147"/>
    </row>
    <row r="758" ht="15.75" customHeight="1">
      <c r="A758" s="147"/>
      <c r="B758" s="147"/>
      <c r="C758" s="147"/>
      <c r="D758" s="147"/>
      <c r="E758" s="147"/>
      <c r="F758" s="147"/>
      <c r="G758" s="147"/>
      <c r="H758" s="147"/>
      <c r="I758" s="147"/>
      <c r="J758" s="147"/>
      <c r="K758" s="147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  <c r="AD758" s="147"/>
      <c r="AE758" s="147"/>
      <c r="AF758" s="147"/>
      <c r="AG758" s="147"/>
      <c r="AH758" s="147"/>
      <c r="AI758" s="147"/>
      <c r="AJ758" s="147"/>
      <c r="AK758" s="147"/>
      <c r="AL758" s="147"/>
    </row>
    <row r="759" ht="15.75" customHeight="1">
      <c r="A759" s="147"/>
      <c r="B759" s="147"/>
      <c r="C759" s="147"/>
      <c r="D759" s="147"/>
      <c r="E759" s="147"/>
      <c r="F759" s="147"/>
      <c r="G759" s="147"/>
      <c r="H759" s="147"/>
      <c r="I759" s="147"/>
      <c r="J759" s="147"/>
      <c r="K759" s="147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  <c r="AD759" s="147"/>
      <c r="AE759" s="147"/>
      <c r="AF759" s="147"/>
      <c r="AG759" s="147"/>
      <c r="AH759" s="147"/>
      <c r="AI759" s="147"/>
      <c r="AJ759" s="147"/>
      <c r="AK759" s="147"/>
      <c r="AL759" s="147"/>
    </row>
    <row r="760" ht="15.75" customHeight="1">
      <c r="A760" s="147"/>
      <c r="B760" s="147"/>
      <c r="C760" s="147"/>
      <c r="D760" s="147"/>
      <c r="E760" s="147"/>
      <c r="F760" s="147"/>
      <c r="G760" s="147"/>
      <c r="H760" s="147"/>
      <c r="I760" s="147"/>
      <c r="J760" s="147"/>
      <c r="K760" s="147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  <c r="AD760" s="147"/>
      <c r="AE760" s="147"/>
      <c r="AF760" s="147"/>
      <c r="AG760" s="147"/>
      <c r="AH760" s="147"/>
      <c r="AI760" s="147"/>
      <c r="AJ760" s="147"/>
      <c r="AK760" s="147"/>
      <c r="AL760" s="147"/>
    </row>
    <row r="761" ht="15.75" customHeight="1">
      <c r="A761" s="147"/>
      <c r="B761" s="147"/>
      <c r="C761" s="147"/>
      <c r="D761" s="147"/>
      <c r="E761" s="147"/>
      <c r="F761" s="147"/>
      <c r="G761" s="147"/>
      <c r="H761" s="147"/>
      <c r="I761" s="147"/>
      <c r="J761" s="147"/>
      <c r="K761" s="147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  <c r="AD761" s="147"/>
      <c r="AE761" s="147"/>
      <c r="AF761" s="147"/>
      <c r="AG761" s="147"/>
      <c r="AH761" s="147"/>
      <c r="AI761" s="147"/>
      <c r="AJ761" s="147"/>
      <c r="AK761" s="147"/>
      <c r="AL761" s="147"/>
    </row>
    <row r="762" ht="15.75" customHeight="1">
      <c r="A762" s="147"/>
      <c r="B762" s="147"/>
      <c r="C762" s="147"/>
      <c r="D762" s="147"/>
      <c r="E762" s="147"/>
      <c r="F762" s="147"/>
      <c r="G762" s="147"/>
      <c r="H762" s="147"/>
      <c r="I762" s="147"/>
      <c r="J762" s="147"/>
      <c r="K762" s="147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  <c r="AD762" s="147"/>
      <c r="AE762" s="147"/>
      <c r="AF762" s="147"/>
      <c r="AG762" s="147"/>
      <c r="AH762" s="147"/>
      <c r="AI762" s="147"/>
      <c r="AJ762" s="147"/>
      <c r="AK762" s="147"/>
      <c r="AL762" s="147"/>
    </row>
    <row r="763" ht="15.75" customHeight="1">
      <c r="A763" s="147"/>
      <c r="B763" s="147"/>
      <c r="C763" s="147"/>
      <c r="D763" s="147"/>
      <c r="E763" s="147"/>
      <c r="F763" s="147"/>
      <c r="G763" s="147"/>
      <c r="H763" s="147"/>
      <c r="I763" s="147"/>
      <c r="J763" s="147"/>
      <c r="K763" s="147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  <c r="AD763" s="147"/>
      <c r="AE763" s="147"/>
      <c r="AF763" s="147"/>
      <c r="AG763" s="147"/>
      <c r="AH763" s="147"/>
      <c r="AI763" s="147"/>
      <c r="AJ763" s="147"/>
      <c r="AK763" s="147"/>
      <c r="AL763" s="147"/>
    </row>
    <row r="764" ht="15.75" customHeight="1">
      <c r="A764" s="147"/>
      <c r="B764" s="147"/>
      <c r="C764" s="147"/>
      <c r="D764" s="147"/>
      <c r="E764" s="147"/>
      <c r="F764" s="147"/>
      <c r="G764" s="147"/>
      <c r="H764" s="147"/>
      <c r="I764" s="147"/>
      <c r="J764" s="147"/>
      <c r="K764" s="147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  <c r="AD764" s="147"/>
      <c r="AE764" s="147"/>
      <c r="AF764" s="147"/>
      <c r="AG764" s="147"/>
      <c r="AH764" s="147"/>
      <c r="AI764" s="147"/>
      <c r="AJ764" s="147"/>
      <c r="AK764" s="147"/>
      <c r="AL764" s="147"/>
    </row>
    <row r="765" ht="15.75" customHeight="1">
      <c r="A765" s="147"/>
      <c r="B765" s="147"/>
      <c r="C765" s="147"/>
      <c r="D765" s="147"/>
      <c r="E765" s="147"/>
      <c r="F765" s="147"/>
      <c r="G765" s="147"/>
      <c r="H765" s="147"/>
      <c r="I765" s="147"/>
      <c r="J765" s="147"/>
      <c r="K765" s="147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  <c r="AD765" s="147"/>
      <c r="AE765" s="147"/>
      <c r="AF765" s="147"/>
      <c r="AG765" s="147"/>
      <c r="AH765" s="147"/>
      <c r="AI765" s="147"/>
      <c r="AJ765" s="147"/>
      <c r="AK765" s="147"/>
      <c r="AL765" s="147"/>
    </row>
    <row r="766" ht="15.75" customHeight="1">
      <c r="A766" s="147"/>
      <c r="B766" s="147"/>
      <c r="C766" s="147"/>
      <c r="D766" s="147"/>
      <c r="E766" s="147"/>
      <c r="F766" s="147"/>
      <c r="G766" s="147"/>
      <c r="H766" s="147"/>
      <c r="I766" s="147"/>
      <c r="J766" s="147"/>
      <c r="K766" s="147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  <c r="AD766" s="147"/>
      <c r="AE766" s="147"/>
      <c r="AF766" s="147"/>
      <c r="AG766" s="147"/>
      <c r="AH766" s="147"/>
      <c r="AI766" s="147"/>
      <c r="AJ766" s="147"/>
      <c r="AK766" s="147"/>
      <c r="AL766" s="147"/>
    </row>
    <row r="767" ht="15.75" customHeight="1">
      <c r="A767" s="147"/>
      <c r="B767" s="147"/>
      <c r="C767" s="147"/>
      <c r="D767" s="147"/>
      <c r="E767" s="147"/>
      <c r="F767" s="147"/>
      <c r="G767" s="147"/>
      <c r="H767" s="147"/>
      <c r="I767" s="147"/>
      <c r="J767" s="147"/>
      <c r="K767" s="147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  <c r="AD767" s="147"/>
      <c r="AE767" s="147"/>
      <c r="AF767" s="147"/>
      <c r="AG767" s="147"/>
      <c r="AH767" s="147"/>
      <c r="AI767" s="147"/>
      <c r="AJ767" s="147"/>
      <c r="AK767" s="147"/>
      <c r="AL767" s="147"/>
    </row>
    <row r="768" ht="15.75" customHeight="1">
      <c r="A768" s="147"/>
      <c r="B768" s="147"/>
      <c r="C768" s="147"/>
      <c r="D768" s="147"/>
      <c r="E768" s="147"/>
      <c r="F768" s="147"/>
      <c r="G768" s="147"/>
      <c r="H768" s="147"/>
      <c r="I768" s="147"/>
      <c r="J768" s="147"/>
      <c r="K768" s="147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  <c r="AD768" s="147"/>
      <c r="AE768" s="147"/>
      <c r="AF768" s="147"/>
      <c r="AG768" s="147"/>
      <c r="AH768" s="147"/>
      <c r="AI768" s="147"/>
      <c r="AJ768" s="147"/>
      <c r="AK768" s="147"/>
      <c r="AL768" s="147"/>
    </row>
    <row r="769" ht="15.75" customHeight="1">
      <c r="A769" s="147"/>
      <c r="B769" s="147"/>
      <c r="C769" s="147"/>
      <c r="D769" s="147"/>
      <c r="E769" s="147"/>
      <c r="F769" s="147"/>
      <c r="G769" s="147"/>
      <c r="H769" s="147"/>
      <c r="I769" s="147"/>
      <c r="J769" s="147"/>
      <c r="K769" s="147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  <c r="AD769" s="147"/>
      <c r="AE769" s="147"/>
      <c r="AF769" s="147"/>
      <c r="AG769" s="147"/>
      <c r="AH769" s="147"/>
      <c r="AI769" s="147"/>
      <c r="AJ769" s="147"/>
      <c r="AK769" s="147"/>
      <c r="AL769" s="147"/>
    </row>
    <row r="770" ht="15.75" customHeight="1">
      <c r="A770" s="147"/>
      <c r="B770" s="147"/>
      <c r="C770" s="147"/>
      <c r="D770" s="147"/>
      <c r="E770" s="147"/>
      <c r="F770" s="147"/>
      <c r="G770" s="147"/>
      <c r="H770" s="147"/>
      <c r="I770" s="147"/>
      <c r="J770" s="147"/>
      <c r="K770" s="147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  <c r="AD770" s="147"/>
      <c r="AE770" s="147"/>
      <c r="AF770" s="147"/>
      <c r="AG770" s="147"/>
      <c r="AH770" s="147"/>
      <c r="AI770" s="147"/>
      <c r="AJ770" s="147"/>
      <c r="AK770" s="147"/>
      <c r="AL770" s="147"/>
    </row>
    <row r="771" ht="15.75" customHeight="1">
      <c r="A771" s="147"/>
      <c r="B771" s="147"/>
      <c r="C771" s="147"/>
      <c r="D771" s="147"/>
      <c r="E771" s="147"/>
      <c r="F771" s="147"/>
      <c r="G771" s="147"/>
      <c r="H771" s="147"/>
      <c r="I771" s="147"/>
      <c r="J771" s="147"/>
      <c r="K771" s="147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  <c r="AD771" s="147"/>
      <c r="AE771" s="147"/>
      <c r="AF771" s="147"/>
      <c r="AG771" s="147"/>
      <c r="AH771" s="147"/>
      <c r="AI771" s="147"/>
      <c r="AJ771" s="147"/>
      <c r="AK771" s="147"/>
      <c r="AL771" s="147"/>
    </row>
    <row r="772" ht="15.75" customHeight="1">
      <c r="A772" s="147"/>
      <c r="B772" s="147"/>
      <c r="C772" s="147"/>
      <c r="D772" s="147"/>
      <c r="E772" s="147"/>
      <c r="F772" s="147"/>
      <c r="G772" s="147"/>
      <c r="H772" s="147"/>
      <c r="I772" s="147"/>
      <c r="J772" s="147"/>
      <c r="K772" s="147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  <c r="AD772" s="147"/>
      <c r="AE772" s="147"/>
      <c r="AF772" s="147"/>
      <c r="AG772" s="147"/>
      <c r="AH772" s="147"/>
      <c r="AI772" s="147"/>
      <c r="AJ772" s="147"/>
      <c r="AK772" s="147"/>
      <c r="AL772" s="147"/>
    </row>
    <row r="773" ht="15.75" customHeight="1">
      <c r="A773" s="147"/>
      <c r="B773" s="147"/>
      <c r="C773" s="147"/>
      <c r="D773" s="147"/>
      <c r="E773" s="147"/>
      <c r="F773" s="147"/>
      <c r="G773" s="147"/>
      <c r="H773" s="147"/>
      <c r="I773" s="147"/>
      <c r="J773" s="147"/>
      <c r="K773" s="147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  <c r="AD773" s="147"/>
      <c r="AE773" s="147"/>
      <c r="AF773" s="147"/>
      <c r="AG773" s="147"/>
      <c r="AH773" s="147"/>
      <c r="AI773" s="147"/>
      <c r="AJ773" s="147"/>
      <c r="AK773" s="147"/>
      <c r="AL773" s="147"/>
    </row>
    <row r="774" ht="15.75" customHeight="1">
      <c r="A774" s="147"/>
      <c r="B774" s="147"/>
      <c r="C774" s="147"/>
      <c r="D774" s="147"/>
      <c r="E774" s="147"/>
      <c r="F774" s="147"/>
      <c r="G774" s="147"/>
      <c r="H774" s="147"/>
      <c r="I774" s="147"/>
      <c r="J774" s="147"/>
      <c r="K774" s="147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  <c r="AD774" s="147"/>
      <c r="AE774" s="147"/>
      <c r="AF774" s="147"/>
      <c r="AG774" s="147"/>
      <c r="AH774" s="147"/>
      <c r="AI774" s="147"/>
      <c r="AJ774" s="147"/>
      <c r="AK774" s="147"/>
      <c r="AL774" s="147"/>
    </row>
    <row r="775" ht="15.75" customHeight="1">
      <c r="A775" s="147"/>
      <c r="B775" s="147"/>
      <c r="C775" s="147"/>
      <c r="D775" s="147"/>
      <c r="E775" s="147"/>
      <c r="F775" s="147"/>
      <c r="G775" s="147"/>
      <c r="H775" s="147"/>
      <c r="I775" s="147"/>
      <c r="J775" s="147"/>
      <c r="K775" s="147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  <c r="AD775" s="147"/>
      <c r="AE775" s="147"/>
      <c r="AF775" s="147"/>
      <c r="AG775" s="147"/>
      <c r="AH775" s="147"/>
      <c r="AI775" s="147"/>
      <c r="AJ775" s="147"/>
      <c r="AK775" s="147"/>
      <c r="AL775" s="147"/>
    </row>
    <row r="776" ht="15.75" customHeight="1">
      <c r="A776" s="147"/>
      <c r="B776" s="147"/>
      <c r="C776" s="147"/>
      <c r="D776" s="147"/>
      <c r="E776" s="147"/>
      <c r="F776" s="147"/>
      <c r="G776" s="147"/>
      <c r="H776" s="147"/>
      <c r="I776" s="147"/>
      <c r="J776" s="147"/>
      <c r="K776" s="147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  <c r="AC776" s="147"/>
      <c r="AD776" s="147"/>
      <c r="AE776" s="147"/>
      <c r="AF776" s="147"/>
      <c r="AG776" s="147"/>
      <c r="AH776" s="147"/>
      <c r="AI776" s="147"/>
      <c r="AJ776" s="147"/>
      <c r="AK776" s="147"/>
      <c r="AL776" s="147"/>
    </row>
    <row r="777" ht="15.75" customHeight="1">
      <c r="A777" s="147"/>
      <c r="B777" s="147"/>
      <c r="C777" s="147"/>
      <c r="D777" s="147"/>
      <c r="E777" s="147"/>
      <c r="F777" s="147"/>
      <c r="G777" s="147"/>
      <c r="H777" s="147"/>
      <c r="I777" s="147"/>
      <c r="J777" s="147"/>
      <c r="K777" s="147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  <c r="AD777" s="147"/>
      <c r="AE777" s="147"/>
      <c r="AF777" s="147"/>
      <c r="AG777" s="147"/>
      <c r="AH777" s="147"/>
      <c r="AI777" s="147"/>
      <c r="AJ777" s="147"/>
      <c r="AK777" s="147"/>
      <c r="AL777" s="147"/>
    </row>
    <row r="778" ht="15.75" customHeight="1">
      <c r="A778" s="147"/>
      <c r="B778" s="147"/>
      <c r="C778" s="147"/>
      <c r="D778" s="147"/>
      <c r="E778" s="147"/>
      <c r="F778" s="147"/>
      <c r="G778" s="147"/>
      <c r="H778" s="147"/>
      <c r="I778" s="147"/>
      <c r="J778" s="147"/>
      <c r="K778" s="147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  <c r="AD778" s="147"/>
      <c r="AE778" s="147"/>
      <c r="AF778" s="147"/>
      <c r="AG778" s="147"/>
      <c r="AH778" s="147"/>
      <c r="AI778" s="147"/>
      <c r="AJ778" s="147"/>
      <c r="AK778" s="147"/>
      <c r="AL778" s="147"/>
    </row>
    <row r="779" ht="15.75" customHeight="1">
      <c r="A779" s="147"/>
      <c r="B779" s="147"/>
      <c r="C779" s="147"/>
      <c r="D779" s="147"/>
      <c r="E779" s="147"/>
      <c r="F779" s="147"/>
      <c r="G779" s="147"/>
      <c r="H779" s="147"/>
      <c r="I779" s="147"/>
      <c r="J779" s="147"/>
      <c r="K779" s="147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  <c r="AD779" s="147"/>
      <c r="AE779" s="147"/>
      <c r="AF779" s="147"/>
      <c r="AG779" s="147"/>
      <c r="AH779" s="147"/>
      <c r="AI779" s="147"/>
      <c r="AJ779" s="147"/>
      <c r="AK779" s="147"/>
      <c r="AL779" s="147"/>
    </row>
    <row r="780" ht="15.75" customHeight="1">
      <c r="A780" s="147"/>
      <c r="B780" s="147"/>
      <c r="C780" s="147"/>
      <c r="D780" s="147"/>
      <c r="E780" s="147"/>
      <c r="F780" s="147"/>
      <c r="G780" s="147"/>
      <c r="H780" s="147"/>
      <c r="I780" s="147"/>
      <c r="J780" s="147"/>
      <c r="K780" s="147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  <c r="AD780" s="147"/>
      <c r="AE780" s="147"/>
      <c r="AF780" s="147"/>
      <c r="AG780" s="147"/>
      <c r="AH780" s="147"/>
      <c r="AI780" s="147"/>
      <c r="AJ780" s="147"/>
      <c r="AK780" s="147"/>
      <c r="AL780" s="147"/>
    </row>
    <row r="781" ht="15.75" customHeight="1">
      <c r="A781" s="147"/>
      <c r="B781" s="147"/>
      <c r="C781" s="147"/>
      <c r="D781" s="147"/>
      <c r="E781" s="147"/>
      <c r="F781" s="147"/>
      <c r="G781" s="147"/>
      <c r="H781" s="147"/>
      <c r="I781" s="147"/>
      <c r="J781" s="147"/>
      <c r="K781" s="147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  <c r="AD781" s="147"/>
      <c r="AE781" s="147"/>
      <c r="AF781" s="147"/>
      <c r="AG781" s="147"/>
      <c r="AH781" s="147"/>
      <c r="AI781" s="147"/>
      <c r="AJ781" s="147"/>
      <c r="AK781" s="147"/>
      <c r="AL781" s="147"/>
    </row>
    <row r="782" ht="15.75" customHeight="1">
      <c r="A782" s="147"/>
      <c r="B782" s="147"/>
      <c r="C782" s="147"/>
      <c r="D782" s="147"/>
      <c r="E782" s="147"/>
      <c r="F782" s="147"/>
      <c r="G782" s="147"/>
      <c r="H782" s="147"/>
      <c r="I782" s="147"/>
      <c r="J782" s="147"/>
      <c r="K782" s="147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  <c r="AD782" s="147"/>
      <c r="AE782" s="147"/>
      <c r="AF782" s="147"/>
      <c r="AG782" s="147"/>
      <c r="AH782" s="147"/>
      <c r="AI782" s="147"/>
      <c r="AJ782" s="147"/>
      <c r="AK782" s="147"/>
      <c r="AL782" s="147"/>
    </row>
    <row r="783" ht="15.75" customHeight="1">
      <c r="A783" s="147"/>
      <c r="B783" s="147"/>
      <c r="C783" s="147"/>
      <c r="D783" s="147"/>
      <c r="E783" s="147"/>
      <c r="F783" s="147"/>
      <c r="G783" s="147"/>
      <c r="H783" s="147"/>
      <c r="I783" s="147"/>
      <c r="J783" s="147"/>
      <c r="K783" s="147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  <c r="AD783" s="147"/>
      <c r="AE783" s="147"/>
      <c r="AF783" s="147"/>
      <c r="AG783" s="147"/>
      <c r="AH783" s="147"/>
      <c r="AI783" s="147"/>
      <c r="AJ783" s="147"/>
      <c r="AK783" s="147"/>
      <c r="AL783" s="147"/>
    </row>
    <row r="784" ht="15.75" customHeight="1">
      <c r="A784" s="147"/>
      <c r="B784" s="147"/>
      <c r="C784" s="147"/>
      <c r="D784" s="147"/>
      <c r="E784" s="147"/>
      <c r="F784" s="147"/>
      <c r="G784" s="147"/>
      <c r="H784" s="147"/>
      <c r="I784" s="147"/>
      <c r="J784" s="147"/>
      <c r="K784" s="147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  <c r="AD784" s="147"/>
      <c r="AE784" s="147"/>
      <c r="AF784" s="147"/>
      <c r="AG784" s="147"/>
      <c r="AH784" s="147"/>
      <c r="AI784" s="147"/>
      <c r="AJ784" s="147"/>
      <c r="AK784" s="147"/>
      <c r="AL784" s="147"/>
    </row>
    <row r="785" ht="15.75" customHeight="1">
      <c r="A785" s="147"/>
      <c r="B785" s="147"/>
      <c r="C785" s="147"/>
      <c r="D785" s="147"/>
      <c r="E785" s="147"/>
      <c r="F785" s="147"/>
      <c r="G785" s="147"/>
      <c r="H785" s="147"/>
      <c r="I785" s="147"/>
      <c r="J785" s="147"/>
      <c r="K785" s="147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  <c r="AD785" s="147"/>
      <c r="AE785" s="147"/>
      <c r="AF785" s="147"/>
      <c r="AG785" s="147"/>
      <c r="AH785" s="147"/>
      <c r="AI785" s="147"/>
      <c r="AJ785" s="147"/>
      <c r="AK785" s="147"/>
      <c r="AL785" s="147"/>
    </row>
    <row r="786" ht="15.75" customHeight="1">
      <c r="A786" s="147"/>
      <c r="B786" s="147"/>
      <c r="C786" s="147"/>
      <c r="D786" s="147"/>
      <c r="E786" s="147"/>
      <c r="F786" s="147"/>
      <c r="G786" s="147"/>
      <c r="H786" s="147"/>
      <c r="I786" s="147"/>
      <c r="J786" s="147"/>
      <c r="K786" s="147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  <c r="AD786" s="147"/>
      <c r="AE786" s="147"/>
      <c r="AF786" s="147"/>
      <c r="AG786" s="147"/>
      <c r="AH786" s="147"/>
      <c r="AI786" s="147"/>
      <c r="AJ786" s="147"/>
      <c r="AK786" s="147"/>
      <c r="AL786" s="147"/>
    </row>
    <row r="787" ht="15.75" customHeight="1">
      <c r="A787" s="147"/>
      <c r="B787" s="147"/>
      <c r="C787" s="147"/>
      <c r="D787" s="147"/>
      <c r="E787" s="147"/>
      <c r="F787" s="147"/>
      <c r="G787" s="147"/>
      <c r="H787" s="147"/>
      <c r="I787" s="147"/>
      <c r="J787" s="147"/>
      <c r="K787" s="147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  <c r="AD787" s="147"/>
      <c r="AE787" s="147"/>
      <c r="AF787" s="147"/>
      <c r="AG787" s="147"/>
      <c r="AH787" s="147"/>
      <c r="AI787" s="147"/>
      <c r="AJ787" s="147"/>
      <c r="AK787" s="147"/>
      <c r="AL787" s="147"/>
    </row>
    <row r="788" ht="15.75" customHeight="1">
      <c r="A788" s="147"/>
      <c r="B788" s="147"/>
      <c r="C788" s="147"/>
      <c r="D788" s="147"/>
      <c r="E788" s="147"/>
      <c r="F788" s="147"/>
      <c r="G788" s="147"/>
      <c r="H788" s="147"/>
      <c r="I788" s="147"/>
      <c r="J788" s="147"/>
      <c r="K788" s="147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  <c r="AD788" s="147"/>
      <c r="AE788" s="147"/>
      <c r="AF788" s="147"/>
      <c r="AG788" s="147"/>
      <c r="AH788" s="147"/>
      <c r="AI788" s="147"/>
      <c r="AJ788" s="147"/>
      <c r="AK788" s="147"/>
      <c r="AL788" s="147"/>
    </row>
    <row r="789" ht="15.75" customHeight="1">
      <c r="A789" s="147"/>
      <c r="B789" s="147"/>
      <c r="C789" s="147"/>
      <c r="D789" s="147"/>
      <c r="E789" s="147"/>
      <c r="F789" s="147"/>
      <c r="G789" s="147"/>
      <c r="H789" s="147"/>
      <c r="I789" s="147"/>
      <c r="J789" s="147"/>
      <c r="K789" s="147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  <c r="AD789" s="147"/>
      <c r="AE789" s="147"/>
      <c r="AF789" s="147"/>
      <c r="AG789" s="147"/>
      <c r="AH789" s="147"/>
      <c r="AI789" s="147"/>
      <c r="AJ789" s="147"/>
      <c r="AK789" s="147"/>
      <c r="AL789" s="147"/>
    </row>
    <row r="790" ht="15.75" customHeight="1">
      <c r="A790" s="147"/>
      <c r="B790" s="147"/>
      <c r="C790" s="147"/>
      <c r="D790" s="147"/>
      <c r="E790" s="147"/>
      <c r="F790" s="147"/>
      <c r="G790" s="147"/>
      <c r="H790" s="147"/>
      <c r="I790" s="147"/>
      <c r="J790" s="147"/>
      <c r="K790" s="147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  <c r="AD790" s="147"/>
      <c r="AE790" s="147"/>
      <c r="AF790" s="147"/>
      <c r="AG790" s="147"/>
      <c r="AH790" s="147"/>
      <c r="AI790" s="147"/>
      <c r="AJ790" s="147"/>
      <c r="AK790" s="147"/>
      <c r="AL790" s="147"/>
    </row>
    <row r="791" ht="15.75" customHeight="1">
      <c r="A791" s="147"/>
      <c r="B791" s="147"/>
      <c r="C791" s="147"/>
      <c r="D791" s="147"/>
      <c r="E791" s="147"/>
      <c r="F791" s="147"/>
      <c r="G791" s="147"/>
      <c r="H791" s="147"/>
      <c r="I791" s="147"/>
      <c r="J791" s="147"/>
      <c r="K791" s="147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  <c r="AD791" s="147"/>
      <c r="AE791" s="147"/>
      <c r="AF791" s="147"/>
      <c r="AG791" s="147"/>
      <c r="AH791" s="147"/>
      <c r="AI791" s="147"/>
      <c r="AJ791" s="147"/>
      <c r="AK791" s="147"/>
      <c r="AL791" s="147"/>
    </row>
    <row r="792" ht="15.75" customHeight="1">
      <c r="A792" s="147"/>
      <c r="B792" s="147"/>
      <c r="C792" s="147"/>
      <c r="D792" s="147"/>
      <c r="E792" s="147"/>
      <c r="F792" s="147"/>
      <c r="G792" s="147"/>
      <c r="H792" s="147"/>
      <c r="I792" s="147"/>
      <c r="J792" s="147"/>
      <c r="K792" s="147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  <c r="AD792" s="147"/>
      <c r="AE792" s="147"/>
      <c r="AF792" s="147"/>
      <c r="AG792" s="147"/>
      <c r="AH792" s="147"/>
      <c r="AI792" s="147"/>
      <c r="AJ792" s="147"/>
      <c r="AK792" s="147"/>
      <c r="AL792" s="147"/>
    </row>
    <row r="793" ht="15.75" customHeight="1">
      <c r="A793" s="147"/>
      <c r="B793" s="147"/>
      <c r="C793" s="147"/>
      <c r="D793" s="147"/>
      <c r="E793" s="147"/>
      <c r="F793" s="147"/>
      <c r="G793" s="147"/>
      <c r="H793" s="147"/>
      <c r="I793" s="147"/>
      <c r="J793" s="147"/>
      <c r="K793" s="147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  <c r="AD793" s="147"/>
      <c r="AE793" s="147"/>
      <c r="AF793" s="147"/>
      <c r="AG793" s="147"/>
      <c r="AH793" s="147"/>
      <c r="AI793" s="147"/>
      <c r="AJ793" s="147"/>
      <c r="AK793" s="147"/>
      <c r="AL793" s="147"/>
    </row>
    <row r="794" ht="15.75" customHeight="1">
      <c r="A794" s="147"/>
      <c r="B794" s="147"/>
      <c r="C794" s="147"/>
      <c r="D794" s="147"/>
      <c r="E794" s="147"/>
      <c r="F794" s="147"/>
      <c r="G794" s="147"/>
      <c r="H794" s="147"/>
      <c r="I794" s="147"/>
      <c r="J794" s="147"/>
      <c r="K794" s="147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  <c r="AD794" s="147"/>
      <c r="AE794" s="147"/>
      <c r="AF794" s="147"/>
      <c r="AG794" s="147"/>
      <c r="AH794" s="147"/>
      <c r="AI794" s="147"/>
      <c r="AJ794" s="147"/>
      <c r="AK794" s="147"/>
      <c r="AL794" s="147"/>
    </row>
    <row r="795" ht="15.75" customHeight="1">
      <c r="A795" s="147"/>
      <c r="B795" s="147"/>
      <c r="C795" s="147"/>
      <c r="D795" s="147"/>
      <c r="E795" s="147"/>
      <c r="F795" s="147"/>
      <c r="G795" s="147"/>
      <c r="H795" s="147"/>
      <c r="I795" s="147"/>
      <c r="J795" s="147"/>
      <c r="K795" s="147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  <c r="AD795" s="147"/>
      <c r="AE795" s="147"/>
      <c r="AF795" s="147"/>
      <c r="AG795" s="147"/>
      <c r="AH795" s="147"/>
      <c r="AI795" s="147"/>
      <c r="AJ795" s="147"/>
      <c r="AK795" s="147"/>
      <c r="AL795" s="147"/>
    </row>
    <row r="796" ht="15.75" customHeight="1">
      <c r="A796" s="147"/>
      <c r="B796" s="147"/>
      <c r="C796" s="147"/>
      <c r="D796" s="147"/>
      <c r="E796" s="147"/>
      <c r="F796" s="147"/>
      <c r="G796" s="147"/>
      <c r="H796" s="147"/>
      <c r="I796" s="147"/>
      <c r="J796" s="147"/>
      <c r="K796" s="147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  <c r="AD796" s="147"/>
      <c r="AE796" s="147"/>
      <c r="AF796" s="147"/>
      <c r="AG796" s="147"/>
      <c r="AH796" s="147"/>
      <c r="AI796" s="147"/>
      <c r="AJ796" s="147"/>
      <c r="AK796" s="147"/>
      <c r="AL796" s="147"/>
    </row>
    <row r="797" ht="15.75" customHeight="1">
      <c r="A797" s="147"/>
      <c r="B797" s="147"/>
      <c r="C797" s="147"/>
      <c r="D797" s="147"/>
      <c r="E797" s="147"/>
      <c r="F797" s="147"/>
      <c r="G797" s="147"/>
      <c r="H797" s="147"/>
      <c r="I797" s="147"/>
      <c r="J797" s="147"/>
      <c r="K797" s="147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  <c r="AD797" s="147"/>
      <c r="AE797" s="147"/>
      <c r="AF797" s="147"/>
      <c r="AG797" s="147"/>
      <c r="AH797" s="147"/>
      <c r="AI797" s="147"/>
      <c r="AJ797" s="147"/>
      <c r="AK797" s="147"/>
      <c r="AL797" s="147"/>
    </row>
    <row r="798" ht="15.75" customHeight="1">
      <c r="A798" s="147"/>
      <c r="B798" s="147"/>
      <c r="C798" s="147"/>
      <c r="D798" s="147"/>
      <c r="E798" s="147"/>
      <c r="F798" s="147"/>
      <c r="G798" s="147"/>
      <c r="H798" s="147"/>
      <c r="I798" s="147"/>
      <c r="J798" s="147"/>
      <c r="K798" s="147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  <c r="AD798" s="147"/>
      <c r="AE798" s="147"/>
      <c r="AF798" s="147"/>
      <c r="AG798" s="147"/>
      <c r="AH798" s="147"/>
      <c r="AI798" s="147"/>
      <c r="AJ798" s="147"/>
      <c r="AK798" s="147"/>
      <c r="AL798" s="147"/>
    </row>
    <row r="799" ht="15.75" customHeight="1">
      <c r="A799" s="147"/>
      <c r="B799" s="147"/>
      <c r="C799" s="147"/>
      <c r="D799" s="147"/>
      <c r="E799" s="147"/>
      <c r="F799" s="147"/>
      <c r="G799" s="147"/>
      <c r="H799" s="147"/>
      <c r="I799" s="147"/>
      <c r="J799" s="147"/>
      <c r="K799" s="147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  <c r="AD799" s="147"/>
      <c r="AE799" s="147"/>
      <c r="AF799" s="147"/>
      <c r="AG799" s="147"/>
      <c r="AH799" s="147"/>
      <c r="AI799" s="147"/>
      <c r="AJ799" s="147"/>
      <c r="AK799" s="147"/>
      <c r="AL799" s="147"/>
    </row>
    <row r="800" ht="15.75" customHeight="1">
      <c r="A800" s="147"/>
      <c r="B800" s="147"/>
      <c r="C800" s="147"/>
      <c r="D800" s="147"/>
      <c r="E800" s="147"/>
      <c r="F800" s="147"/>
      <c r="G800" s="147"/>
      <c r="H800" s="147"/>
      <c r="I800" s="147"/>
      <c r="J800" s="147"/>
      <c r="K800" s="147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  <c r="AD800" s="147"/>
      <c r="AE800" s="147"/>
      <c r="AF800" s="147"/>
      <c r="AG800" s="147"/>
      <c r="AH800" s="147"/>
      <c r="AI800" s="147"/>
      <c r="AJ800" s="147"/>
      <c r="AK800" s="147"/>
      <c r="AL800" s="147"/>
    </row>
    <row r="801" ht="15.75" customHeight="1">
      <c r="A801" s="147"/>
      <c r="B801" s="147"/>
      <c r="C801" s="147"/>
      <c r="D801" s="147"/>
      <c r="E801" s="147"/>
      <c r="F801" s="147"/>
      <c r="G801" s="147"/>
      <c r="H801" s="147"/>
      <c r="I801" s="147"/>
      <c r="J801" s="147"/>
      <c r="K801" s="147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  <c r="AD801" s="147"/>
      <c r="AE801" s="147"/>
      <c r="AF801" s="147"/>
      <c r="AG801" s="147"/>
      <c r="AH801" s="147"/>
      <c r="AI801" s="147"/>
      <c r="AJ801" s="147"/>
      <c r="AK801" s="147"/>
      <c r="AL801" s="147"/>
    </row>
    <row r="802" ht="15.75" customHeight="1">
      <c r="A802" s="147"/>
      <c r="B802" s="147"/>
      <c r="C802" s="147"/>
      <c r="D802" s="147"/>
      <c r="E802" s="147"/>
      <c r="F802" s="147"/>
      <c r="G802" s="147"/>
      <c r="H802" s="147"/>
      <c r="I802" s="147"/>
      <c r="J802" s="147"/>
      <c r="K802" s="147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  <c r="AD802" s="147"/>
      <c r="AE802" s="147"/>
      <c r="AF802" s="147"/>
      <c r="AG802" s="147"/>
      <c r="AH802" s="147"/>
      <c r="AI802" s="147"/>
      <c r="AJ802" s="147"/>
      <c r="AK802" s="147"/>
      <c r="AL802" s="147"/>
    </row>
    <row r="803" ht="15.75" customHeight="1">
      <c r="A803" s="147"/>
      <c r="B803" s="147"/>
      <c r="C803" s="147"/>
      <c r="D803" s="147"/>
      <c r="E803" s="147"/>
      <c r="F803" s="147"/>
      <c r="G803" s="147"/>
      <c r="H803" s="147"/>
      <c r="I803" s="147"/>
      <c r="J803" s="147"/>
      <c r="K803" s="147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  <c r="AD803" s="147"/>
      <c r="AE803" s="147"/>
      <c r="AF803" s="147"/>
      <c r="AG803" s="147"/>
      <c r="AH803" s="147"/>
      <c r="AI803" s="147"/>
      <c r="AJ803" s="147"/>
      <c r="AK803" s="147"/>
      <c r="AL803" s="147"/>
    </row>
    <row r="804" ht="15.75" customHeight="1">
      <c r="A804" s="147"/>
      <c r="B804" s="147"/>
      <c r="C804" s="147"/>
      <c r="D804" s="147"/>
      <c r="E804" s="147"/>
      <c r="F804" s="147"/>
      <c r="G804" s="147"/>
      <c r="H804" s="147"/>
      <c r="I804" s="147"/>
      <c r="J804" s="147"/>
      <c r="K804" s="147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  <c r="AD804" s="147"/>
      <c r="AE804" s="147"/>
      <c r="AF804" s="147"/>
      <c r="AG804" s="147"/>
      <c r="AH804" s="147"/>
      <c r="AI804" s="147"/>
      <c r="AJ804" s="147"/>
      <c r="AK804" s="147"/>
      <c r="AL804" s="147"/>
    </row>
    <row r="805" ht="15.75" customHeight="1">
      <c r="A805" s="147"/>
      <c r="B805" s="147"/>
      <c r="C805" s="147"/>
      <c r="D805" s="147"/>
      <c r="E805" s="147"/>
      <c r="F805" s="147"/>
      <c r="G805" s="147"/>
      <c r="H805" s="147"/>
      <c r="I805" s="147"/>
      <c r="J805" s="147"/>
      <c r="K805" s="147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  <c r="AD805" s="147"/>
      <c r="AE805" s="147"/>
      <c r="AF805" s="147"/>
      <c r="AG805" s="147"/>
      <c r="AH805" s="147"/>
      <c r="AI805" s="147"/>
      <c r="AJ805" s="147"/>
      <c r="AK805" s="147"/>
      <c r="AL805" s="147"/>
    </row>
    <row r="806" ht="15.75" customHeight="1">
      <c r="A806" s="147"/>
      <c r="B806" s="147"/>
      <c r="C806" s="147"/>
      <c r="D806" s="147"/>
      <c r="E806" s="147"/>
      <c r="F806" s="147"/>
      <c r="G806" s="147"/>
      <c r="H806" s="147"/>
      <c r="I806" s="147"/>
      <c r="J806" s="147"/>
      <c r="K806" s="147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  <c r="AD806" s="147"/>
      <c r="AE806" s="147"/>
      <c r="AF806" s="147"/>
      <c r="AG806" s="147"/>
      <c r="AH806" s="147"/>
      <c r="AI806" s="147"/>
      <c r="AJ806" s="147"/>
      <c r="AK806" s="147"/>
      <c r="AL806" s="147"/>
    </row>
    <row r="807" ht="15.75" customHeight="1">
      <c r="A807" s="147"/>
      <c r="B807" s="147"/>
      <c r="C807" s="147"/>
      <c r="D807" s="147"/>
      <c r="E807" s="147"/>
      <c r="F807" s="147"/>
      <c r="G807" s="147"/>
      <c r="H807" s="147"/>
      <c r="I807" s="147"/>
      <c r="J807" s="147"/>
      <c r="K807" s="147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  <c r="AD807" s="147"/>
      <c r="AE807" s="147"/>
      <c r="AF807" s="147"/>
      <c r="AG807" s="147"/>
      <c r="AH807" s="147"/>
      <c r="AI807" s="147"/>
      <c r="AJ807" s="147"/>
      <c r="AK807" s="147"/>
      <c r="AL807" s="147"/>
    </row>
    <row r="808" ht="15.75" customHeight="1">
      <c r="A808" s="147"/>
      <c r="B808" s="147"/>
      <c r="C808" s="147"/>
      <c r="D808" s="147"/>
      <c r="E808" s="147"/>
      <c r="F808" s="147"/>
      <c r="G808" s="147"/>
      <c r="H808" s="147"/>
      <c r="I808" s="147"/>
      <c r="J808" s="147"/>
      <c r="K808" s="147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  <c r="AD808" s="147"/>
      <c r="AE808" s="147"/>
      <c r="AF808" s="147"/>
      <c r="AG808" s="147"/>
      <c r="AH808" s="147"/>
      <c r="AI808" s="147"/>
      <c r="AJ808" s="147"/>
      <c r="AK808" s="147"/>
      <c r="AL808" s="147"/>
    </row>
    <row r="809" ht="15.75" customHeight="1">
      <c r="A809" s="147"/>
      <c r="B809" s="147"/>
      <c r="C809" s="147"/>
      <c r="D809" s="147"/>
      <c r="E809" s="147"/>
      <c r="F809" s="147"/>
      <c r="G809" s="147"/>
      <c r="H809" s="147"/>
      <c r="I809" s="147"/>
      <c r="J809" s="147"/>
      <c r="K809" s="147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  <c r="AD809" s="147"/>
      <c r="AE809" s="147"/>
      <c r="AF809" s="147"/>
      <c r="AG809" s="147"/>
      <c r="AH809" s="147"/>
      <c r="AI809" s="147"/>
      <c r="AJ809" s="147"/>
      <c r="AK809" s="147"/>
      <c r="AL809" s="147"/>
    </row>
    <row r="810" ht="15.75" customHeight="1">
      <c r="A810" s="147"/>
      <c r="B810" s="147"/>
      <c r="C810" s="147"/>
      <c r="D810" s="147"/>
      <c r="E810" s="147"/>
      <c r="F810" s="147"/>
      <c r="G810" s="147"/>
      <c r="H810" s="147"/>
      <c r="I810" s="147"/>
      <c r="J810" s="147"/>
      <c r="K810" s="147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  <c r="AD810" s="147"/>
      <c r="AE810" s="147"/>
      <c r="AF810" s="147"/>
      <c r="AG810" s="147"/>
      <c r="AH810" s="147"/>
      <c r="AI810" s="147"/>
      <c r="AJ810" s="147"/>
      <c r="AK810" s="147"/>
      <c r="AL810" s="147"/>
    </row>
    <row r="811" ht="15.75" customHeight="1">
      <c r="A811" s="147"/>
      <c r="B811" s="147"/>
      <c r="C811" s="147"/>
      <c r="D811" s="147"/>
      <c r="E811" s="147"/>
      <c r="F811" s="147"/>
      <c r="G811" s="147"/>
      <c r="H811" s="147"/>
      <c r="I811" s="147"/>
      <c r="J811" s="147"/>
      <c r="K811" s="147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  <c r="AD811" s="147"/>
      <c r="AE811" s="147"/>
      <c r="AF811" s="147"/>
      <c r="AG811" s="147"/>
      <c r="AH811" s="147"/>
      <c r="AI811" s="147"/>
      <c r="AJ811" s="147"/>
      <c r="AK811" s="147"/>
      <c r="AL811" s="147"/>
    </row>
    <row r="812" ht="15.75" customHeight="1">
      <c r="A812" s="147"/>
      <c r="B812" s="147"/>
      <c r="C812" s="147"/>
      <c r="D812" s="147"/>
      <c r="E812" s="147"/>
      <c r="F812" s="147"/>
      <c r="G812" s="147"/>
      <c r="H812" s="147"/>
      <c r="I812" s="147"/>
      <c r="J812" s="147"/>
      <c r="K812" s="147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  <c r="AD812" s="147"/>
      <c r="AE812" s="147"/>
      <c r="AF812" s="147"/>
      <c r="AG812" s="147"/>
      <c r="AH812" s="147"/>
      <c r="AI812" s="147"/>
      <c r="AJ812" s="147"/>
      <c r="AK812" s="147"/>
      <c r="AL812" s="147"/>
    </row>
    <row r="813" ht="15.75" customHeight="1">
      <c r="A813" s="147"/>
      <c r="B813" s="147"/>
      <c r="C813" s="147"/>
      <c r="D813" s="147"/>
      <c r="E813" s="147"/>
      <c r="F813" s="147"/>
      <c r="G813" s="147"/>
      <c r="H813" s="147"/>
      <c r="I813" s="147"/>
      <c r="J813" s="147"/>
      <c r="K813" s="147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  <c r="AD813" s="147"/>
      <c r="AE813" s="147"/>
      <c r="AF813" s="147"/>
      <c r="AG813" s="147"/>
      <c r="AH813" s="147"/>
      <c r="AI813" s="147"/>
      <c r="AJ813" s="147"/>
      <c r="AK813" s="147"/>
      <c r="AL813" s="147"/>
    </row>
    <row r="814" ht="15.75" customHeight="1">
      <c r="A814" s="147"/>
      <c r="B814" s="147"/>
      <c r="C814" s="147"/>
      <c r="D814" s="147"/>
      <c r="E814" s="147"/>
      <c r="F814" s="147"/>
      <c r="G814" s="147"/>
      <c r="H814" s="147"/>
      <c r="I814" s="147"/>
      <c r="J814" s="147"/>
      <c r="K814" s="147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  <c r="AD814" s="147"/>
      <c r="AE814" s="147"/>
      <c r="AF814" s="147"/>
      <c r="AG814" s="147"/>
      <c r="AH814" s="147"/>
      <c r="AI814" s="147"/>
      <c r="AJ814" s="147"/>
      <c r="AK814" s="147"/>
      <c r="AL814" s="147"/>
    </row>
    <row r="815" ht="15.75" customHeight="1">
      <c r="A815" s="147"/>
      <c r="B815" s="147"/>
      <c r="C815" s="147"/>
      <c r="D815" s="147"/>
      <c r="E815" s="147"/>
      <c r="F815" s="147"/>
      <c r="G815" s="147"/>
      <c r="H815" s="147"/>
      <c r="I815" s="147"/>
      <c r="J815" s="147"/>
      <c r="K815" s="147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  <c r="AD815" s="147"/>
      <c r="AE815" s="147"/>
      <c r="AF815" s="147"/>
      <c r="AG815" s="147"/>
      <c r="AH815" s="147"/>
      <c r="AI815" s="147"/>
      <c r="AJ815" s="147"/>
      <c r="AK815" s="147"/>
      <c r="AL815" s="147"/>
    </row>
    <row r="816" ht="15.75" customHeight="1">
      <c r="A816" s="147"/>
      <c r="B816" s="147"/>
      <c r="C816" s="147"/>
      <c r="D816" s="147"/>
      <c r="E816" s="147"/>
      <c r="F816" s="147"/>
      <c r="G816" s="147"/>
      <c r="H816" s="147"/>
      <c r="I816" s="147"/>
      <c r="J816" s="147"/>
      <c r="K816" s="147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  <c r="AD816" s="147"/>
      <c r="AE816" s="147"/>
      <c r="AF816" s="147"/>
      <c r="AG816" s="147"/>
      <c r="AH816" s="147"/>
      <c r="AI816" s="147"/>
      <c r="AJ816" s="147"/>
      <c r="AK816" s="147"/>
      <c r="AL816" s="147"/>
    </row>
    <row r="817" ht="15.75" customHeight="1">
      <c r="A817" s="147"/>
      <c r="B817" s="147"/>
      <c r="C817" s="147"/>
      <c r="D817" s="147"/>
      <c r="E817" s="147"/>
      <c r="F817" s="147"/>
      <c r="G817" s="147"/>
      <c r="H817" s="147"/>
      <c r="I817" s="147"/>
      <c r="J817" s="147"/>
      <c r="K817" s="147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  <c r="AD817" s="147"/>
      <c r="AE817" s="147"/>
      <c r="AF817" s="147"/>
      <c r="AG817" s="147"/>
      <c r="AH817" s="147"/>
      <c r="AI817" s="147"/>
      <c r="AJ817" s="147"/>
      <c r="AK817" s="147"/>
      <c r="AL817" s="147"/>
    </row>
    <row r="818" ht="15.75" customHeight="1">
      <c r="A818" s="147"/>
      <c r="B818" s="147"/>
      <c r="C818" s="147"/>
      <c r="D818" s="147"/>
      <c r="E818" s="147"/>
      <c r="F818" s="147"/>
      <c r="G818" s="147"/>
      <c r="H818" s="147"/>
      <c r="I818" s="147"/>
      <c r="J818" s="147"/>
      <c r="K818" s="147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  <c r="AD818" s="147"/>
      <c r="AE818" s="147"/>
      <c r="AF818" s="147"/>
      <c r="AG818" s="147"/>
      <c r="AH818" s="147"/>
      <c r="AI818" s="147"/>
      <c r="AJ818" s="147"/>
      <c r="AK818" s="147"/>
      <c r="AL818" s="147"/>
    </row>
    <row r="819" ht="15.75" customHeight="1">
      <c r="A819" s="147"/>
      <c r="B819" s="147"/>
      <c r="C819" s="147"/>
      <c r="D819" s="147"/>
      <c r="E819" s="147"/>
      <c r="F819" s="147"/>
      <c r="G819" s="147"/>
      <c r="H819" s="147"/>
      <c r="I819" s="147"/>
      <c r="J819" s="147"/>
      <c r="K819" s="147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  <c r="AD819" s="147"/>
      <c r="AE819" s="147"/>
      <c r="AF819" s="147"/>
      <c r="AG819" s="147"/>
      <c r="AH819" s="147"/>
      <c r="AI819" s="147"/>
      <c r="AJ819" s="147"/>
      <c r="AK819" s="147"/>
      <c r="AL819" s="147"/>
    </row>
    <row r="820" ht="15.75" customHeight="1">
      <c r="A820" s="147"/>
      <c r="B820" s="147"/>
      <c r="C820" s="147"/>
      <c r="D820" s="147"/>
      <c r="E820" s="147"/>
      <c r="F820" s="147"/>
      <c r="G820" s="147"/>
      <c r="H820" s="147"/>
      <c r="I820" s="147"/>
      <c r="J820" s="147"/>
      <c r="K820" s="147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  <c r="AD820" s="147"/>
      <c r="AE820" s="147"/>
      <c r="AF820" s="147"/>
      <c r="AG820" s="147"/>
      <c r="AH820" s="147"/>
      <c r="AI820" s="147"/>
      <c r="AJ820" s="147"/>
      <c r="AK820" s="147"/>
      <c r="AL820" s="147"/>
    </row>
    <row r="821" ht="15.75" customHeight="1">
      <c r="A821" s="147"/>
      <c r="B821" s="147"/>
      <c r="C821" s="147"/>
      <c r="D821" s="147"/>
      <c r="E821" s="147"/>
      <c r="F821" s="147"/>
      <c r="G821" s="147"/>
      <c r="H821" s="147"/>
      <c r="I821" s="147"/>
      <c r="J821" s="147"/>
      <c r="K821" s="147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  <c r="AD821" s="147"/>
      <c r="AE821" s="147"/>
      <c r="AF821" s="147"/>
      <c r="AG821" s="147"/>
      <c r="AH821" s="147"/>
      <c r="AI821" s="147"/>
      <c r="AJ821" s="147"/>
      <c r="AK821" s="147"/>
      <c r="AL821" s="147"/>
    </row>
    <row r="822" ht="15.75" customHeight="1">
      <c r="A822" s="147"/>
      <c r="B822" s="147"/>
      <c r="C822" s="147"/>
      <c r="D822" s="147"/>
      <c r="E822" s="147"/>
      <c r="F822" s="147"/>
      <c r="G822" s="147"/>
      <c r="H822" s="147"/>
      <c r="I822" s="147"/>
      <c r="J822" s="147"/>
      <c r="K822" s="147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  <c r="AD822" s="147"/>
      <c r="AE822" s="147"/>
      <c r="AF822" s="147"/>
      <c r="AG822" s="147"/>
      <c r="AH822" s="147"/>
      <c r="AI822" s="147"/>
      <c r="AJ822" s="147"/>
      <c r="AK822" s="147"/>
      <c r="AL822" s="147"/>
    </row>
    <row r="823" ht="15.75" customHeight="1">
      <c r="A823" s="147"/>
      <c r="B823" s="147"/>
      <c r="C823" s="147"/>
      <c r="D823" s="147"/>
      <c r="E823" s="147"/>
      <c r="F823" s="147"/>
      <c r="G823" s="147"/>
      <c r="H823" s="147"/>
      <c r="I823" s="147"/>
      <c r="J823" s="147"/>
      <c r="K823" s="147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  <c r="AD823" s="147"/>
      <c r="AE823" s="147"/>
      <c r="AF823" s="147"/>
      <c r="AG823" s="147"/>
      <c r="AH823" s="147"/>
      <c r="AI823" s="147"/>
      <c r="AJ823" s="147"/>
      <c r="AK823" s="147"/>
      <c r="AL823" s="147"/>
    </row>
    <row r="824" ht="15.75" customHeight="1">
      <c r="A824" s="147"/>
      <c r="B824" s="147"/>
      <c r="C824" s="147"/>
      <c r="D824" s="147"/>
      <c r="E824" s="147"/>
      <c r="F824" s="147"/>
      <c r="G824" s="147"/>
      <c r="H824" s="147"/>
      <c r="I824" s="147"/>
      <c r="J824" s="147"/>
      <c r="K824" s="147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  <c r="AD824" s="147"/>
      <c r="AE824" s="147"/>
      <c r="AF824" s="147"/>
      <c r="AG824" s="147"/>
      <c r="AH824" s="147"/>
      <c r="AI824" s="147"/>
      <c r="AJ824" s="147"/>
      <c r="AK824" s="147"/>
      <c r="AL824" s="147"/>
    </row>
    <row r="825" ht="15.75" customHeight="1">
      <c r="A825" s="147"/>
      <c r="B825" s="147"/>
      <c r="C825" s="147"/>
      <c r="D825" s="147"/>
      <c r="E825" s="147"/>
      <c r="F825" s="147"/>
      <c r="G825" s="147"/>
      <c r="H825" s="147"/>
      <c r="I825" s="147"/>
      <c r="J825" s="147"/>
      <c r="K825" s="147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  <c r="AD825" s="147"/>
      <c r="AE825" s="147"/>
      <c r="AF825" s="147"/>
      <c r="AG825" s="147"/>
      <c r="AH825" s="147"/>
      <c r="AI825" s="147"/>
      <c r="AJ825" s="147"/>
      <c r="AK825" s="147"/>
      <c r="AL825" s="147"/>
    </row>
    <row r="826" ht="15.75" customHeight="1">
      <c r="A826" s="147"/>
      <c r="B826" s="147"/>
      <c r="C826" s="147"/>
      <c r="D826" s="147"/>
      <c r="E826" s="147"/>
      <c r="F826" s="147"/>
      <c r="G826" s="147"/>
      <c r="H826" s="147"/>
      <c r="I826" s="147"/>
      <c r="J826" s="147"/>
      <c r="K826" s="147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  <c r="AD826" s="147"/>
      <c r="AE826" s="147"/>
      <c r="AF826" s="147"/>
      <c r="AG826" s="147"/>
      <c r="AH826" s="147"/>
      <c r="AI826" s="147"/>
      <c r="AJ826" s="147"/>
      <c r="AK826" s="147"/>
      <c r="AL826" s="147"/>
    </row>
    <row r="827" ht="15.75" customHeight="1">
      <c r="A827" s="147"/>
      <c r="B827" s="147"/>
      <c r="C827" s="147"/>
      <c r="D827" s="147"/>
      <c r="E827" s="147"/>
      <c r="F827" s="147"/>
      <c r="G827" s="147"/>
      <c r="H827" s="147"/>
      <c r="I827" s="147"/>
      <c r="J827" s="147"/>
      <c r="K827" s="147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  <c r="AD827" s="147"/>
      <c r="AE827" s="147"/>
      <c r="AF827" s="147"/>
      <c r="AG827" s="147"/>
      <c r="AH827" s="147"/>
      <c r="AI827" s="147"/>
      <c r="AJ827" s="147"/>
      <c r="AK827" s="147"/>
      <c r="AL827" s="147"/>
    </row>
    <row r="828" ht="15.75" customHeight="1">
      <c r="A828" s="147"/>
      <c r="B828" s="147"/>
      <c r="C828" s="147"/>
      <c r="D828" s="147"/>
      <c r="E828" s="147"/>
      <c r="F828" s="147"/>
      <c r="G828" s="147"/>
      <c r="H828" s="147"/>
      <c r="I828" s="147"/>
      <c r="J828" s="147"/>
      <c r="K828" s="147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  <c r="AD828" s="147"/>
      <c r="AE828" s="147"/>
      <c r="AF828" s="147"/>
      <c r="AG828" s="147"/>
      <c r="AH828" s="147"/>
      <c r="AI828" s="147"/>
      <c r="AJ828" s="147"/>
      <c r="AK828" s="147"/>
      <c r="AL828" s="147"/>
    </row>
    <row r="829" ht="15.75" customHeight="1">
      <c r="A829" s="147"/>
      <c r="B829" s="147"/>
      <c r="C829" s="147"/>
      <c r="D829" s="147"/>
      <c r="E829" s="147"/>
      <c r="F829" s="147"/>
      <c r="G829" s="147"/>
      <c r="H829" s="147"/>
      <c r="I829" s="147"/>
      <c r="J829" s="147"/>
      <c r="K829" s="147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  <c r="AD829" s="147"/>
      <c r="AE829" s="147"/>
      <c r="AF829" s="147"/>
      <c r="AG829" s="147"/>
      <c r="AH829" s="147"/>
      <c r="AI829" s="147"/>
      <c r="AJ829" s="147"/>
      <c r="AK829" s="147"/>
      <c r="AL829" s="147"/>
    </row>
    <row r="830" ht="15.75" customHeight="1">
      <c r="A830" s="147"/>
      <c r="B830" s="147"/>
      <c r="C830" s="147"/>
      <c r="D830" s="147"/>
      <c r="E830" s="147"/>
      <c r="F830" s="147"/>
      <c r="G830" s="147"/>
      <c r="H830" s="147"/>
      <c r="I830" s="147"/>
      <c r="J830" s="147"/>
      <c r="K830" s="147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  <c r="AD830" s="147"/>
      <c r="AE830" s="147"/>
      <c r="AF830" s="147"/>
      <c r="AG830" s="147"/>
      <c r="AH830" s="147"/>
      <c r="AI830" s="147"/>
      <c r="AJ830" s="147"/>
      <c r="AK830" s="147"/>
      <c r="AL830" s="147"/>
    </row>
    <row r="831" ht="15.75" customHeight="1">
      <c r="A831" s="147"/>
      <c r="B831" s="147"/>
      <c r="C831" s="147"/>
      <c r="D831" s="147"/>
      <c r="E831" s="147"/>
      <c r="F831" s="147"/>
      <c r="G831" s="147"/>
      <c r="H831" s="147"/>
      <c r="I831" s="147"/>
      <c r="J831" s="147"/>
      <c r="K831" s="147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  <c r="AD831" s="147"/>
      <c r="AE831" s="147"/>
      <c r="AF831" s="147"/>
      <c r="AG831" s="147"/>
      <c r="AH831" s="147"/>
      <c r="AI831" s="147"/>
      <c r="AJ831" s="147"/>
      <c r="AK831" s="147"/>
      <c r="AL831" s="147"/>
    </row>
    <row r="832" ht="15.75" customHeight="1">
      <c r="A832" s="147"/>
      <c r="B832" s="147"/>
      <c r="C832" s="147"/>
      <c r="D832" s="147"/>
      <c r="E832" s="147"/>
      <c r="F832" s="147"/>
      <c r="G832" s="147"/>
      <c r="H832" s="147"/>
      <c r="I832" s="147"/>
      <c r="J832" s="147"/>
      <c r="K832" s="147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  <c r="AD832" s="147"/>
      <c r="AE832" s="147"/>
      <c r="AF832" s="147"/>
      <c r="AG832" s="147"/>
      <c r="AH832" s="147"/>
      <c r="AI832" s="147"/>
      <c r="AJ832" s="147"/>
      <c r="AK832" s="147"/>
      <c r="AL832" s="147"/>
    </row>
    <row r="833" ht="15.75" customHeight="1">
      <c r="A833" s="147"/>
      <c r="B833" s="147"/>
      <c r="C833" s="147"/>
      <c r="D833" s="147"/>
      <c r="E833" s="147"/>
      <c r="F833" s="147"/>
      <c r="G833" s="147"/>
      <c r="H833" s="147"/>
      <c r="I833" s="147"/>
      <c r="J833" s="147"/>
      <c r="K833" s="147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  <c r="AD833" s="147"/>
      <c r="AE833" s="147"/>
      <c r="AF833" s="147"/>
      <c r="AG833" s="147"/>
      <c r="AH833" s="147"/>
      <c r="AI833" s="147"/>
      <c r="AJ833" s="147"/>
      <c r="AK833" s="147"/>
      <c r="AL833" s="147"/>
    </row>
    <row r="834" ht="15.75" customHeight="1">
      <c r="A834" s="147"/>
      <c r="B834" s="147"/>
      <c r="C834" s="147"/>
      <c r="D834" s="147"/>
      <c r="E834" s="147"/>
      <c r="F834" s="147"/>
      <c r="G834" s="147"/>
      <c r="H834" s="147"/>
      <c r="I834" s="147"/>
      <c r="J834" s="147"/>
      <c r="K834" s="147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  <c r="AD834" s="147"/>
      <c r="AE834" s="147"/>
      <c r="AF834" s="147"/>
      <c r="AG834" s="147"/>
      <c r="AH834" s="147"/>
      <c r="AI834" s="147"/>
      <c r="AJ834" s="147"/>
      <c r="AK834" s="147"/>
      <c r="AL834" s="147"/>
    </row>
    <row r="835" ht="15.75" customHeight="1">
      <c r="A835" s="147"/>
      <c r="B835" s="147"/>
      <c r="C835" s="147"/>
      <c r="D835" s="147"/>
      <c r="E835" s="147"/>
      <c r="F835" s="147"/>
      <c r="G835" s="147"/>
      <c r="H835" s="147"/>
      <c r="I835" s="147"/>
      <c r="J835" s="147"/>
      <c r="K835" s="147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  <c r="AD835" s="147"/>
      <c r="AE835" s="147"/>
      <c r="AF835" s="147"/>
      <c r="AG835" s="147"/>
      <c r="AH835" s="147"/>
      <c r="AI835" s="147"/>
      <c r="AJ835" s="147"/>
      <c r="AK835" s="147"/>
      <c r="AL835" s="147"/>
    </row>
    <row r="836" ht="15.75" customHeight="1">
      <c r="A836" s="147"/>
      <c r="B836" s="147"/>
      <c r="C836" s="147"/>
      <c r="D836" s="147"/>
      <c r="E836" s="147"/>
      <c r="F836" s="147"/>
      <c r="G836" s="147"/>
      <c r="H836" s="147"/>
      <c r="I836" s="147"/>
      <c r="J836" s="147"/>
      <c r="K836" s="147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  <c r="AD836" s="147"/>
      <c r="AE836" s="147"/>
      <c r="AF836" s="147"/>
      <c r="AG836" s="147"/>
      <c r="AH836" s="147"/>
      <c r="AI836" s="147"/>
      <c r="AJ836" s="147"/>
      <c r="AK836" s="147"/>
      <c r="AL836" s="147"/>
    </row>
    <row r="837" ht="15.75" customHeight="1">
      <c r="A837" s="147"/>
      <c r="B837" s="147"/>
      <c r="C837" s="147"/>
      <c r="D837" s="147"/>
      <c r="E837" s="147"/>
      <c r="F837" s="147"/>
      <c r="G837" s="147"/>
      <c r="H837" s="147"/>
      <c r="I837" s="147"/>
      <c r="J837" s="147"/>
      <c r="K837" s="147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  <c r="AD837" s="147"/>
      <c r="AE837" s="147"/>
      <c r="AF837" s="147"/>
      <c r="AG837" s="147"/>
      <c r="AH837" s="147"/>
      <c r="AI837" s="147"/>
      <c r="AJ837" s="147"/>
      <c r="AK837" s="147"/>
      <c r="AL837" s="147"/>
    </row>
    <row r="838" ht="15.75" customHeight="1">
      <c r="A838" s="147"/>
      <c r="B838" s="147"/>
      <c r="C838" s="147"/>
      <c r="D838" s="147"/>
      <c r="E838" s="147"/>
      <c r="F838" s="147"/>
      <c r="G838" s="147"/>
      <c r="H838" s="147"/>
      <c r="I838" s="147"/>
      <c r="J838" s="147"/>
      <c r="K838" s="147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  <c r="AD838" s="147"/>
      <c r="AE838" s="147"/>
      <c r="AF838" s="147"/>
      <c r="AG838" s="147"/>
      <c r="AH838" s="147"/>
      <c r="AI838" s="147"/>
      <c r="AJ838" s="147"/>
      <c r="AK838" s="147"/>
      <c r="AL838" s="147"/>
    </row>
    <row r="839" ht="15.75" customHeight="1">
      <c r="A839" s="147"/>
      <c r="B839" s="147"/>
      <c r="C839" s="147"/>
      <c r="D839" s="147"/>
      <c r="E839" s="147"/>
      <c r="F839" s="147"/>
      <c r="G839" s="147"/>
      <c r="H839" s="147"/>
      <c r="I839" s="147"/>
      <c r="J839" s="147"/>
      <c r="K839" s="147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  <c r="AD839" s="147"/>
      <c r="AE839" s="147"/>
      <c r="AF839" s="147"/>
      <c r="AG839" s="147"/>
      <c r="AH839" s="147"/>
      <c r="AI839" s="147"/>
      <c r="AJ839" s="147"/>
      <c r="AK839" s="147"/>
      <c r="AL839" s="147"/>
    </row>
    <row r="840" ht="15.75" customHeight="1">
      <c r="A840" s="147"/>
      <c r="B840" s="147"/>
      <c r="C840" s="147"/>
      <c r="D840" s="147"/>
      <c r="E840" s="147"/>
      <c r="F840" s="147"/>
      <c r="G840" s="147"/>
      <c r="H840" s="147"/>
      <c r="I840" s="147"/>
      <c r="J840" s="147"/>
      <c r="K840" s="147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  <c r="AD840" s="147"/>
      <c r="AE840" s="147"/>
      <c r="AF840" s="147"/>
      <c r="AG840" s="147"/>
      <c r="AH840" s="147"/>
      <c r="AI840" s="147"/>
      <c r="AJ840" s="147"/>
      <c r="AK840" s="147"/>
      <c r="AL840" s="147"/>
    </row>
    <row r="841" ht="15.75" customHeight="1">
      <c r="A841" s="147"/>
      <c r="B841" s="147"/>
      <c r="C841" s="147"/>
      <c r="D841" s="147"/>
      <c r="E841" s="147"/>
      <c r="F841" s="147"/>
      <c r="G841" s="147"/>
      <c r="H841" s="147"/>
      <c r="I841" s="147"/>
      <c r="J841" s="147"/>
      <c r="K841" s="147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  <c r="AD841" s="147"/>
      <c r="AE841" s="147"/>
      <c r="AF841" s="147"/>
      <c r="AG841" s="147"/>
      <c r="AH841" s="147"/>
      <c r="AI841" s="147"/>
      <c r="AJ841" s="147"/>
      <c r="AK841" s="147"/>
      <c r="AL841" s="147"/>
    </row>
    <row r="842" ht="15.75" customHeight="1">
      <c r="A842" s="147"/>
      <c r="B842" s="147"/>
      <c r="C842" s="147"/>
      <c r="D842" s="147"/>
      <c r="E842" s="147"/>
      <c r="F842" s="147"/>
      <c r="G842" s="147"/>
      <c r="H842" s="147"/>
      <c r="I842" s="147"/>
      <c r="J842" s="147"/>
      <c r="K842" s="147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  <c r="AD842" s="147"/>
      <c r="AE842" s="147"/>
      <c r="AF842" s="147"/>
      <c r="AG842" s="147"/>
      <c r="AH842" s="147"/>
      <c r="AI842" s="147"/>
      <c r="AJ842" s="147"/>
      <c r="AK842" s="147"/>
      <c r="AL842" s="147"/>
    </row>
    <row r="843" ht="15.75" customHeight="1">
      <c r="A843" s="147"/>
      <c r="B843" s="147"/>
      <c r="C843" s="147"/>
      <c r="D843" s="147"/>
      <c r="E843" s="147"/>
      <c r="F843" s="147"/>
      <c r="G843" s="147"/>
      <c r="H843" s="147"/>
      <c r="I843" s="147"/>
      <c r="J843" s="147"/>
      <c r="K843" s="147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  <c r="AD843" s="147"/>
      <c r="AE843" s="147"/>
      <c r="AF843" s="147"/>
      <c r="AG843" s="147"/>
      <c r="AH843" s="147"/>
      <c r="AI843" s="147"/>
      <c r="AJ843" s="147"/>
      <c r="AK843" s="147"/>
      <c r="AL843" s="147"/>
    </row>
    <row r="844" ht="15.75" customHeight="1">
      <c r="A844" s="147"/>
      <c r="B844" s="147"/>
      <c r="C844" s="147"/>
      <c r="D844" s="147"/>
      <c r="E844" s="147"/>
      <c r="F844" s="147"/>
      <c r="G844" s="147"/>
      <c r="H844" s="147"/>
      <c r="I844" s="147"/>
      <c r="J844" s="147"/>
      <c r="K844" s="147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  <c r="AD844" s="147"/>
      <c r="AE844" s="147"/>
      <c r="AF844" s="147"/>
      <c r="AG844" s="147"/>
      <c r="AH844" s="147"/>
      <c r="AI844" s="147"/>
      <c r="AJ844" s="147"/>
      <c r="AK844" s="147"/>
      <c r="AL844" s="147"/>
    </row>
    <row r="845" ht="15.75" customHeight="1">
      <c r="A845" s="147"/>
      <c r="B845" s="147"/>
      <c r="C845" s="147"/>
      <c r="D845" s="147"/>
      <c r="E845" s="147"/>
      <c r="F845" s="147"/>
      <c r="G845" s="147"/>
      <c r="H845" s="147"/>
      <c r="I845" s="147"/>
      <c r="J845" s="147"/>
      <c r="K845" s="147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  <c r="AD845" s="147"/>
      <c r="AE845" s="147"/>
      <c r="AF845" s="147"/>
      <c r="AG845" s="147"/>
      <c r="AH845" s="147"/>
      <c r="AI845" s="147"/>
      <c r="AJ845" s="147"/>
      <c r="AK845" s="147"/>
      <c r="AL845" s="147"/>
    </row>
    <row r="846" ht="15.75" customHeight="1">
      <c r="A846" s="147"/>
      <c r="B846" s="147"/>
      <c r="C846" s="147"/>
      <c r="D846" s="147"/>
      <c r="E846" s="147"/>
      <c r="F846" s="147"/>
      <c r="G846" s="147"/>
      <c r="H846" s="147"/>
      <c r="I846" s="147"/>
      <c r="J846" s="147"/>
      <c r="K846" s="147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  <c r="AD846" s="147"/>
      <c r="AE846" s="147"/>
      <c r="AF846" s="147"/>
      <c r="AG846" s="147"/>
      <c r="AH846" s="147"/>
      <c r="AI846" s="147"/>
      <c r="AJ846" s="147"/>
      <c r="AK846" s="147"/>
      <c r="AL846" s="147"/>
    </row>
    <row r="847" ht="15.75" customHeight="1">
      <c r="A847" s="147"/>
      <c r="B847" s="147"/>
      <c r="C847" s="147"/>
      <c r="D847" s="147"/>
      <c r="E847" s="147"/>
      <c r="F847" s="147"/>
      <c r="G847" s="147"/>
      <c r="H847" s="147"/>
      <c r="I847" s="147"/>
      <c r="J847" s="147"/>
      <c r="K847" s="147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  <c r="AD847" s="147"/>
      <c r="AE847" s="147"/>
      <c r="AF847" s="147"/>
      <c r="AG847" s="147"/>
      <c r="AH847" s="147"/>
      <c r="AI847" s="147"/>
      <c r="AJ847" s="147"/>
      <c r="AK847" s="147"/>
      <c r="AL847" s="147"/>
    </row>
    <row r="848" ht="15.75" customHeight="1">
      <c r="A848" s="147"/>
      <c r="B848" s="147"/>
      <c r="C848" s="147"/>
      <c r="D848" s="147"/>
      <c r="E848" s="147"/>
      <c r="F848" s="147"/>
      <c r="G848" s="147"/>
      <c r="H848" s="147"/>
      <c r="I848" s="147"/>
      <c r="J848" s="147"/>
      <c r="K848" s="147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  <c r="AD848" s="147"/>
      <c r="AE848" s="147"/>
      <c r="AF848" s="147"/>
      <c r="AG848" s="147"/>
      <c r="AH848" s="147"/>
      <c r="AI848" s="147"/>
      <c r="AJ848" s="147"/>
      <c r="AK848" s="147"/>
      <c r="AL848" s="147"/>
    </row>
    <row r="849" ht="15.75" customHeight="1">
      <c r="A849" s="147"/>
      <c r="B849" s="147"/>
      <c r="C849" s="147"/>
      <c r="D849" s="147"/>
      <c r="E849" s="147"/>
      <c r="F849" s="147"/>
      <c r="G849" s="147"/>
      <c r="H849" s="147"/>
      <c r="I849" s="147"/>
      <c r="J849" s="147"/>
      <c r="K849" s="147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  <c r="AD849" s="147"/>
      <c r="AE849" s="147"/>
      <c r="AF849" s="147"/>
      <c r="AG849" s="147"/>
      <c r="AH849" s="147"/>
      <c r="AI849" s="147"/>
      <c r="AJ849" s="147"/>
      <c r="AK849" s="147"/>
      <c r="AL849" s="147"/>
    </row>
    <row r="850" ht="15.75" customHeight="1">
      <c r="A850" s="147"/>
      <c r="B850" s="147"/>
      <c r="C850" s="147"/>
      <c r="D850" s="147"/>
      <c r="E850" s="147"/>
      <c r="F850" s="147"/>
      <c r="G850" s="147"/>
      <c r="H850" s="147"/>
      <c r="I850" s="147"/>
      <c r="J850" s="147"/>
      <c r="K850" s="147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  <c r="AD850" s="147"/>
      <c r="AE850" s="147"/>
      <c r="AF850" s="147"/>
      <c r="AG850" s="147"/>
      <c r="AH850" s="147"/>
      <c r="AI850" s="147"/>
      <c r="AJ850" s="147"/>
      <c r="AK850" s="147"/>
      <c r="AL850" s="147"/>
    </row>
    <row r="851" ht="15.75" customHeight="1">
      <c r="A851" s="147"/>
      <c r="B851" s="147"/>
      <c r="C851" s="147"/>
      <c r="D851" s="147"/>
      <c r="E851" s="147"/>
      <c r="F851" s="147"/>
      <c r="G851" s="147"/>
      <c r="H851" s="147"/>
      <c r="I851" s="147"/>
      <c r="J851" s="147"/>
      <c r="K851" s="147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  <c r="AD851" s="147"/>
      <c r="AE851" s="147"/>
      <c r="AF851" s="147"/>
      <c r="AG851" s="147"/>
      <c r="AH851" s="147"/>
      <c r="AI851" s="147"/>
      <c r="AJ851" s="147"/>
      <c r="AK851" s="147"/>
      <c r="AL851" s="147"/>
    </row>
    <row r="852" ht="15.75" customHeight="1">
      <c r="A852" s="147"/>
      <c r="B852" s="147"/>
      <c r="C852" s="147"/>
      <c r="D852" s="147"/>
      <c r="E852" s="147"/>
      <c r="F852" s="147"/>
      <c r="G852" s="147"/>
      <c r="H852" s="147"/>
      <c r="I852" s="147"/>
      <c r="J852" s="147"/>
      <c r="K852" s="147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  <c r="AD852" s="147"/>
      <c r="AE852" s="147"/>
      <c r="AF852" s="147"/>
      <c r="AG852" s="147"/>
      <c r="AH852" s="147"/>
      <c r="AI852" s="147"/>
      <c r="AJ852" s="147"/>
      <c r="AK852" s="147"/>
      <c r="AL852" s="147"/>
    </row>
    <row r="853" ht="15.75" customHeight="1">
      <c r="A853" s="147"/>
      <c r="B853" s="147"/>
      <c r="C853" s="147"/>
      <c r="D853" s="147"/>
      <c r="E853" s="147"/>
      <c r="F853" s="147"/>
      <c r="G853" s="147"/>
      <c r="H853" s="147"/>
      <c r="I853" s="147"/>
      <c r="J853" s="147"/>
      <c r="K853" s="147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  <c r="AD853" s="147"/>
      <c r="AE853" s="147"/>
      <c r="AF853" s="147"/>
      <c r="AG853" s="147"/>
      <c r="AH853" s="147"/>
      <c r="AI853" s="147"/>
      <c r="AJ853" s="147"/>
      <c r="AK853" s="147"/>
      <c r="AL853" s="147"/>
    </row>
    <row r="854" ht="15.75" customHeight="1">
      <c r="A854" s="147"/>
      <c r="B854" s="147"/>
      <c r="C854" s="147"/>
      <c r="D854" s="147"/>
      <c r="E854" s="147"/>
      <c r="F854" s="147"/>
      <c r="G854" s="147"/>
      <c r="H854" s="147"/>
      <c r="I854" s="147"/>
      <c r="J854" s="147"/>
      <c r="K854" s="147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  <c r="AD854" s="147"/>
      <c r="AE854" s="147"/>
      <c r="AF854" s="147"/>
      <c r="AG854" s="147"/>
      <c r="AH854" s="147"/>
      <c r="AI854" s="147"/>
      <c r="AJ854" s="147"/>
      <c r="AK854" s="147"/>
      <c r="AL854" s="147"/>
    </row>
    <row r="855" ht="15.75" customHeight="1">
      <c r="A855" s="147"/>
      <c r="B855" s="147"/>
      <c r="C855" s="147"/>
      <c r="D855" s="147"/>
      <c r="E855" s="147"/>
      <c r="F855" s="147"/>
      <c r="G855" s="147"/>
      <c r="H855" s="147"/>
      <c r="I855" s="147"/>
      <c r="J855" s="147"/>
      <c r="K855" s="147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  <c r="AD855" s="147"/>
      <c r="AE855" s="147"/>
      <c r="AF855" s="147"/>
      <c r="AG855" s="147"/>
      <c r="AH855" s="147"/>
      <c r="AI855" s="147"/>
      <c r="AJ855" s="147"/>
      <c r="AK855" s="147"/>
      <c r="AL855" s="147"/>
    </row>
    <row r="856" ht="15.75" customHeight="1">
      <c r="A856" s="147"/>
      <c r="B856" s="147"/>
      <c r="C856" s="147"/>
      <c r="D856" s="147"/>
      <c r="E856" s="147"/>
      <c r="F856" s="147"/>
      <c r="G856" s="147"/>
      <c r="H856" s="147"/>
      <c r="I856" s="147"/>
      <c r="J856" s="147"/>
      <c r="K856" s="147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  <c r="AD856" s="147"/>
      <c r="AE856" s="147"/>
      <c r="AF856" s="147"/>
      <c r="AG856" s="147"/>
      <c r="AH856" s="147"/>
      <c r="AI856" s="147"/>
      <c r="AJ856" s="147"/>
      <c r="AK856" s="147"/>
      <c r="AL856" s="147"/>
    </row>
    <row r="857" ht="15.75" customHeight="1">
      <c r="A857" s="147"/>
      <c r="B857" s="147"/>
      <c r="C857" s="147"/>
      <c r="D857" s="147"/>
      <c r="E857" s="147"/>
      <c r="F857" s="147"/>
      <c r="G857" s="147"/>
      <c r="H857" s="147"/>
      <c r="I857" s="147"/>
      <c r="J857" s="147"/>
      <c r="K857" s="147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  <c r="AD857" s="147"/>
      <c r="AE857" s="147"/>
      <c r="AF857" s="147"/>
      <c r="AG857" s="147"/>
      <c r="AH857" s="147"/>
      <c r="AI857" s="147"/>
      <c r="AJ857" s="147"/>
      <c r="AK857" s="147"/>
      <c r="AL857" s="147"/>
    </row>
    <row r="858" ht="15.75" customHeight="1">
      <c r="A858" s="147"/>
      <c r="B858" s="147"/>
      <c r="C858" s="147"/>
      <c r="D858" s="147"/>
      <c r="E858" s="147"/>
      <c r="F858" s="147"/>
      <c r="G858" s="147"/>
      <c r="H858" s="147"/>
      <c r="I858" s="147"/>
      <c r="J858" s="147"/>
      <c r="K858" s="147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  <c r="AD858" s="147"/>
      <c r="AE858" s="147"/>
      <c r="AF858" s="147"/>
      <c r="AG858" s="147"/>
      <c r="AH858" s="147"/>
      <c r="AI858" s="147"/>
      <c r="AJ858" s="147"/>
      <c r="AK858" s="147"/>
      <c r="AL858" s="147"/>
    </row>
    <row r="859" ht="15.75" customHeight="1">
      <c r="A859" s="147"/>
      <c r="B859" s="147"/>
      <c r="C859" s="147"/>
      <c r="D859" s="147"/>
      <c r="E859" s="147"/>
      <c r="F859" s="147"/>
      <c r="G859" s="147"/>
      <c r="H859" s="147"/>
      <c r="I859" s="147"/>
      <c r="J859" s="147"/>
      <c r="K859" s="147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  <c r="AD859" s="147"/>
      <c r="AE859" s="147"/>
      <c r="AF859" s="147"/>
      <c r="AG859" s="147"/>
      <c r="AH859" s="147"/>
      <c r="AI859" s="147"/>
      <c r="AJ859" s="147"/>
      <c r="AK859" s="147"/>
      <c r="AL859" s="147"/>
    </row>
    <row r="860" ht="15.75" customHeight="1">
      <c r="A860" s="147"/>
      <c r="B860" s="147"/>
      <c r="C860" s="147"/>
      <c r="D860" s="147"/>
      <c r="E860" s="147"/>
      <c r="F860" s="147"/>
      <c r="G860" s="147"/>
      <c r="H860" s="147"/>
      <c r="I860" s="147"/>
      <c r="J860" s="147"/>
      <c r="K860" s="147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  <c r="AD860" s="147"/>
      <c r="AE860" s="147"/>
      <c r="AF860" s="147"/>
      <c r="AG860" s="147"/>
      <c r="AH860" s="147"/>
      <c r="AI860" s="147"/>
      <c r="AJ860" s="147"/>
      <c r="AK860" s="147"/>
      <c r="AL860" s="147"/>
    </row>
    <row r="861" ht="15.75" customHeight="1">
      <c r="A861" s="147"/>
      <c r="B861" s="147"/>
      <c r="C861" s="147"/>
      <c r="D861" s="147"/>
      <c r="E861" s="147"/>
      <c r="F861" s="147"/>
      <c r="G861" s="147"/>
      <c r="H861" s="147"/>
      <c r="I861" s="147"/>
      <c r="J861" s="147"/>
      <c r="K861" s="147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  <c r="AD861" s="147"/>
      <c r="AE861" s="147"/>
      <c r="AF861" s="147"/>
      <c r="AG861" s="147"/>
      <c r="AH861" s="147"/>
      <c r="AI861" s="147"/>
      <c r="AJ861" s="147"/>
      <c r="AK861" s="147"/>
      <c r="AL861" s="147"/>
    </row>
    <row r="862" ht="15.75" customHeight="1">
      <c r="A862" s="147"/>
      <c r="B862" s="147"/>
      <c r="C862" s="147"/>
      <c r="D862" s="147"/>
      <c r="E862" s="147"/>
      <c r="F862" s="147"/>
      <c r="G862" s="147"/>
      <c r="H862" s="147"/>
      <c r="I862" s="147"/>
      <c r="J862" s="147"/>
      <c r="K862" s="147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  <c r="AD862" s="147"/>
      <c r="AE862" s="147"/>
      <c r="AF862" s="147"/>
      <c r="AG862" s="147"/>
      <c r="AH862" s="147"/>
      <c r="AI862" s="147"/>
      <c r="AJ862" s="147"/>
      <c r="AK862" s="147"/>
      <c r="AL862" s="147"/>
    </row>
    <row r="863" ht="15.75" customHeight="1">
      <c r="A863" s="147"/>
      <c r="B863" s="147"/>
      <c r="C863" s="147"/>
      <c r="D863" s="147"/>
      <c r="E863" s="147"/>
      <c r="F863" s="147"/>
      <c r="G863" s="147"/>
      <c r="H863" s="147"/>
      <c r="I863" s="147"/>
      <c r="J863" s="147"/>
      <c r="K863" s="147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  <c r="AD863" s="147"/>
      <c r="AE863" s="147"/>
      <c r="AF863" s="147"/>
      <c r="AG863" s="147"/>
      <c r="AH863" s="147"/>
      <c r="AI863" s="147"/>
      <c r="AJ863" s="147"/>
      <c r="AK863" s="147"/>
      <c r="AL863" s="147"/>
    </row>
    <row r="864" ht="15.75" customHeight="1">
      <c r="A864" s="147"/>
      <c r="B864" s="147"/>
      <c r="C864" s="147"/>
      <c r="D864" s="147"/>
      <c r="E864" s="147"/>
      <c r="F864" s="147"/>
      <c r="G864" s="147"/>
      <c r="H864" s="147"/>
      <c r="I864" s="147"/>
      <c r="J864" s="147"/>
      <c r="K864" s="147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  <c r="AD864" s="147"/>
      <c r="AE864" s="147"/>
      <c r="AF864" s="147"/>
      <c r="AG864" s="147"/>
      <c r="AH864" s="147"/>
      <c r="AI864" s="147"/>
      <c r="AJ864" s="147"/>
      <c r="AK864" s="147"/>
      <c r="AL864" s="147"/>
    </row>
    <row r="865" ht="15.75" customHeight="1">
      <c r="A865" s="147"/>
      <c r="B865" s="147"/>
      <c r="C865" s="147"/>
      <c r="D865" s="147"/>
      <c r="E865" s="147"/>
      <c r="F865" s="147"/>
      <c r="G865" s="147"/>
      <c r="H865" s="147"/>
      <c r="I865" s="147"/>
      <c r="J865" s="147"/>
      <c r="K865" s="147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  <c r="AD865" s="147"/>
      <c r="AE865" s="147"/>
      <c r="AF865" s="147"/>
      <c r="AG865" s="147"/>
      <c r="AH865" s="147"/>
      <c r="AI865" s="147"/>
      <c r="AJ865" s="147"/>
      <c r="AK865" s="147"/>
      <c r="AL865" s="147"/>
    </row>
    <row r="866" ht="15.75" customHeight="1">
      <c r="A866" s="147"/>
      <c r="B866" s="147"/>
      <c r="C866" s="147"/>
      <c r="D866" s="147"/>
      <c r="E866" s="147"/>
      <c r="F866" s="147"/>
      <c r="G866" s="147"/>
      <c r="H866" s="147"/>
      <c r="I866" s="147"/>
      <c r="J866" s="147"/>
      <c r="K866" s="147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  <c r="AD866" s="147"/>
      <c r="AE866" s="147"/>
      <c r="AF866" s="147"/>
      <c r="AG866" s="147"/>
      <c r="AH866" s="147"/>
      <c r="AI866" s="147"/>
      <c r="AJ866" s="147"/>
      <c r="AK866" s="147"/>
      <c r="AL866" s="147"/>
    </row>
    <row r="867" ht="15.75" customHeight="1">
      <c r="A867" s="147"/>
      <c r="B867" s="147"/>
      <c r="C867" s="147"/>
      <c r="D867" s="147"/>
      <c r="E867" s="147"/>
      <c r="F867" s="147"/>
      <c r="G867" s="147"/>
      <c r="H867" s="147"/>
      <c r="I867" s="147"/>
      <c r="J867" s="147"/>
      <c r="K867" s="147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  <c r="AD867" s="147"/>
      <c r="AE867" s="147"/>
      <c r="AF867" s="147"/>
      <c r="AG867" s="147"/>
      <c r="AH867" s="147"/>
      <c r="AI867" s="147"/>
      <c r="AJ867" s="147"/>
      <c r="AK867" s="147"/>
      <c r="AL867" s="147"/>
    </row>
    <row r="868" ht="15.75" customHeight="1">
      <c r="A868" s="147"/>
      <c r="B868" s="147"/>
      <c r="C868" s="147"/>
      <c r="D868" s="147"/>
      <c r="E868" s="147"/>
      <c r="F868" s="147"/>
      <c r="G868" s="147"/>
      <c r="H868" s="147"/>
      <c r="I868" s="147"/>
      <c r="J868" s="147"/>
      <c r="K868" s="147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  <c r="AD868" s="147"/>
      <c r="AE868" s="147"/>
      <c r="AF868" s="147"/>
      <c r="AG868" s="147"/>
      <c r="AH868" s="147"/>
      <c r="AI868" s="147"/>
      <c r="AJ868" s="147"/>
      <c r="AK868" s="147"/>
      <c r="AL868" s="147"/>
    </row>
    <row r="869" ht="15.75" customHeight="1">
      <c r="A869" s="147"/>
      <c r="B869" s="147"/>
      <c r="C869" s="147"/>
      <c r="D869" s="147"/>
      <c r="E869" s="147"/>
      <c r="F869" s="147"/>
      <c r="G869" s="147"/>
      <c r="H869" s="147"/>
      <c r="I869" s="147"/>
      <c r="J869" s="147"/>
      <c r="K869" s="147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  <c r="AD869" s="147"/>
      <c r="AE869" s="147"/>
      <c r="AF869" s="147"/>
      <c r="AG869" s="147"/>
      <c r="AH869" s="147"/>
      <c r="AI869" s="147"/>
      <c r="AJ869" s="147"/>
      <c r="AK869" s="147"/>
      <c r="AL869" s="147"/>
    </row>
    <row r="870" ht="15.75" customHeight="1">
      <c r="A870" s="147"/>
      <c r="B870" s="147"/>
      <c r="C870" s="147"/>
      <c r="D870" s="147"/>
      <c r="E870" s="147"/>
      <c r="F870" s="147"/>
      <c r="G870" s="147"/>
      <c r="H870" s="147"/>
      <c r="I870" s="147"/>
      <c r="J870" s="147"/>
      <c r="K870" s="147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  <c r="AD870" s="147"/>
      <c r="AE870" s="147"/>
      <c r="AF870" s="147"/>
      <c r="AG870" s="147"/>
      <c r="AH870" s="147"/>
      <c r="AI870" s="147"/>
      <c r="AJ870" s="147"/>
      <c r="AK870" s="147"/>
      <c r="AL870" s="147"/>
    </row>
    <row r="871" ht="15.75" customHeight="1">
      <c r="A871" s="147"/>
      <c r="B871" s="147"/>
      <c r="C871" s="147"/>
      <c r="D871" s="147"/>
      <c r="E871" s="147"/>
      <c r="F871" s="147"/>
      <c r="G871" s="147"/>
      <c r="H871" s="147"/>
      <c r="I871" s="147"/>
      <c r="J871" s="147"/>
      <c r="K871" s="147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  <c r="AD871" s="147"/>
      <c r="AE871" s="147"/>
      <c r="AF871" s="147"/>
      <c r="AG871" s="147"/>
      <c r="AH871" s="147"/>
      <c r="AI871" s="147"/>
      <c r="AJ871" s="147"/>
      <c r="AK871" s="147"/>
      <c r="AL871" s="147"/>
    </row>
    <row r="872" ht="15.75" customHeight="1">
      <c r="A872" s="147"/>
      <c r="B872" s="147"/>
      <c r="C872" s="147"/>
      <c r="D872" s="147"/>
      <c r="E872" s="147"/>
      <c r="F872" s="147"/>
      <c r="G872" s="147"/>
      <c r="H872" s="147"/>
      <c r="I872" s="147"/>
      <c r="J872" s="147"/>
      <c r="K872" s="147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  <c r="AD872" s="147"/>
      <c r="AE872" s="147"/>
      <c r="AF872" s="147"/>
      <c r="AG872" s="147"/>
      <c r="AH872" s="147"/>
      <c r="AI872" s="147"/>
      <c r="AJ872" s="147"/>
      <c r="AK872" s="147"/>
      <c r="AL872" s="147"/>
    </row>
    <row r="873" ht="15.75" customHeight="1">
      <c r="A873" s="147"/>
      <c r="B873" s="147"/>
      <c r="C873" s="147"/>
      <c r="D873" s="147"/>
      <c r="E873" s="147"/>
      <c r="F873" s="147"/>
      <c r="G873" s="147"/>
      <c r="H873" s="147"/>
      <c r="I873" s="147"/>
      <c r="J873" s="147"/>
      <c r="K873" s="147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  <c r="AD873" s="147"/>
      <c r="AE873" s="147"/>
      <c r="AF873" s="147"/>
      <c r="AG873" s="147"/>
      <c r="AH873" s="147"/>
      <c r="AI873" s="147"/>
      <c r="AJ873" s="147"/>
      <c r="AK873" s="147"/>
      <c r="AL873" s="147"/>
    </row>
    <row r="874" ht="15.75" customHeight="1">
      <c r="A874" s="147"/>
      <c r="B874" s="147"/>
      <c r="C874" s="147"/>
      <c r="D874" s="147"/>
      <c r="E874" s="147"/>
      <c r="F874" s="147"/>
      <c r="G874" s="147"/>
      <c r="H874" s="147"/>
      <c r="I874" s="147"/>
      <c r="J874" s="147"/>
      <c r="K874" s="147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  <c r="AD874" s="147"/>
      <c r="AE874" s="147"/>
      <c r="AF874" s="147"/>
      <c r="AG874" s="147"/>
      <c r="AH874" s="147"/>
      <c r="AI874" s="147"/>
      <c r="AJ874" s="147"/>
      <c r="AK874" s="147"/>
      <c r="AL874" s="147"/>
    </row>
    <row r="875" ht="15.75" customHeight="1">
      <c r="A875" s="147"/>
      <c r="B875" s="147"/>
      <c r="C875" s="147"/>
      <c r="D875" s="147"/>
      <c r="E875" s="147"/>
      <c r="F875" s="147"/>
      <c r="G875" s="147"/>
      <c r="H875" s="147"/>
      <c r="I875" s="147"/>
      <c r="J875" s="147"/>
      <c r="K875" s="147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  <c r="AD875" s="147"/>
      <c r="AE875" s="147"/>
      <c r="AF875" s="147"/>
      <c r="AG875" s="147"/>
      <c r="AH875" s="147"/>
      <c r="AI875" s="147"/>
      <c r="AJ875" s="147"/>
      <c r="AK875" s="147"/>
      <c r="AL875" s="147"/>
    </row>
    <row r="876" ht="15.75" customHeight="1">
      <c r="A876" s="147"/>
      <c r="B876" s="147"/>
      <c r="C876" s="147"/>
      <c r="D876" s="147"/>
      <c r="E876" s="147"/>
      <c r="F876" s="147"/>
      <c r="G876" s="147"/>
      <c r="H876" s="147"/>
      <c r="I876" s="147"/>
      <c r="J876" s="147"/>
      <c r="K876" s="147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  <c r="AD876" s="147"/>
      <c r="AE876" s="147"/>
      <c r="AF876" s="147"/>
      <c r="AG876" s="147"/>
      <c r="AH876" s="147"/>
      <c r="AI876" s="147"/>
      <c r="AJ876" s="147"/>
      <c r="AK876" s="147"/>
      <c r="AL876" s="147"/>
    </row>
    <row r="877" ht="15.75" customHeight="1">
      <c r="A877" s="147"/>
      <c r="B877" s="147"/>
      <c r="C877" s="147"/>
      <c r="D877" s="147"/>
      <c r="E877" s="147"/>
      <c r="F877" s="147"/>
      <c r="G877" s="147"/>
      <c r="H877" s="147"/>
      <c r="I877" s="147"/>
      <c r="J877" s="147"/>
      <c r="K877" s="147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  <c r="AD877" s="147"/>
      <c r="AE877" s="147"/>
      <c r="AF877" s="147"/>
      <c r="AG877" s="147"/>
      <c r="AH877" s="147"/>
      <c r="AI877" s="147"/>
      <c r="AJ877" s="147"/>
      <c r="AK877" s="147"/>
      <c r="AL877" s="147"/>
    </row>
    <row r="878" ht="15.75" customHeight="1">
      <c r="A878" s="147"/>
      <c r="B878" s="147"/>
      <c r="C878" s="147"/>
      <c r="D878" s="147"/>
      <c r="E878" s="147"/>
      <c r="F878" s="147"/>
      <c r="G878" s="147"/>
      <c r="H878" s="147"/>
      <c r="I878" s="147"/>
      <c r="J878" s="147"/>
      <c r="K878" s="147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  <c r="AD878" s="147"/>
      <c r="AE878" s="147"/>
      <c r="AF878" s="147"/>
      <c r="AG878" s="147"/>
      <c r="AH878" s="147"/>
      <c r="AI878" s="147"/>
      <c r="AJ878" s="147"/>
      <c r="AK878" s="147"/>
      <c r="AL878" s="147"/>
    </row>
    <row r="879" ht="15.75" customHeight="1">
      <c r="A879" s="147"/>
      <c r="B879" s="147"/>
      <c r="C879" s="147"/>
      <c r="D879" s="147"/>
      <c r="E879" s="147"/>
      <c r="F879" s="147"/>
      <c r="G879" s="147"/>
      <c r="H879" s="147"/>
      <c r="I879" s="147"/>
      <c r="J879" s="147"/>
      <c r="K879" s="147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  <c r="AD879" s="147"/>
      <c r="AE879" s="147"/>
      <c r="AF879" s="147"/>
      <c r="AG879" s="147"/>
      <c r="AH879" s="147"/>
      <c r="AI879" s="147"/>
      <c r="AJ879" s="147"/>
      <c r="AK879" s="147"/>
      <c r="AL879" s="147"/>
    </row>
    <row r="880" ht="15.75" customHeight="1">
      <c r="A880" s="147"/>
      <c r="B880" s="147"/>
      <c r="C880" s="147"/>
      <c r="D880" s="147"/>
      <c r="E880" s="147"/>
      <c r="F880" s="147"/>
      <c r="G880" s="147"/>
      <c r="H880" s="147"/>
      <c r="I880" s="147"/>
      <c r="J880" s="147"/>
      <c r="K880" s="147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  <c r="AD880" s="147"/>
      <c r="AE880" s="147"/>
      <c r="AF880" s="147"/>
      <c r="AG880" s="147"/>
      <c r="AH880" s="147"/>
      <c r="AI880" s="147"/>
      <c r="AJ880" s="147"/>
      <c r="AK880" s="147"/>
      <c r="AL880" s="147"/>
    </row>
    <row r="881" ht="15.75" customHeight="1">
      <c r="A881" s="147"/>
      <c r="B881" s="147"/>
      <c r="C881" s="147"/>
      <c r="D881" s="147"/>
      <c r="E881" s="147"/>
      <c r="F881" s="147"/>
      <c r="G881" s="147"/>
      <c r="H881" s="147"/>
      <c r="I881" s="147"/>
      <c r="J881" s="147"/>
      <c r="K881" s="147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  <c r="AD881" s="147"/>
      <c r="AE881" s="147"/>
      <c r="AF881" s="147"/>
      <c r="AG881" s="147"/>
      <c r="AH881" s="147"/>
      <c r="AI881" s="147"/>
      <c r="AJ881" s="147"/>
      <c r="AK881" s="147"/>
      <c r="AL881" s="147"/>
    </row>
    <row r="882" ht="15.75" customHeight="1">
      <c r="A882" s="147"/>
      <c r="B882" s="147"/>
      <c r="C882" s="147"/>
      <c r="D882" s="147"/>
      <c r="E882" s="147"/>
      <c r="F882" s="147"/>
      <c r="G882" s="147"/>
      <c r="H882" s="147"/>
      <c r="I882" s="147"/>
      <c r="J882" s="147"/>
      <c r="K882" s="147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  <c r="AD882" s="147"/>
      <c r="AE882" s="147"/>
      <c r="AF882" s="147"/>
      <c r="AG882" s="147"/>
      <c r="AH882" s="147"/>
      <c r="AI882" s="147"/>
      <c r="AJ882" s="147"/>
      <c r="AK882" s="147"/>
      <c r="AL882" s="147"/>
    </row>
    <row r="883" ht="15.75" customHeight="1">
      <c r="A883" s="147"/>
      <c r="B883" s="147"/>
      <c r="C883" s="147"/>
      <c r="D883" s="147"/>
      <c r="E883" s="147"/>
      <c r="F883" s="147"/>
      <c r="G883" s="147"/>
      <c r="H883" s="147"/>
      <c r="I883" s="147"/>
      <c r="J883" s="147"/>
      <c r="K883" s="147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  <c r="AD883" s="147"/>
      <c r="AE883" s="147"/>
      <c r="AF883" s="147"/>
      <c r="AG883" s="147"/>
      <c r="AH883" s="147"/>
      <c r="AI883" s="147"/>
      <c r="AJ883" s="147"/>
      <c r="AK883" s="147"/>
      <c r="AL883" s="147"/>
    </row>
    <row r="884" ht="15.75" customHeight="1">
      <c r="A884" s="147"/>
      <c r="B884" s="147"/>
      <c r="C884" s="147"/>
      <c r="D884" s="147"/>
      <c r="E884" s="147"/>
      <c r="F884" s="147"/>
      <c r="G884" s="147"/>
      <c r="H884" s="147"/>
      <c r="I884" s="147"/>
      <c r="J884" s="147"/>
      <c r="K884" s="147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  <c r="AD884" s="147"/>
      <c r="AE884" s="147"/>
      <c r="AF884" s="147"/>
      <c r="AG884" s="147"/>
      <c r="AH884" s="147"/>
      <c r="AI884" s="147"/>
      <c r="AJ884" s="147"/>
      <c r="AK884" s="147"/>
      <c r="AL884" s="147"/>
    </row>
    <row r="885" ht="15.75" customHeight="1">
      <c r="A885" s="147"/>
      <c r="B885" s="147"/>
      <c r="C885" s="147"/>
      <c r="D885" s="147"/>
      <c r="E885" s="147"/>
      <c r="F885" s="147"/>
      <c r="G885" s="147"/>
      <c r="H885" s="147"/>
      <c r="I885" s="147"/>
      <c r="J885" s="147"/>
      <c r="K885" s="147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  <c r="AD885" s="147"/>
      <c r="AE885" s="147"/>
      <c r="AF885" s="147"/>
      <c r="AG885" s="147"/>
      <c r="AH885" s="147"/>
      <c r="AI885" s="147"/>
      <c r="AJ885" s="147"/>
      <c r="AK885" s="147"/>
      <c r="AL885" s="147"/>
    </row>
    <row r="886" ht="15.75" customHeight="1">
      <c r="A886" s="147"/>
      <c r="B886" s="147"/>
      <c r="C886" s="147"/>
      <c r="D886" s="147"/>
      <c r="E886" s="147"/>
      <c r="F886" s="147"/>
      <c r="G886" s="147"/>
      <c r="H886" s="147"/>
      <c r="I886" s="147"/>
      <c r="J886" s="147"/>
      <c r="K886" s="147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  <c r="AD886" s="147"/>
      <c r="AE886" s="147"/>
      <c r="AF886" s="147"/>
      <c r="AG886" s="147"/>
      <c r="AH886" s="147"/>
      <c r="AI886" s="147"/>
      <c r="AJ886" s="147"/>
      <c r="AK886" s="147"/>
      <c r="AL886" s="147"/>
    </row>
    <row r="887" ht="15.75" customHeight="1">
      <c r="A887" s="147"/>
      <c r="B887" s="147"/>
      <c r="C887" s="147"/>
      <c r="D887" s="147"/>
      <c r="E887" s="147"/>
      <c r="F887" s="147"/>
      <c r="G887" s="147"/>
      <c r="H887" s="147"/>
      <c r="I887" s="147"/>
      <c r="J887" s="147"/>
      <c r="K887" s="147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  <c r="AD887" s="147"/>
      <c r="AE887" s="147"/>
      <c r="AF887" s="147"/>
      <c r="AG887" s="147"/>
      <c r="AH887" s="147"/>
      <c r="AI887" s="147"/>
      <c r="AJ887" s="147"/>
      <c r="AK887" s="147"/>
      <c r="AL887" s="147"/>
    </row>
    <row r="888" ht="15.75" customHeight="1">
      <c r="A888" s="147"/>
      <c r="B888" s="147"/>
      <c r="C888" s="147"/>
      <c r="D888" s="147"/>
      <c r="E888" s="147"/>
      <c r="F888" s="147"/>
      <c r="G888" s="147"/>
      <c r="H888" s="147"/>
      <c r="I888" s="147"/>
      <c r="J888" s="147"/>
      <c r="K888" s="147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  <c r="AD888" s="147"/>
      <c r="AE888" s="147"/>
      <c r="AF888" s="147"/>
      <c r="AG888" s="147"/>
      <c r="AH888" s="147"/>
      <c r="AI888" s="147"/>
      <c r="AJ888" s="147"/>
      <c r="AK888" s="147"/>
      <c r="AL888" s="147"/>
    </row>
    <row r="889" ht="15.75" customHeight="1">
      <c r="A889" s="147"/>
      <c r="B889" s="147"/>
      <c r="C889" s="147"/>
      <c r="D889" s="147"/>
      <c r="E889" s="147"/>
      <c r="F889" s="147"/>
      <c r="G889" s="147"/>
      <c r="H889" s="147"/>
      <c r="I889" s="147"/>
      <c r="J889" s="147"/>
      <c r="K889" s="147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  <c r="AD889" s="147"/>
      <c r="AE889" s="147"/>
      <c r="AF889" s="147"/>
      <c r="AG889" s="147"/>
      <c r="AH889" s="147"/>
      <c r="AI889" s="147"/>
      <c r="AJ889" s="147"/>
      <c r="AK889" s="147"/>
      <c r="AL889" s="147"/>
    </row>
    <row r="890" ht="15.75" customHeight="1">
      <c r="A890" s="147"/>
      <c r="B890" s="147"/>
      <c r="C890" s="147"/>
      <c r="D890" s="147"/>
      <c r="E890" s="147"/>
      <c r="F890" s="147"/>
      <c r="G890" s="147"/>
      <c r="H890" s="147"/>
      <c r="I890" s="147"/>
      <c r="J890" s="147"/>
      <c r="K890" s="147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  <c r="AD890" s="147"/>
      <c r="AE890" s="147"/>
      <c r="AF890" s="147"/>
      <c r="AG890" s="147"/>
      <c r="AH890" s="147"/>
      <c r="AI890" s="147"/>
      <c r="AJ890" s="147"/>
      <c r="AK890" s="147"/>
      <c r="AL890" s="147"/>
    </row>
    <row r="891" ht="15.75" customHeight="1">
      <c r="A891" s="147"/>
      <c r="B891" s="147"/>
      <c r="C891" s="147"/>
      <c r="D891" s="147"/>
      <c r="E891" s="147"/>
      <c r="F891" s="147"/>
      <c r="G891" s="147"/>
      <c r="H891" s="147"/>
      <c r="I891" s="147"/>
      <c r="J891" s="147"/>
      <c r="K891" s="147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  <c r="AD891" s="147"/>
      <c r="AE891" s="147"/>
      <c r="AF891" s="147"/>
      <c r="AG891" s="147"/>
      <c r="AH891" s="147"/>
      <c r="AI891" s="147"/>
      <c r="AJ891" s="147"/>
      <c r="AK891" s="147"/>
      <c r="AL891" s="147"/>
    </row>
    <row r="892" ht="15.75" customHeight="1">
      <c r="A892" s="147"/>
      <c r="B892" s="147"/>
      <c r="C892" s="147"/>
      <c r="D892" s="147"/>
      <c r="E892" s="147"/>
      <c r="F892" s="147"/>
      <c r="G892" s="147"/>
      <c r="H892" s="147"/>
      <c r="I892" s="147"/>
      <c r="J892" s="147"/>
      <c r="K892" s="147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  <c r="AD892" s="147"/>
      <c r="AE892" s="147"/>
      <c r="AF892" s="147"/>
      <c r="AG892" s="147"/>
      <c r="AH892" s="147"/>
      <c r="AI892" s="147"/>
      <c r="AJ892" s="147"/>
      <c r="AK892" s="147"/>
      <c r="AL892" s="147"/>
    </row>
    <row r="893" ht="15.75" customHeight="1">
      <c r="A893" s="147"/>
      <c r="B893" s="147"/>
      <c r="C893" s="147"/>
      <c r="D893" s="147"/>
      <c r="E893" s="147"/>
      <c r="F893" s="147"/>
      <c r="G893" s="147"/>
      <c r="H893" s="147"/>
      <c r="I893" s="147"/>
      <c r="J893" s="147"/>
      <c r="K893" s="147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  <c r="AD893" s="147"/>
      <c r="AE893" s="147"/>
      <c r="AF893" s="147"/>
      <c r="AG893" s="147"/>
      <c r="AH893" s="147"/>
      <c r="AI893" s="147"/>
      <c r="AJ893" s="147"/>
      <c r="AK893" s="147"/>
      <c r="AL893" s="147"/>
    </row>
    <row r="894" ht="15.75" customHeight="1">
      <c r="A894" s="147"/>
      <c r="B894" s="147"/>
      <c r="C894" s="147"/>
      <c r="D894" s="147"/>
      <c r="E894" s="147"/>
      <c r="F894" s="147"/>
      <c r="G894" s="147"/>
      <c r="H894" s="147"/>
      <c r="I894" s="147"/>
      <c r="J894" s="147"/>
      <c r="K894" s="147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  <c r="AD894" s="147"/>
      <c r="AE894" s="147"/>
      <c r="AF894" s="147"/>
      <c r="AG894" s="147"/>
      <c r="AH894" s="147"/>
      <c r="AI894" s="147"/>
      <c r="AJ894" s="147"/>
      <c r="AK894" s="147"/>
      <c r="AL894" s="147"/>
    </row>
    <row r="895" ht="15.75" customHeight="1">
      <c r="A895" s="147"/>
      <c r="B895" s="147"/>
      <c r="C895" s="147"/>
      <c r="D895" s="147"/>
      <c r="E895" s="147"/>
      <c r="F895" s="147"/>
      <c r="G895" s="147"/>
      <c r="H895" s="147"/>
      <c r="I895" s="147"/>
      <c r="J895" s="147"/>
      <c r="K895" s="147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  <c r="AD895" s="147"/>
      <c r="AE895" s="147"/>
      <c r="AF895" s="147"/>
      <c r="AG895" s="147"/>
      <c r="AH895" s="147"/>
      <c r="AI895" s="147"/>
      <c r="AJ895" s="147"/>
      <c r="AK895" s="147"/>
      <c r="AL895" s="147"/>
    </row>
    <row r="896" ht="15.75" customHeight="1">
      <c r="A896" s="147"/>
      <c r="B896" s="147"/>
      <c r="C896" s="147"/>
      <c r="D896" s="147"/>
      <c r="E896" s="147"/>
      <c r="F896" s="147"/>
      <c r="G896" s="147"/>
      <c r="H896" s="147"/>
      <c r="I896" s="147"/>
      <c r="J896" s="147"/>
      <c r="K896" s="147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  <c r="AD896" s="147"/>
      <c r="AE896" s="147"/>
      <c r="AF896" s="147"/>
      <c r="AG896" s="147"/>
      <c r="AH896" s="147"/>
      <c r="AI896" s="147"/>
      <c r="AJ896" s="147"/>
      <c r="AK896" s="147"/>
      <c r="AL896" s="147"/>
    </row>
    <row r="897" ht="15.75" customHeight="1">
      <c r="A897" s="147"/>
      <c r="B897" s="147"/>
      <c r="C897" s="147"/>
      <c r="D897" s="147"/>
      <c r="E897" s="147"/>
      <c r="F897" s="147"/>
      <c r="G897" s="147"/>
      <c r="H897" s="147"/>
      <c r="I897" s="147"/>
      <c r="J897" s="147"/>
      <c r="K897" s="147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  <c r="AD897" s="147"/>
      <c r="AE897" s="147"/>
      <c r="AF897" s="147"/>
      <c r="AG897" s="147"/>
      <c r="AH897" s="147"/>
      <c r="AI897" s="147"/>
      <c r="AJ897" s="147"/>
      <c r="AK897" s="147"/>
      <c r="AL897" s="147"/>
    </row>
    <row r="898" ht="15.75" customHeight="1">
      <c r="A898" s="147"/>
      <c r="B898" s="147"/>
      <c r="C898" s="147"/>
      <c r="D898" s="147"/>
      <c r="E898" s="147"/>
      <c r="F898" s="147"/>
      <c r="G898" s="147"/>
      <c r="H898" s="147"/>
      <c r="I898" s="147"/>
      <c r="J898" s="147"/>
      <c r="K898" s="147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  <c r="AD898" s="147"/>
      <c r="AE898" s="147"/>
      <c r="AF898" s="147"/>
      <c r="AG898" s="147"/>
      <c r="AH898" s="147"/>
      <c r="AI898" s="147"/>
      <c r="AJ898" s="147"/>
      <c r="AK898" s="147"/>
      <c r="AL898" s="147"/>
    </row>
    <row r="899" ht="15.75" customHeight="1">
      <c r="A899" s="147"/>
      <c r="B899" s="147"/>
      <c r="C899" s="147"/>
      <c r="D899" s="147"/>
      <c r="E899" s="147"/>
      <c r="F899" s="147"/>
      <c r="G899" s="147"/>
      <c r="H899" s="147"/>
      <c r="I899" s="147"/>
      <c r="J899" s="147"/>
      <c r="K899" s="147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  <c r="AD899" s="147"/>
      <c r="AE899" s="147"/>
      <c r="AF899" s="147"/>
      <c r="AG899" s="147"/>
      <c r="AH899" s="147"/>
      <c r="AI899" s="147"/>
      <c r="AJ899" s="147"/>
      <c r="AK899" s="147"/>
      <c r="AL899" s="147"/>
    </row>
    <row r="900" ht="15.75" customHeight="1">
      <c r="A900" s="147"/>
      <c r="B900" s="147"/>
      <c r="C900" s="147"/>
      <c r="D900" s="147"/>
      <c r="E900" s="147"/>
      <c r="F900" s="147"/>
      <c r="G900" s="147"/>
      <c r="H900" s="147"/>
      <c r="I900" s="147"/>
      <c r="J900" s="147"/>
      <c r="K900" s="147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  <c r="AD900" s="147"/>
      <c r="AE900" s="147"/>
      <c r="AF900" s="147"/>
      <c r="AG900" s="147"/>
      <c r="AH900" s="147"/>
      <c r="AI900" s="147"/>
      <c r="AJ900" s="147"/>
      <c r="AK900" s="147"/>
      <c r="AL900" s="147"/>
    </row>
    <row r="901" ht="15.75" customHeight="1">
      <c r="A901" s="147"/>
      <c r="B901" s="147"/>
      <c r="C901" s="147"/>
      <c r="D901" s="147"/>
      <c r="E901" s="147"/>
      <c r="F901" s="147"/>
      <c r="G901" s="147"/>
      <c r="H901" s="147"/>
      <c r="I901" s="147"/>
      <c r="J901" s="147"/>
      <c r="K901" s="147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  <c r="AD901" s="147"/>
      <c r="AE901" s="147"/>
      <c r="AF901" s="147"/>
      <c r="AG901" s="147"/>
      <c r="AH901" s="147"/>
      <c r="AI901" s="147"/>
      <c r="AJ901" s="147"/>
      <c r="AK901" s="147"/>
      <c r="AL901" s="147"/>
    </row>
    <row r="902" ht="15.75" customHeight="1">
      <c r="A902" s="147"/>
      <c r="B902" s="147"/>
      <c r="C902" s="147"/>
      <c r="D902" s="147"/>
      <c r="E902" s="147"/>
      <c r="F902" s="147"/>
      <c r="G902" s="147"/>
      <c r="H902" s="147"/>
      <c r="I902" s="147"/>
      <c r="J902" s="147"/>
      <c r="K902" s="147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  <c r="AD902" s="147"/>
      <c r="AE902" s="147"/>
      <c r="AF902" s="147"/>
      <c r="AG902" s="147"/>
      <c r="AH902" s="147"/>
      <c r="AI902" s="147"/>
      <c r="AJ902" s="147"/>
      <c r="AK902" s="147"/>
      <c r="AL902" s="147"/>
    </row>
    <row r="903" ht="15.75" customHeight="1">
      <c r="A903" s="147"/>
      <c r="B903" s="147"/>
      <c r="C903" s="147"/>
      <c r="D903" s="147"/>
      <c r="E903" s="147"/>
      <c r="F903" s="147"/>
      <c r="G903" s="147"/>
      <c r="H903" s="147"/>
      <c r="I903" s="147"/>
      <c r="J903" s="147"/>
      <c r="K903" s="147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  <c r="AD903" s="147"/>
      <c r="AE903" s="147"/>
      <c r="AF903" s="147"/>
      <c r="AG903" s="147"/>
      <c r="AH903" s="147"/>
      <c r="AI903" s="147"/>
      <c r="AJ903" s="147"/>
      <c r="AK903" s="147"/>
      <c r="AL903" s="147"/>
    </row>
    <row r="904" ht="15.75" customHeight="1">
      <c r="A904" s="147"/>
      <c r="B904" s="147"/>
      <c r="C904" s="147"/>
      <c r="D904" s="147"/>
      <c r="E904" s="147"/>
      <c r="F904" s="147"/>
      <c r="G904" s="147"/>
      <c r="H904" s="147"/>
      <c r="I904" s="147"/>
      <c r="J904" s="147"/>
      <c r="K904" s="147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  <c r="AD904" s="147"/>
      <c r="AE904" s="147"/>
      <c r="AF904" s="147"/>
      <c r="AG904" s="147"/>
      <c r="AH904" s="147"/>
      <c r="AI904" s="147"/>
      <c r="AJ904" s="147"/>
      <c r="AK904" s="147"/>
      <c r="AL904" s="147"/>
    </row>
    <row r="905" ht="15.75" customHeight="1">
      <c r="A905" s="147"/>
      <c r="B905" s="147"/>
      <c r="C905" s="147"/>
      <c r="D905" s="147"/>
      <c r="E905" s="147"/>
      <c r="F905" s="147"/>
      <c r="G905" s="147"/>
      <c r="H905" s="147"/>
      <c r="I905" s="147"/>
      <c r="J905" s="147"/>
      <c r="K905" s="147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  <c r="AD905" s="147"/>
      <c r="AE905" s="147"/>
      <c r="AF905" s="147"/>
      <c r="AG905" s="147"/>
      <c r="AH905" s="147"/>
      <c r="AI905" s="147"/>
      <c r="AJ905" s="147"/>
      <c r="AK905" s="147"/>
      <c r="AL905" s="147"/>
    </row>
    <row r="906" ht="15.75" customHeight="1">
      <c r="A906" s="147"/>
      <c r="B906" s="147"/>
      <c r="C906" s="147"/>
      <c r="D906" s="147"/>
      <c r="E906" s="147"/>
      <c r="F906" s="147"/>
      <c r="G906" s="147"/>
      <c r="H906" s="147"/>
      <c r="I906" s="147"/>
      <c r="J906" s="147"/>
      <c r="K906" s="147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  <c r="AD906" s="147"/>
      <c r="AE906" s="147"/>
      <c r="AF906" s="147"/>
      <c r="AG906" s="147"/>
      <c r="AH906" s="147"/>
      <c r="AI906" s="147"/>
      <c r="AJ906" s="147"/>
      <c r="AK906" s="147"/>
      <c r="AL906" s="147"/>
    </row>
    <row r="907" ht="15.75" customHeight="1">
      <c r="A907" s="147"/>
      <c r="B907" s="147"/>
      <c r="C907" s="147"/>
      <c r="D907" s="147"/>
      <c r="E907" s="147"/>
      <c r="F907" s="147"/>
      <c r="G907" s="147"/>
      <c r="H907" s="147"/>
      <c r="I907" s="147"/>
      <c r="J907" s="147"/>
      <c r="K907" s="147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  <c r="AD907" s="147"/>
      <c r="AE907" s="147"/>
      <c r="AF907" s="147"/>
      <c r="AG907" s="147"/>
      <c r="AH907" s="147"/>
      <c r="AI907" s="147"/>
      <c r="AJ907" s="147"/>
      <c r="AK907" s="147"/>
      <c r="AL907" s="147"/>
    </row>
    <row r="908" ht="15.75" customHeight="1">
      <c r="A908" s="147"/>
      <c r="B908" s="147"/>
      <c r="C908" s="147"/>
      <c r="D908" s="147"/>
      <c r="E908" s="147"/>
      <c r="F908" s="147"/>
      <c r="G908" s="147"/>
      <c r="H908" s="147"/>
      <c r="I908" s="147"/>
      <c r="J908" s="147"/>
      <c r="K908" s="147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  <c r="AD908" s="147"/>
      <c r="AE908" s="147"/>
      <c r="AF908" s="147"/>
      <c r="AG908" s="147"/>
      <c r="AH908" s="147"/>
      <c r="AI908" s="147"/>
      <c r="AJ908" s="147"/>
      <c r="AK908" s="147"/>
      <c r="AL908" s="147"/>
    </row>
    <row r="909" ht="15.75" customHeight="1">
      <c r="A909" s="147"/>
      <c r="B909" s="147"/>
      <c r="C909" s="147"/>
      <c r="D909" s="147"/>
      <c r="E909" s="147"/>
      <c r="F909" s="147"/>
      <c r="G909" s="147"/>
      <c r="H909" s="147"/>
      <c r="I909" s="147"/>
      <c r="J909" s="147"/>
      <c r="K909" s="147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  <c r="AD909" s="147"/>
      <c r="AE909" s="147"/>
      <c r="AF909" s="147"/>
      <c r="AG909" s="147"/>
      <c r="AH909" s="147"/>
      <c r="AI909" s="147"/>
      <c r="AJ909" s="147"/>
      <c r="AK909" s="147"/>
      <c r="AL909" s="147"/>
    </row>
    <row r="910" ht="15.75" customHeight="1">
      <c r="A910" s="147"/>
      <c r="B910" s="147"/>
      <c r="C910" s="147"/>
      <c r="D910" s="147"/>
      <c r="E910" s="147"/>
      <c r="F910" s="147"/>
      <c r="G910" s="147"/>
      <c r="H910" s="147"/>
      <c r="I910" s="147"/>
      <c r="J910" s="147"/>
      <c r="K910" s="147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  <c r="AD910" s="147"/>
      <c r="AE910" s="147"/>
      <c r="AF910" s="147"/>
      <c r="AG910" s="147"/>
      <c r="AH910" s="147"/>
      <c r="AI910" s="147"/>
      <c r="AJ910" s="147"/>
      <c r="AK910" s="147"/>
      <c r="AL910" s="147"/>
    </row>
    <row r="911" ht="15.75" customHeight="1">
      <c r="A911" s="147"/>
      <c r="B911" s="147"/>
      <c r="C911" s="147"/>
      <c r="D911" s="147"/>
      <c r="E911" s="147"/>
      <c r="F911" s="147"/>
      <c r="G911" s="147"/>
      <c r="H911" s="147"/>
      <c r="I911" s="147"/>
      <c r="J911" s="147"/>
      <c r="K911" s="147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  <c r="AD911" s="147"/>
      <c r="AE911" s="147"/>
      <c r="AF911" s="147"/>
      <c r="AG911" s="147"/>
      <c r="AH911" s="147"/>
      <c r="AI911" s="147"/>
      <c r="AJ911" s="147"/>
      <c r="AK911" s="147"/>
      <c r="AL911" s="147"/>
    </row>
    <row r="912" ht="15.75" customHeight="1">
      <c r="A912" s="147"/>
      <c r="B912" s="147"/>
      <c r="C912" s="147"/>
      <c r="D912" s="147"/>
      <c r="E912" s="147"/>
      <c r="F912" s="147"/>
      <c r="G912" s="147"/>
      <c r="H912" s="147"/>
      <c r="I912" s="147"/>
      <c r="J912" s="147"/>
      <c r="K912" s="147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  <c r="AD912" s="147"/>
      <c r="AE912" s="147"/>
      <c r="AF912" s="147"/>
      <c r="AG912" s="147"/>
      <c r="AH912" s="147"/>
      <c r="AI912" s="147"/>
      <c r="AJ912" s="147"/>
      <c r="AK912" s="147"/>
      <c r="AL912" s="147"/>
    </row>
    <row r="913" ht="15.75" customHeight="1">
      <c r="A913" s="147"/>
      <c r="B913" s="147"/>
      <c r="C913" s="147"/>
      <c r="D913" s="147"/>
      <c r="E913" s="147"/>
      <c r="F913" s="147"/>
      <c r="G913" s="147"/>
      <c r="H913" s="147"/>
      <c r="I913" s="147"/>
      <c r="J913" s="147"/>
      <c r="K913" s="147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  <c r="AD913" s="147"/>
      <c r="AE913" s="147"/>
      <c r="AF913" s="147"/>
      <c r="AG913" s="147"/>
      <c r="AH913" s="147"/>
      <c r="AI913" s="147"/>
      <c r="AJ913" s="147"/>
      <c r="AK913" s="147"/>
      <c r="AL913" s="147"/>
    </row>
    <row r="914" ht="15.75" customHeight="1">
      <c r="A914" s="147"/>
      <c r="B914" s="147"/>
      <c r="C914" s="147"/>
      <c r="D914" s="147"/>
      <c r="E914" s="147"/>
      <c r="F914" s="147"/>
      <c r="G914" s="147"/>
      <c r="H914" s="147"/>
      <c r="I914" s="147"/>
      <c r="J914" s="147"/>
      <c r="K914" s="147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  <c r="AD914" s="147"/>
      <c r="AE914" s="147"/>
      <c r="AF914" s="147"/>
      <c r="AG914" s="147"/>
      <c r="AH914" s="147"/>
      <c r="AI914" s="147"/>
      <c r="AJ914" s="147"/>
      <c r="AK914" s="147"/>
      <c r="AL914" s="147"/>
    </row>
    <row r="915" ht="15.75" customHeight="1">
      <c r="A915" s="147"/>
      <c r="B915" s="147"/>
      <c r="C915" s="147"/>
      <c r="D915" s="147"/>
      <c r="E915" s="147"/>
      <c r="F915" s="147"/>
      <c r="G915" s="147"/>
      <c r="H915" s="147"/>
      <c r="I915" s="147"/>
      <c r="J915" s="147"/>
      <c r="K915" s="147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  <c r="AD915" s="147"/>
      <c r="AE915" s="147"/>
      <c r="AF915" s="147"/>
      <c r="AG915" s="147"/>
      <c r="AH915" s="147"/>
      <c r="AI915" s="147"/>
      <c r="AJ915" s="147"/>
      <c r="AK915" s="147"/>
      <c r="AL915" s="147"/>
    </row>
    <row r="916" ht="15.75" customHeight="1">
      <c r="A916" s="147"/>
      <c r="B916" s="147"/>
      <c r="C916" s="147"/>
      <c r="D916" s="147"/>
      <c r="E916" s="147"/>
      <c r="F916" s="147"/>
      <c r="G916" s="147"/>
      <c r="H916" s="147"/>
      <c r="I916" s="147"/>
      <c r="J916" s="147"/>
      <c r="K916" s="147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  <c r="AD916" s="147"/>
      <c r="AE916" s="147"/>
      <c r="AF916" s="147"/>
      <c r="AG916" s="147"/>
      <c r="AH916" s="147"/>
      <c r="AI916" s="147"/>
      <c r="AJ916" s="147"/>
      <c r="AK916" s="147"/>
      <c r="AL916" s="147"/>
    </row>
    <row r="917" ht="15.75" customHeight="1">
      <c r="A917" s="147"/>
      <c r="B917" s="147"/>
      <c r="C917" s="147"/>
      <c r="D917" s="147"/>
      <c r="E917" s="147"/>
      <c r="F917" s="147"/>
      <c r="G917" s="147"/>
      <c r="H917" s="147"/>
      <c r="I917" s="147"/>
      <c r="J917" s="147"/>
      <c r="K917" s="147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  <c r="AD917" s="147"/>
      <c r="AE917" s="147"/>
      <c r="AF917" s="147"/>
      <c r="AG917" s="147"/>
      <c r="AH917" s="147"/>
      <c r="AI917" s="147"/>
      <c r="AJ917" s="147"/>
      <c r="AK917" s="147"/>
      <c r="AL917" s="147"/>
    </row>
    <row r="918" ht="15.75" customHeight="1">
      <c r="A918" s="147"/>
      <c r="B918" s="147"/>
      <c r="C918" s="147"/>
      <c r="D918" s="147"/>
      <c r="E918" s="147"/>
      <c r="F918" s="147"/>
      <c r="G918" s="147"/>
      <c r="H918" s="147"/>
      <c r="I918" s="147"/>
      <c r="J918" s="147"/>
      <c r="K918" s="147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  <c r="AD918" s="147"/>
      <c r="AE918" s="147"/>
      <c r="AF918" s="147"/>
      <c r="AG918" s="147"/>
      <c r="AH918" s="147"/>
      <c r="AI918" s="147"/>
      <c r="AJ918" s="147"/>
      <c r="AK918" s="147"/>
      <c r="AL918" s="147"/>
    </row>
    <row r="919" ht="15.75" customHeight="1">
      <c r="A919" s="147"/>
      <c r="B919" s="147"/>
      <c r="C919" s="147"/>
      <c r="D919" s="147"/>
      <c r="E919" s="147"/>
      <c r="F919" s="147"/>
      <c r="G919" s="147"/>
      <c r="H919" s="147"/>
      <c r="I919" s="147"/>
      <c r="J919" s="147"/>
      <c r="K919" s="147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  <c r="AD919" s="147"/>
      <c r="AE919" s="147"/>
      <c r="AF919" s="147"/>
      <c r="AG919" s="147"/>
      <c r="AH919" s="147"/>
      <c r="AI919" s="147"/>
      <c r="AJ919" s="147"/>
      <c r="AK919" s="147"/>
      <c r="AL919" s="147"/>
    </row>
    <row r="920" ht="15.75" customHeight="1">
      <c r="A920" s="147"/>
      <c r="B920" s="147"/>
      <c r="C920" s="147"/>
      <c r="D920" s="147"/>
      <c r="E920" s="147"/>
      <c r="F920" s="147"/>
      <c r="G920" s="147"/>
      <c r="H920" s="147"/>
      <c r="I920" s="147"/>
      <c r="J920" s="147"/>
      <c r="K920" s="147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  <c r="AD920" s="147"/>
      <c r="AE920" s="147"/>
      <c r="AF920" s="147"/>
      <c r="AG920" s="147"/>
      <c r="AH920" s="147"/>
      <c r="AI920" s="147"/>
      <c r="AJ920" s="147"/>
      <c r="AK920" s="147"/>
      <c r="AL920" s="147"/>
    </row>
    <row r="921" ht="15.75" customHeight="1">
      <c r="A921" s="147"/>
      <c r="B921" s="147"/>
      <c r="C921" s="147"/>
      <c r="D921" s="147"/>
      <c r="E921" s="147"/>
      <c r="F921" s="147"/>
      <c r="G921" s="147"/>
      <c r="H921" s="147"/>
      <c r="I921" s="147"/>
      <c r="J921" s="147"/>
      <c r="K921" s="147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  <c r="AD921" s="147"/>
      <c r="AE921" s="147"/>
      <c r="AF921" s="147"/>
      <c r="AG921" s="147"/>
      <c r="AH921" s="147"/>
      <c r="AI921" s="147"/>
      <c r="AJ921" s="147"/>
      <c r="AK921" s="147"/>
      <c r="AL921" s="147"/>
    </row>
    <row r="922" ht="15.75" customHeight="1">
      <c r="A922" s="147"/>
      <c r="B922" s="147"/>
      <c r="C922" s="147"/>
      <c r="D922" s="147"/>
      <c r="E922" s="147"/>
      <c r="F922" s="147"/>
      <c r="G922" s="147"/>
      <c r="H922" s="147"/>
      <c r="I922" s="147"/>
      <c r="J922" s="147"/>
      <c r="K922" s="147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  <c r="AD922" s="147"/>
      <c r="AE922" s="147"/>
      <c r="AF922" s="147"/>
      <c r="AG922" s="147"/>
      <c r="AH922" s="147"/>
      <c r="AI922" s="147"/>
      <c r="AJ922" s="147"/>
      <c r="AK922" s="147"/>
      <c r="AL922" s="147"/>
    </row>
    <row r="923" ht="15.75" customHeight="1">
      <c r="A923" s="147"/>
      <c r="B923" s="147"/>
      <c r="C923" s="147"/>
      <c r="D923" s="147"/>
      <c r="E923" s="147"/>
      <c r="F923" s="147"/>
      <c r="G923" s="147"/>
      <c r="H923" s="147"/>
      <c r="I923" s="147"/>
      <c r="J923" s="147"/>
      <c r="K923" s="147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  <c r="AD923" s="147"/>
      <c r="AE923" s="147"/>
      <c r="AF923" s="147"/>
      <c r="AG923" s="147"/>
      <c r="AH923" s="147"/>
      <c r="AI923" s="147"/>
      <c r="AJ923" s="147"/>
      <c r="AK923" s="147"/>
      <c r="AL923" s="147"/>
    </row>
    <row r="924" ht="15.75" customHeight="1">
      <c r="A924" s="147"/>
      <c r="B924" s="147"/>
      <c r="C924" s="147"/>
      <c r="D924" s="147"/>
      <c r="E924" s="147"/>
      <c r="F924" s="147"/>
      <c r="G924" s="147"/>
      <c r="H924" s="147"/>
      <c r="I924" s="147"/>
      <c r="J924" s="147"/>
      <c r="K924" s="147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  <c r="AD924" s="147"/>
      <c r="AE924" s="147"/>
      <c r="AF924" s="147"/>
      <c r="AG924" s="147"/>
      <c r="AH924" s="147"/>
      <c r="AI924" s="147"/>
      <c r="AJ924" s="147"/>
      <c r="AK924" s="147"/>
      <c r="AL924" s="147"/>
    </row>
    <row r="925" ht="15.75" customHeight="1">
      <c r="A925" s="147"/>
      <c r="B925" s="147"/>
      <c r="C925" s="147"/>
      <c r="D925" s="147"/>
      <c r="E925" s="147"/>
      <c r="F925" s="147"/>
      <c r="G925" s="147"/>
      <c r="H925" s="147"/>
      <c r="I925" s="147"/>
      <c r="J925" s="147"/>
      <c r="K925" s="147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  <c r="AD925" s="147"/>
      <c r="AE925" s="147"/>
      <c r="AF925" s="147"/>
      <c r="AG925" s="147"/>
      <c r="AH925" s="147"/>
      <c r="AI925" s="147"/>
      <c r="AJ925" s="147"/>
      <c r="AK925" s="147"/>
      <c r="AL925" s="147"/>
    </row>
    <row r="926" ht="15.75" customHeight="1">
      <c r="A926" s="147"/>
      <c r="B926" s="147"/>
      <c r="C926" s="147"/>
      <c r="D926" s="147"/>
      <c r="E926" s="147"/>
      <c r="F926" s="147"/>
      <c r="G926" s="147"/>
      <c r="H926" s="147"/>
      <c r="I926" s="147"/>
      <c r="J926" s="147"/>
      <c r="K926" s="147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  <c r="AD926" s="147"/>
      <c r="AE926" s="147"/>
      <c r="AF926" s="147"/>
      <c r="AG926" s="147"/>
      <c r="AH926" s="147"/>
      <c r="AI926" s="147"/>
      <c r="AJ926" s="147"/>
      <c r="AK926" s="147"/>
      <c r="AL926" s="147"/>
    </row>
    <row r="927" ht="15.75" customHeight="1">
      <c r="A927" s="147"/>
      <c r="B927" s="147"/>
      <c r="C927" s="147"/>
      <c r="D927" s="147"/>
      <c r="E927" s="147"/>
      <c r="F927" s="147"/>
      <c r="G927" s="147"/>
      <c r="H927" s="147"/>
      <c r="I927" s="147"/>
      <c r="J927" s="147"/>
      <c r="K927" s="147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  <c r="AD927" s="147"/>
      <c r="AE927" s="147"/>
      <c r="AF927" s="147"/>
      <c r="AG927" s="147"/>
      <c r="AH927" s="147"/>
      <c r="AI927" s="147"/>
      <c r="AJ927" s="147"/>
      <c r="AK927" s="147"/>
      <c r="AL927" s="147"/>
    </row>
    <row r="928" ht="15.75" customHeight="1">
      <c r="A928" s="147"/>
      <c r="B928" s="147"/>
      <c r="C928" s="147"/>
      <c r="D928" s="147"/>
      <c r="E928" s="147"/>
      <c r="F928" s="147"/>
      <c r="G928" s="147"/>
      <c r="H928" s="147"/>
      <c r="I928" s="147"/>
      <c r="J928" s="147"/>
      <c r="K928" s="147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  <c r="AD928" s="147"/>
      <c r="AE928" s="147"/>
      <c r="AF928" s="147"/>
      <c r="AG928" s="147"/>
      <c r="AH928" s="147"/>
      <c r="AI928" s="147"/>
      <c r="AJ928" s="147"/>
      <c r="AK928" s="147"/>
      <c r="AL928" s="147"/>
    </row>
    <row r="929" ht="15.75" customHeight="1">
      <c r="A929" s="147"/>
      <c r="B929" s="147"/>
      <c r="C929" s="147"/>
      <c r="D929" s="147"/>
      <c r="E929" s="147"/>
      <c r="F929" s="147"/>
      <c r="G929" s="147"/>
      <c r="H929" s="147"/>
      <c r="I929" s="147"/>
      <c r="J929" s="147"/>
      <c r="K929" s="147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  <c r="AD929" s="147"/>
      <c r="AE929" s="147"/>
      <c r="AF929" s="147"/>
      <c r="AG929" s="147"/>
      <c r="AH929" s="147"/>
      <c r="AI929" s="147"/>
      <c r="AJ929" s="147"/>
      <c r="AK929" s="147"/>
      <c r="AL929" s="147"/>
    </row>
    <row r="930" ht="15.75" customHeight="1">
      <c r="A930" s="147"/>
      <c r="B930" s="147"/>
      <c r="C930" s="147"/>
      <c r="D930" s="147"/>
      <c r="E930" s="147"/>
      <c r="F930" s="147"/>
      <c r="G930" s="147"/>
      <c r="H930" s="147"/>
      <c r="I930" s="147"/>
      <c r="J930" s="147"/>
      <c r="K930" s="147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  <c r="AD930" s="147"/>
      <c r="AE930" s="147"/>
      <c r="AF930" s="147"/>
      <c r="AG930" s="147"/>
      <c r="AH930" s="147"/>
      <c r="AI930" s="147"/>
      <c r="AJ930" s="147"/>
      <c r="AK930" s="147"/>
      <c r="AL930" s="147"/>
    </row>
    <row r="931" ht="15.75" customHeight="1">
      <c r="A931" s="147"/>
      <c r="B931" s="147"/>
      <c r="C931" s="147"/>
      <c r="D931" s="147"/>
      <c r="E931" s="147"/>
      <c r="F931" s="147"/>
      <c r="G931" s="147"/>
      <c r="H931" s="147"/>
      <c r="I931" s="147"/>
      <c r="J931" s="147"/>
      <c r="K931" s="147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  <c r="AD931" s="147"/>
      <c r="AE931" s="147"/>
      <c r="AF931" s="147"/>
      <c r="AG931" s="147"/>
      <c r="AH931" s="147"/>
      <c r="AI931" s="147"/>
      <c r="AJ931" s="147"/>
      <c r="AK931" s="147"/>
      <c r="AL931" s="147"/>
    </row>
    <row r="932" ht="15.75" customHeight="1">
      <c r="A932" s="147"/>
      <c r="B932" s="147"/>
      <c r="C932" s="147"/>
      <c r="D932" s="147"/>
      <c r="E932" s="147"/>
      <c r="F932" s="147"/>
      <c r="G932" s="147"/>
      <c r="H932" s="147"/>
      <c r="I932" s="147"/>
      <c r="J932" s="147"/>
      <c r="K932" s="147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  <c r="AD932" s="147"/>
      <c r="AE932" s="147"/>
      <c r="AF932" s="147"/>
      <c r="AG932" s="147"/>
      <c r="AH932" s="147"/>
      <c r="AI932" s="147"/>
      <c r="AJ932" s="147"/>
      <c r="AK932" s="147"/>
      <c r="AL932" s="147"/>
    </row>
    <row r="933" ht="15.75" customHeight="1">
      <c r="A933" s="147"/>
      <c r="B933" s="147"/>
      <c r="C933" s="147"/>
      <c r="D933" s="147"/>
      <c r="E933" s="147"/>
      <c r="F933" s="147"/>
      <c r="G933" s="147"/>
      <c r="H933" s="147"/>
      <c r="I933" s="147"/>
      <c r="J933" s="147"/>
      <c r="K933" s="147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  <c r="AD933" s="147"/>
      <c r="AE933" s="147"/>
      <c r="AF933" s="147"/>
      <c r="AG933" s="147"/>
      <c r="AH933" s="147"/>
      <c r="AI933" s="147"/>
      <c r="AJ933" s="147"/>
      <c r="AK933" s="147"/>
      <c r="AL933" s="147"/>
    </row>
    <row r="934" ht="15.75" customHeight="1">
      <c r="A934" s="147"/>
      <c r="B934" s="147"/>
      <c r="C934" s="147"/>
      <c r="D934" s="147"/>
      <c r="E934" s="147"/>
      <c r="F934" s="147"/>
      <c r="G934" s="147"/>
      <c r="H934" s="147"/>
      <c r="I934" s="147"/>
      <c r="J934" s="147"/>
      <c r="K934" s="147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  <c r="AD934" s="147"/>
      <c r="AE934" s="147"/>
      <c r="AF934" s="147"/>
      <c r="AG934" s="147"/>
      <c r="AH934" s="147"/>
      <c r="AI934" s="147"/>
      <c r="AJ934" s="147"/>
      <c r="AK934" s="147"/>
      <c r="AL934" s="147"/>
    </row>
    <row r="935" ht="15.75" customHeight="1">
      <c r="A935" s="147"/>
      <c r="B935" s="147"/>
      <c r="C935" s="147"/>
      <c r="D935" s="147"/>
      <c r="E935" s="147"/>
      <c r="F935" s="147"/>
      <c r="G935" s="147"/>
      <c r="H935" s="147"/>
      <c r="I935" s="147"/>
      <c r="J935" s="147"/>
      <c r="K935" s="147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  <c r="AD935" s="147"/>
      <c r="AE935" s="147"/>
      <c r="AF935" s="147"/>
      <c r="AG935" s="147"/>
      <c r="AH935" s="147"/>
      <c r="AI935" s="147"/>
      <c r="AJ935" s="147"/>
      <c r="AK935" s="147"/>
      <c r="AL935" s="147"/>
    </row>
    <row r="936" ht="15.75" customHeight="1">
      <c r="A936" s="147"/>
      <c r="B936" s="147"/>
      <c r="C936" s="147"/>
      <c r="D936" s="147"/>
      <c r="E936" s="147"/>
      <c r="F936" s="147"/>
      <c r="G936" s="147"/>
      <c r="H936" s="147"/>
      <c r="I936" s="147"/>
      <c r="J936" s="147"/>
      <c r="K936" s="147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  <c r="AD936" s="147"/>
      <c r="AE936" s="147"/>
      <c r="AF936" s="147"/>
      <c r="AG936" s="147"/>
      <c r="AH936" s="147"/>
      <c r="AI936" s="147"/>
      <c r="AJ936" s="147"/>
      <c r="AK936" s="147"/>
      <c r="AL936" s="147"/>
    </row>
    <row r="937" ht="15.75" customHeight="1">
      <c r="A937" s="147"/>
      <c r="B937" s="147"/>
      <c r="C937" s="147"/>
      <c r="D937" s="147"/>
      <c r="E937" s="147"/>
      <c r="F937" s="147"/>
      <c r="G937" s="147"/>
      <c r="H937" s="147"/>
      <c r="I937" s="147"/>
      <c r="J937" s="147"/>
      <c r="K937" s="147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  <c r="AD937" s="147"/>
      <c r="AE937" s="147"/>
      <c r="AF937" s="147"/>
      <c r="AG937" s="147"/>
      <c r="AH937" s="147"/>
      <c r="AI937" s="147"/>
      <c r="AJ937" s="147"/>
      <c r="AK937" s="147"/>
      <c r="AL937" s="147"/>
    </row>
    <row r="938" ht="15.75" customHeight="1">
      <c r="A938" s="147"/>
      <c r="B938" s="147"/>
      <c r="C938" s="147"/>
      <c r="D938" s="147"/>
      <c r="E938" s="147"/>
      <c r="F938" s="147"/>
      <c r="G938" s="147"/>
      <c r="H938" s="147"/>
      <c r="I938" s="147"/>
      <c r="J938" s="147"/>
      <c r="K938" s="147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  <c r="AD938" s="147"/>
      <c r="AE938" s="147"/>
      <c r="AF938" s="147"/>
      <c r="AG938" s="147"/>
      <c r="AH938" s="147"/>
      <c r="AI938" s="147"/>
      <c r="AJ938" s="147"/>
      <c r="AK938" s="147"/>
      <c r="AL938" s="147"/>
    </row>
    <row r="939" ht="15.75" customHeight="1">
      <c r="A939" s="147"/>
      <c r="B939" s="147"/>
      <c r="C939" s="147"/>
      <c r="D939" s="147"/>
      <c r="E939" s="147"/>
      <c r="F939" s="147"/>
      <c r="G939" s="147"/>
      <c r="H939" s="147"/>
      <c r="I939" s="147"/>
      <c r="J939" s="147"/>
      <c r="K939" s="147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  <c r="AD939" s="147"/>
      <c r="AE939" s="147"/>
      <c r="AF939" s="147"/>
      <c r="AG939" s="147"/>
      <c r="AH939" s="147"/>
      <c r="AI939" s="147"/>
      <c r="AJ939" s="147"/>
      <c r="AK939" s="147"/>
      <c r="AL939" s="147"/>
    </row>
    <row r="940" ht="15.75" customHeight="1">
      <c r="A940" s="147"/>
      <c r="B940" s="147"/>
      <c r="C940" s="147"/>
      <c r="D940" s="147"/>
      <c r="E940" s="147"/>
      <c r="F940" s="147"/>
      <c r="G940" s="147"/>
      <c r="H940" s="147"/>
      <c r="I940" s="147"/>
      <c r="J940" s="147"/>
      <c r="K940" s="147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  <c r="AD940" s="147"/>
      <c r="AE940" s="147"/>
      <c r="AF940" s="147"/>
      <c r="AG940" s="147"/>
      <c r="AH940" s="147"/>
      <c r="AI940" s="147"/>
      <c r="AJ940" s="147"/>
      <c r="AK940" s="147"/>
      <c r="AL940" s="147"/>
    </row>
    <row r="941" ht="15.75" customHeight="1">
      <c r="A941" s="147"/>
      <c r="B941" s="147"/>
      <c r="C941" s="147"/>
      <c r="D941" s="147"/>
      <c r="E941" s="147"/>
      <c r="F941" s="147"/>
      <c r="G941" s="147"/>
      <c r="H941" s="147"/>
      <c r="I941" s="147"/>
      <c r="J941" s="147"/>
      <c r="K941" s="147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  <c r="AD941" s="147"/>
      <c r="AE941" s="147"/>
      <c r="AF941" s="147"/>
      <c r="AG941" s="147"/>
      <c r="AH941" s="147"/>
      <c r="AI941" s="147"/>
      <c r="AJ941" s="147"/>
      <c r="AK941" s="147"/>
      <c r="AL941" s="147"/>
    </row>
    <row r="942" ht="15.75" customHeight="1">
      <c r="A942" s="147"/>
      <c r="B942" s="147"/>
      <c r="C942" s="147"/>
      <c r="D942" s="147"/>
      <c r="E942" s="147"/>
      <c r="F942" s="147"/>
      <c r="G942" s="147"/>
      <c r="H942" s="147"/>
      <c r="I942" s="147"/>
      <c r="J942" s="147"/>
      <c r="K942" s="147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  <c r="AD942" s="147"/>
      <c r="AE942" s="147"/>
      <c r="AF942" s="147"/>
      <c r="AG942" s="147"/>
      <c r="AH942" s="147"/>
      <c r="AI942" s="147"/>
      <c r="AJ942" s="147"/>
      <c r="AK942" s="147"/>
      <c r="AL942" s="147"/>
    </row>
    <row r="943" ht="15.75" customHeight="1">
      <c r="A943" s="147"/>
      <c r="B943" s="147"/>
      <c r="C943" s="147"/>
      <c r="D943" s="147"/>
      <c r="E943" s="147"/>
      <c r="F943" s="147"/>
      <c r="G943" s="147"/>
      <c r="H943" s="147"/>
      <c r="I943" s="147"/>
      <c r="J943" s="147"/>
      <c r="K943" s="147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  <c r="AD943" s="147"/>
      <c r="AE943" s="147"/>
      <c r="AF943" s="147"/>
      <c r="AG943" s="147"/>
      <c r="AH943" s="147"/>
      <c r="AI943" s="147"/>
      <c r="AJ943" s="147"/>
      <c r="AK943" s="147"/>
      <c r="AL943" s="147"/>
    </row>
    <row r="944" ht="15.75" customHeight="1">
      <c r="A944" s="147"/>
      <c r="B944" s="147"/>
      <c r="C944" s="147"/>
      <c r="D944" s="147"/>
      <c r="E944" s="147"/>
      <c r="F944" s="147"/>
      <c r="G944" s="147"/>
      <c r="H944" s="147"/>
      <c r="I944" s="147"/>
      <c r="J944" s="147"/>
      <c r="K944" s="147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  <c r="AD944" s="147"/>
      <c r="AE944" s="147"/>
      <c r="AF944" s="147"/>
      <c r="AG944" s="147"/>
      <c r="AH944" s="147"/>
      <c r="AI944" s="147"/>
      <c r="AJ944" s="147"/>
      <c r="AK944" s="147"/>
      <c r="AL944" s="147"/>
    </row>
    <row r="945" ht="15.75" customHeight="1">
      <c r="A945" s="147"/>
      <c r="B945" s="147"/>
      <c r="C945" s="147"/>
      <c r="D945" s="147"/>
      <c r="E945" s="147"/>
      <c r="F945" s="147"/>
      <c r="G945" s="147"/>
      <c r="H945" s="147"/>
      <c r="I945" s="147"/>
      <c r="J945" s="147"/>
      <c r="K945" s="147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  <c r="AD945" s="147"/>
      <c r="AE945" s="147"/>
      <c r="AF945" s="147"/>
      <c r="AG945" s="147"/>
      <c r="AH945" s="147"/>
      <c r="AI945" s="147"/>
      <c r="AJ945" s="147"/>
      <c r="AK945" s="147"/>
      <c r="AL945" s="147"/>
    </row>
    <row r="946" ht="15.75" customHeight="1">
      <c r="A946" s="147"/>
      <c r="B946" s="147"/>
      <c r="C946" s="147"/>
      <c r="D946" s="147"/>
      <c r="E946" s="147"/>
      <c r="F946" s="147"/>
      <c r="G946" s="147"/>
      <c r="H946" s="147"/>
      <c r="I946" s="147"/>
      <c r="J946" s="147"/>
      <c r="K946" s="147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  <c r="AD946" s="147"/>
      <c r="AE946" s="147"/>
      <c r="AF946" s="147"/>
      <c r="AG946" s="147"/>
      <c r="AH946" s="147"/>
      <c r="AI946" s="147"/>
      <c r="AJ946" s="147"/>
      <c r="AK946" s="147"/>
      <c r="AL946" s="147"/>
    </row>
    <row r="947" ht="15.75" customHeight="1">
      <c r="A947" s="147"/>
      <c r="B947" s="147"/>
      <c r="C947" s="147"/>
      <c r="D947" s="147"/>
      <c r="E947" s="147"/>
      <c r="F947" s="147"/>
      <c r="G947" s="147"/>
      <c r="H947" s="147"/>
      <c r="I947" s="147"/>
      <c r="J947" s="147"/>
      <c r="K947" s="147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  <c r="AD947" s="147"/>
      <c r="AE947" s="147"/>
      <c r="AF947" s="147"/>
      <c r="AG947" s="147"/>
      <c r="AH947" s="147"/>
      <c r="AI947" s="147"/>
      <c r="AJ947" s="147"/>
      <c r="AK947" s="147"/>
      <c r="AL947" s="147"/>
    </row>
    <row r="948" ht="15.75" customHeight="1">
      <c r="A948" s="147"/>
      <c r="B948" s="147"/>
      <c r="C948" s="147"/>
      <c r="D948" s="147"/>
      <c r="E948" s="147"/>
      <c r="F948" s="147"/>
      <c r="G948" s="147"/>
      <c r="H948" s="147"/>
      <c r="I948" s="147"/>
      <c r="J948" s="147"/>
      <c r="K948" s="147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  <c r="AD948" s="147"/>
      <c r="AE948" s="147"/>
      <c r="AF948" s="147"/>
      <c r="AG948" s="147"/>
      <c r="AH948" s="147"/>
      <c r="AI948" s="147"/>
      <c r="AJ948" s="147"/>
      <c r="AK948" s="147"/>
      <c r="AL948" s="147"/>
    </row>
    <row r="949" ht="15.75" customHeight="1">
      <c r="A949" s="147"/>
      <c r="B949" s="147"/>
      <c r="C949" s="147"/>
      <c r="D949" s="147"/>
      <c r="E949" s="147"/>
      <c r="F949" s="147"/>
      <c r="G949" s="147"/>
      <c r="H949" s="147"/>
      <c r="I949" s="147"/>
      <c r="J949" s="147"/>
      <c r="K949" s="147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  <c r="AD949" s="147"/>
      <c r="AE949" s="147"/>
      <c r="AF949" s="147"/>
      <c r="AG949" s="147"/>
      <c r="AH949" s="147"/>
      <c r="AI949" s="147"/>
      <c r="AJ949" s="147"/>
      <c r="AK949" s="147"/>
      <c r="AL949" s="147"/>
    </row>
    <row r="950" ht="15.75" customHeight="1">
      <c r="A950" s="147"/>
      <c r="B950" s="147"/>
      <c r="C950" s="147"/>
      <c r="D950" s="147"/>
      <c r="E950" s="147"/>
      <c r="F950" s="147"/>
      <c r="G950" s="147"/>
      <c r="H950" s="147"/>
      <c r="I950" s="147"/>
      <c r="J950" s="147"/>
      <c r="K950" s="147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  <c r="AD950" s="147"/>
      <c r="AE950" s="147"/>
      <c r="AF950" s="147"/>
      <c r="AG950" s="147"/>
      <c r="AH950" s="147"/>
      <c r="AI950" s="147"/>
      <c r="AJ950" s="147"/>
      <c r="AK950" s="147"/>
      <c r="AL950" s="147"/>
    </row>
    <row r="951" ht="15.75" customHeight="1">
      <c r="A951" s="147"/>
      <c r="B951" s="147"/>
      <c r="C951" s="147"/>
      <c r="D951" s="147"/>
      <c r="E951" s="147"/>
      <c r="F951" s="147"/>
      <c r="G951" s="147"/>
      <c r="H951" s="147"/>
      <c r="I951" s="147"/>
      <c r="J951" s="147"/>
      <c r="K951" s="147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  <c r="AD951" s="147"/>
      <c r="AE951" s="147"/>
      <c r="AF951" s="147"/>
      <c r="AG951" s="147"/>
      <c r="AH951" s="147"/>
      <c r="AI951" s="147"/>
      <c r="AJ951" s="147"/>
      <c r="AK951" s="147"/>
      <c r="AL951" s="147"/>
    </row>
    <row r="952" ht="15.75" customHeight="1">
      <c r="A952" s="147"/>
      <c r="B952" s="147"/>
      <c r="C952" s="147"/>
      <c r="D952" s="147"/>
      <c r="E952" s="147"/>
      <c r="F952" s="147"/>
      <c r="G952" s="147"/>
      <c r="H952" s="147"/>
      <c r="I952" s="147"/>
      <c r="J952" s="147"/>
      <c r="K952" s="147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  <c r="AD952" s="147"/>
      <c r="AE952" s="147"/>
      <c r="AF952" s="147"/>
      <c r="AG952" s="147"/>
      <c r="AH952" s="147"/>
      <c r="AI952" s="147"/>
      <c r="AJ952" s="147"/>
      <c r="AK952" s="147"/>
      <c r="AL952" s="147"/>
    </row>
    <row r="953" ht="15.75" customHeight="1">
      <c r="A953" s="147"/>
      <c r="B953" s="147"/>
      <c r="C953" s="147"/>
      <c r="D953" s="147"/>
      <c r="E953" s="147"/>
      <c r="F953" s="147"/>
      <c r="G953" s="147"/>
      <c r="H953" s="147"/>
      <c r="I953" s="147"/>
      <c r="J953" s="147"/>
      <c r="K953" s="147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  <c r="AD953" s="147"/>
      <c r="AE953" s="147"/>
      <c r="AF953" s="147"/>
      <c r="AG953" s="147"/>
      <c r="AH953" s="147"/>
      <c r="AI953" s="147"/>
      <c r="AJ953" s="147"/>
      <c r="AK953" s="147"/>
      <c r="AL953" s="147"/>
    </row>
    <row r="954" ht="15.75" customHeight="1">
      <c r="A954" s="147"/>
      <c r="B954" s="147"/>
      <c r="C954" s="147"/>
      <c r="D954" s="147"/>
      <c r="E954" s="147"/>
      <c r="F954" s="147"/>
      <c r="G954" s="147"/>
      <c r="H954" s="147"/>
      <c r="I954" s="147"/>
      <c r="J954" s="147"/>
      <c r="K954" s="147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  <c r="AD954" s="147"/>
      <c r="AE954" s="147"/>
      <c r="AF954" s="147"/>
      <c r="AG954" s="147"/>
      <c r="AH954" s="147"/>
      <c r="AI954" s="147"/>
      <c r="AJ954" s="147"/>
      <c r="AK954" s="147"/>
      <c r="AL954" s="147"/>
    </row>
    <row r="955" ht="15.75" customHeight="1">
      <c r="A955" s="147"/>
      <c r="B955" s="147"/>
      <c r="C955" s="147"/>
      <c r="D955" s="147"/>
      <c r="E955" s="147"/>
      <c r="F955" s="147"/>
      <c r="G955" s="147"/>
      <c r="H955" s="147"/>
      <c r="I955" s="147"/>
      <c r="J955" s="147"/>
      <c r="K955" s="147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  <c r="AD955" s="147"/>
      <c r="AE955" s="147"/>
      <c r="AF955" s="147"/>
      <c r="AG955" s="147"/>
      <c r="AH955" s="147"/>
      <c r="AI955" s="147"/>
      <c r="AJ955" s="147"/>
      <c r="AK955" s="147"/>
      <c r="AL955" s="147"/>
    </row>
    <row r="956" ht="15.75" customHeight="1">
      <c r="A956" s="147"/>
      <c r="B956" s="147"/>
      <c r="C956" s="147"/>
      <c r="D956" s="147"/>
      <c r="E956" s="147"/>
      <c r="F956" s="147"/>
      <c r="G956" s="147"/>
      <c r="H956" s="147"/>
      <c r="I956" s="147"/>
      <c r="J956" s="147"/>
      <c r="K956" s="147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  <c r="AD956" s="147"/>
      <c r="AE956" s="147"/>
      <c r="AF956" s="147"/>
      <c r="AG956" s="147"/>
      <c r="AH956" s="147"/>
      <c r="AI956" s="147"/>
      <c r="AJ956" s="147"/>
      <c r="AK956" s="147"/>
      <c r="AL956" s="147"/>
    </row>
    <row r="957" ht="15.75" customHeight="1">
      <c r="A957" s="147"/>
      <c r="B957" s="147"/>
      <c r="C957" s="147"/>
      <c r="D957" s="147"/>
      <c r="E957" s="147"/>
      <c r="F957" s="147"/>
      <c r="G957" s="147"/>
      <c r="H957" s="147"/>
      <c r="I957" s="147"/>
      <c r="J957" s="147"/>
      <c r="K957" s="147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  <c r="AD957" s="147"/>
      <c r="AE957" s="147"/>
      <c r="AF957" s="147"/>
      <c r="AG957" s="147"/>
      <c r="AH957" s="147"/>
      <c r="AI957" s="147"/>
      <c r="AJ957" s="147"/>
      <c r="AK957" s="147"/>
      <c r="AL957" s="147"/>
    </row>
    <row r="958" ht="15.75" customHeight="1">
      <c r="A958" s="147"/>
      <c r="B958" s="147"/>
      <c r="C958" s="147"/>
      <c r="D958" s="147"/>
      <c r="E958" s="147"/>
      <c r="F958" s="147"/>
      <c r="G958" s="147"/>
      <c r="H958" s="147"/>
      <c r="I958" s="147"/>
      <c r="J958" s="147"/>
      <c r="K958" s="147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  <c r="AD958" s="147"/>
      <c r="AE958" s="147"/>
      <c r="AF958" s="147"/>
      <c r="AG958" s="147"/>
      <c r="AH958" s="147"/>
      <c r="AI958" s="147"/>
      <c r="AJ958" s="147"/>
      <c r="AK958" s="147"/>
      <c r="AL958" s="147"/>
    </row>
    <row r="959" ht="15.75" customHeight="1">
      <c r="A959" s="147"/>
      <c r="B959" s="147"/>
      <c r="C959" s="147"/>
      <c r="D959" s="147"/>
      <c r="E959" s="147"/>
      <c r="F959" s="147"/>
      <c r="G959" s="147"/>
      <c r="H959" s="147"/>
      <c r="I959" s="147"/>
      <c r="J959" s="147"/>
      <c r="K959" s="147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  <c r="AD959" s="147"/>
      <c r="AE959" s="147"/>
      <c r="AF959" s="147"/>
      <c r="AG959" s="147"/>
      <c r="AH959" s="147"/>
      <c r="AI959" s="147"/>
      <c r="AJ959" s="147"/>
      <c r="AK959" s="147"/>
      <c r="AL959" s="147"/>
    </row>
    <row r="960" ht="15.75" customHeight="1">
      <c r="A960" s="147"/>
      <c r="B960" s="147"/>
      <c r="C960" s="147"/>
      <c r="D960" s="147"/>
      <c r="E960" s="147"/>
      <c r="F960" s="147"/>
      <c r="G960" s="147"/>
      <c r="H960" s="147"/>
      <c r="I960" s="147"/>
      <c r="J960" s="147"/>
      <c r="K960" s="147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  <c r="AD960" s="147"/>
      <c r="AE960" s="147"/>
      <c r="AF960" s="147"/>
      <c r="AG960" s="147"/>
      <c r="AH960" s="147"/>
      <c r="AI960" s="147"/>
      <c r="AJ960" s="147"/>
      <c r="AK960" s="147"/>
      <c r="AL960" s="147"/>
    </row>
    <row r="961" ht="15.75" customHeight="1">
      <c r="A961" s="147"/>
      <c r="B961" s="147"/>
      <c r="C961" s="147"/>
      <c r="D961" s="147"/>
      <c r="E961" s="147"/>
      <c r="F961" s="147"/>
      <c r="G961" s="147"/>
      <c r="H961" s="147"/>
      <c r="I961" s="147"/>
      <c r="J961" s="147"/>
      <c r="K961" s="147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  <c r="AD961" s="147"/>
      <c r="AE961" s="147"/>
      <c r="AF961" s="147"/>
      <c r="AG961" s="147"/>
      <c r="AH961" s="147"/>
      <c r="AI961" s="147"/>
      <c r="AJ961" s="147"/>
      <c r="AK961" s="147"/>
      <c r="AL961" s="147"/>
    </row>
    <row r="962" ht="15.75" customHeight="1">
      <c r="A962" s="147"/>
      <c r="B962" s="147"/>
      <c r="C962" s="147"/>
      <c r="D962" s="147"/>
      <c r="E962" s="147"/>
      <c r="F962" s="147"/>
      <c r="G962" s="147"/>
      <c r="H962" s="147"/>
      <c r="I962" s="147"/>
      <c r="J962" s="147"/>
      <c r="K962" s="147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  <c r="AD962" s="147"/>
      <c r="AE962" s="147"/>
      <c r="AF962" s="147"/>
      <c r="AG962" s="147"/>
      <c r="AH962" s="147"/>
      <c r="AI962" s="147"/>
      <c r="AJ962" s="147"/>
      <c r="AK962" s="147"/>
      <c r="AL962" s="147"/>
    </row>
    <row r="963" ht="15.75" customHeight="1">
      <c r="A963" s="147"/>
      <c r="B963" s="147"/>
      <c r="C963" s="147"/>
      <c r="D963" s="147"/>
      <c r="E963" s="147"/>
      <c r="F963" s="147"/>
      <c r="G963" s="147"/>
      <c r="H963" s="147"/>
      <c r="I963" s="147"/>
      <c r="J963" s="147"/>
      <c r="K963" s="147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  <c r="AD963" s="147"/>
      <c r="AE963" s="147"/>
      <c r="AF963" s="147"/>
      <c r="AG963" s="147"/>
      <c r="AH963" s="147"/>
      <c r="AI963" s="147"/>
      <c r="AJ963" s="147"/>
      <c r="AK963" s="147"/>
      <c r="AL963" s="147"/>
    </row>
    <row r="964" ht="15.75" customHeight="1">
      <c r="A964" s="147"/>
      <c r="B964" s="147"/>
      <c r="C964" s="147"/>
      <c r="D964" s="147"/>
      <c r="E964" s="147"/>
      <c r="F964" s="147"/>
      <c r="G964" s="147"/>
      <c r="H964" s="147"/>
      <c r="I964" s="147"/>
      <c r="J964" s="147"/>
      <c r="K964" s="147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  <c r="AD964" s="147"/>
      <c r="AE964" s="147"/>
      <c r="AF964" s="147"/>
      <c r="AG964" s="147"/>
      <c r="AH964" s="147"/>
      <c r="AI964" s="147"/>
      <c r="AJ964" s="147"/>
      <c r="AK964" s="147"/>
      <c r="AL964" s="147"/>
    </row>
    <row r="965" ht="15.75" customHeight="1">
      <c r="A965" s="147"/>
      <c r="B965" s="147"/>
      <c r="C965" s="147"/>
      <c r="D965" s="147"/>
      <c r="E965" s="147"/>
      <c r="F965" s="147"/>
      <c r="G965" s="147"/>
      <c r="H965" s="147"/>
      <c r="I965" s="147"/>
      <c r="J965" s="147"/>
      <c r="K965" s="147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  <c r="AD965" s="147"/>
      <c r="AE965" s="147"/>
      <c r="AF965" s="147"/>
      <c r="AG965" s="147"/>
      <c r="AH965" s="147"/>
      <c r="AI965" s="147"/>
      <c r="AJ965" s="147"/>
      <c r="AK965" s="147"/>
      <c r="AL965" s="147"/>
    </row>
    <row r="966" ht="15.75" customHeight="1">
      <c r="A966" s="147"/>
      <c r="B966" s="147"/>
      <c r="C966" s="147"/>
      <c r="D966" s="147"/>
      <c r="E966" s="147"/>
      <c r="F966" s="147"/>
      <c r="G966" s="147"/>
      <c r="H966" s="147"/>
      <c r="I966" s="147"/>
      <c r="J966" s="147"/>
      <c r="K966" s="147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  <c r="AD966" s="147"/>
      <c r="AE966" s="147"/>
      <c r="AF966" s="147"/>
      <c r="AG966" s="147"/>
      <c r="AH966" s="147"/>
      <c r="AI966" s="147"/>
      <c r="AJ966" s="147"/>
      <c r="AK966" s="147"/>
      <c r="AL966" s="147"/>
    </row>
    <row r="967" ht="15.75" customHeight="1">
      <c r="A967" s="147"/>
      <c r="B967" s="147"/>
      <c r="C967" s="147"/>
      <c r="D967" s="147"/>
      <c r="E967" s="147"/>
      <c r="F967" s="147"/>
      <c r="G967" s="147"/>
      <c r="H967" s="147"/>
      <c r="I967" s="147"/>
      <c r="J967" s="147"/>
      <c r="K967" s="147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  <c r="AD967" s="147"/>
      <c r="AE967" s="147"/>
      <c r="AF967" s="147"/>
      <c r="AG967" s="147"/>
      <c r="AH967" s="147"/>
      <c r="AI967" s="147"/>
      <c r="AJ967" s="147"/>
      <c r="AK967" s="147"/>
      <c r="AL967" s="147"/>
    </row>
    <row r="968" ht="15.75" customHeight="1">
      <c r="A968" s="147"/>
      <c r="B968" s="147"/>
      <c r="C968" s="147"/>
      <c r="D968" s="147"/>
      <c r="E968" s="147"/>
      <c r="F968" s="147"/>
      <c r="G968" s="147"/>
      <c r="H968" s="147"/>
      <c r="I968" s="147"/>
      <c r="J968" s="147"/>
      <c r="K968" s="147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  <c r="AD968" s="147"/>
      <c r="AE968" s="147"/>
      <c r="AF968" s="147"/>
      <c r="AG968" s="147"/>
      <c r="AH968" s="147"/>
      <c r="AI968" s="147"/>
      <c r="AJ968" s="147"/>
      <c r="AK968" s="147"/>
      <c r="AL968" s="147"/>
    </row>
    <row r="969" ht="15.75" customHeight="1">
      <c r="A969" s="147"/>
      <c r="B969" s="147"/>
      <c r="C969" s="147"/>
      <c r="D969" s="147"/>
      <c r="E969" s="147"/>
      <c r="F969" s="147"/>
      <c r="G969" s="147"/>
      <c r="H969" s="147"/>
      <c r="I969" s="147"/>
      <c r="J969" s="147"/>
      <c r="K969" s="147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  <c r="AD969" s="147"/>
      <c r="AE969" s="147"/>
      <c r="AF969" s="147"/>
      <c r="AG969" s="147"/>
      <c r="AH969" s="147"/>
      <c r="AI969" s="147"/>
      <c r="AJ969" s="147"/>
      <c r="AK969" s="147"/>
      <c r="AL969" s="147"/>
    </row>
    <row r="970" ht="15.75" customHeight="1">
      <c r="A970" s="147"/>
      <c r="B970" s="147"/>
      <c r="C970" s="147"/>
      <c r="D970" s="147"/>
      <c r="E970" s="147"/>
      <c r="F970" s="147"/>
      <c r="G970" s="147"/>
      <c r="H970" s="147"/>
      <c r="I970" s="147"/>
      <c r="J970" s="147"/>
      <c r="K970" s="147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  <c r="AD970" s="147"/>
      <c r="AE970" s="147"/>
      <c r="AF970" s="147"/>
      <c r="AG970" s="147"/>
      <c r="AH970" s="147"/>
      <c r="AI970" s="147"/>
      <c r="AJ970" s="147"/>
      <c r="AK970" s="147"/>
      <c r="AL970" s="147"/>
    </row>
    <row r="971" ht="15.75" customHeight="1">
      <c r="A971" s="147"/>
      <c r="B971" s="147"/>
      <c r="C971" s="147"/>
      <c r="D971" s="147"/>
      <c r="E971" s="147"/>
      <c r="F971" s="147"/>
      <c r="G971" s="147"/>
      <c r="H971" s="147"/>
      <c r="I971" s="147"/>
      <c r="J971" s="147"/>
      <c r="K971" s="147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  <c r="AD971" s="147"/>
      <c r="AE971" s="147"/>
      <c r="AF971" s="147"/>
      <c r="AG971" s="147"/>
      <c r="AH971" s="147"/>
      <c r="AI971" s="147"/>
      <c r="AJ971" s="147"/>
      <c r="AK971" s="147"/>
      <c r="AL971" s="147"/>
    </row>
    <row r="972" ht="15.75" customHeight="1">
      <c r="A972" s="147"/>
      <c r="B972" s="147"/>
      <c r="C972" s="147"/>
      <c r="D972" s="147"/>
      <c r="E972" s="147"/>
      <c r="F972" s="147"/>
      <c r="G972" s="147"/>
      <c r="H972" s="147"/>
      <c r="I972" s="147"/>
      <c r="J972" s="147"/>
      <c r="K972" s="147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  <c r="AD972" s="147"/>
      <c r="AE972" s="147"/>
      <c r="AF972" s="147"/>
      <c r="AG972" s="147"/>
      <c r="AH972" s="147"/>
      <c r="AI972" s="147"/>
      <c r="AJ972" s="147"/>
      <c r="AK972" s="147"/>
      <c r="AL972" s="147"/>
    </row>
    <row r="973" ht="15.75" customHeight="1">
      <c r="A973" s="147"/>
      <c r="B973" s="147"/>
      <c r="C973" s="147"/>
      <c r="D973" s="147"/>
      <c r="E973" s="147"/>
      <c r="F973" s="147"/>
      <c r="G973" s="147"/>
      <c r="H973" s="147"/>
      <c r="I973" s="147"/>
      <c r="J973" s="147"/>
      <c r="K973" s="147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  <c r="AD973" s="147"/>
      <c r="AE973" s="147"/>
      <c r="AF973" s="147"/>
      <c r="AG973" s="147"/>
      <c r="AH973" s="147"/>
      <c r="AI973" s="147"/>
      <c r="AJ973" s="147"/>
      <c r="AK973" s="147"/>
      <c r="AL973" s="147"/>
    </row>
    <row r="974" ht="15.75" customHeight="1">
      <c r="A974" s="147"/>
      <c r="B974" s="147"/>
      <c r="C974" s="147"/>
      <c r="D974" s="147"/>
      <c r="E974" s="147"/>
      <c r="F974" s="147"/>
      <c r="G974" s="147"/>
      <c r="H974" s="147"/>
      <c r="I974" s="147"/>
      <c r="J974" s="147"/>
      <c r="K974" s="147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  <c r="AD974" s="147"/>
      <c r="AE974" s="147"/>
      <c r="AF974" s="147"/>
      <c r="AG974" s="147"/>
      <c r="AH974" s="147"/>
      <c r="AI974" s="147"/>
      <c r="AJ974" s="147"/>
      <c r="AK974" s="147"/>
      <c r="AL974" s="147"/>
    </row>
    <row r="975" ht="15.75" customHeight="1">
      <c r="A975" s="147"/>
      <c r="B975" s="147"/>
      <c r="C975" s="147"/>
      <c r="D975" s="147"/>
      <c r="E975" s="147"/>
      <c r="F975" s="147"/>
      <c r="G975" s="147"/>
      <c r="H975" s="147"/>
      <c r="I975" s="147"/>
      <c r="J975" s="147"/>
      <c r="K975" s="147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  <c r="AD975" s="147"/>
      <c r="AE975" s="147"/>
      <c r="AF975" s="147"/>
      <c r="AG975" s="147"/>
      <c r="AH975" s="147"/>
      <c r="AI975" s="147"/>
      <c r="AJ975" s="147"/>
      <c r="AK975" s="147"/>
      <c r="AL975" s="147"/>
    </row>
    <row r="976" ht="15.75" customHeight="1">
      <c r="A976" s="147"/>
      <c r="B976" s="147"/>
      <c r="C976" s="147"/>
      <c r="D976" s="147"/>
      <c r="E976" s="147"/>
      <c r="F976" s="147"/>
      <c r="G976" s="147"/>
      <c r="H976" s="147"/>
      <c r="I976" s="147"/>
      <c r="J976" s="147"/>
      <c r="K976" s="147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  <c r="AD976" s="147"/>
      <c r="AE976" s="147"/>
      <c r="AF976" s="147"/>
      <c r="AG976" s="147"/>
      <c r="AH976" s="147"/>
      <c r="AI976" s="147"/>
      <c r="AJ976" s="147"/>
      <c r="AK976" s="147"/>
      <c r="AL976" s="147"/>
    </row>
    <row r="977" ht="15.75" customHeight="1">
      <c r="A977" s="147"/>
      <c r="B977" s="147"/>
      <c r="C977" s="147"/>
      <c r="D977" s="147"/>
      <c r="E977" s="147"/>
      <c r="F977" s="147"/>
      <c r="G977" s="147"/>
      <c r="H977" s="147"/>
      <c r="I977" s="147"/>
      <c r="J977" s="147"/>
      <c r="K977" s="147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  <c r="AD977" s="147"/>
      <c r="AE977" s="147"/>
      <c r="AF977" s="147"/>
      <c r="AG977" s="147"/>
      <c r="AH977" s="147"/>
      <c r="AI977" s="147"/>
      <c r="AJ977" s="147"/>
      <c r="AK977" s="147"/>
      <c r="AL977" s="147"/>
    </row>
    <row r="978" ht="15.75" customHeight="1">
      <c r="A978" s="147"/>
      <c r="B978" s="147"/>
      <c r="C978" s="147"/>
      <c r="D978" s="147"/>
      <c r="E978" s="147"/>
      <c r="F978" s="147"/>
      <c r="G978" s="147"/>
      <c r="H978" s="147"/>
      <c r="I978" s="147"/>
      <c r="J978" s="147"/>
      <c r="K978" s="147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  <c r="AD978" s="147"/>
      <c r="AE978" s="147"/>
      <c r="AF978" s="147"/>
      <c r="AG978" s="147"/>
      <c r="AH978" s="147"/>
      <c r="AI978" s="147"/>
      <c r="AJ978" s="147"/>
      <c r="AK978" s="147"/>
      <c r="AL978" s="147"/>
    </row>
    <row r="979" ht="15.75" customHeight="1">
      <c r="A979" s="147"/>
      <c r="B979" s="147"/>
      <c r="C979" s="147"/>
      <c r="D979" s="147"/>
      <c r="E979" s="147"/>
      <c r="F979" s="147"/>
      <c r="G979" s="147"/>
      <c r="H979" s="147"/>
      <c r="I979" s="147"/>
      <c r="J979" s="147"/>
      <c r="K979" s="147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  <c r="AD979" s="147"/>
      <c r="AE979" s="147"/>
      <c r="AF979" s="147"/>
      <c r="AG979" s="147"/>
      <c r="AH979" s="147"/>
      <c r="AI979" s="147"/>
      <c r="AJ979" s="147"/>
      <c r="AK979" s="147"/>
      <c r="AL979" s="147"/>
    </row>
    <row r="980" ht="15.75" customHeight="1">
      <c r="A980" s="147"/>
      <c r="B980" s="147"/>
      <c r="C980" s="147"/>
      <c r="D980" s="147"/>
      <c r="E980" s="147"/>
      <c r="F980" s="147"/>
      <c r="G980" s="147"/>
      <c r="H980" s="147"/>
      <c r="I980" s="147"/>
      <c r="J980" s="147"/>
      <c r="K980" s="147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  <c r="AD980" s="147"/>
      <c r="AE980" s="147"/>
      <c r="AF980" s="147"/>
      <c r="AG980" s="147"/>
      <c r="AH980" s="147"/>
      <c r="AI980" s="147"/>
      <c r="AJ980" s="147"/>
      <c r="AK980" s="147"/>
      <c r="AL980" s="147"/>
    </row>
    <row r="981" ht="15.75" customHeight="1">
      <c r="A981" s="147"/>
      <c r="B981" s="147"/>
      <c r="C981" s="147"/>
      <c r="D981" s="147"/>
      <c r="E981" s="147"/>
      <c r="F981" s="147"/>
      <c r="G981" s="147"/>
      <c r="H981" s="147"/>
      <c r="I981" s="147"/>
      <c r="J981" s="147"/>
      <c r="K981" s="147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  <c r="AD981" s="147"/>
      <c r="AE981" s="147"/>
      <c r="AF981" s="147"/>
      <c r="AG981" s="147"/>
      <c r="AH981" s="147"/>
      <c r="AI981" s="147"/>
      <c r="AJ981" s="147"/>
      <c r="AK981" s="147"/>
      <c r="AL981" s="147"/>
    </row>
    <row r="982" ht="15.75" customHeight="1">
      <c r="A982" s="147"/>
      <c r="B982" s="147"/>
      <c r="C982" s="147"/>
      <c r="D982" s="147"/>
      <c r="E982" s="147"/>
      <c r="F982" s="147"/>
      <c r="G982" s="147"/>
      <c r="H982" s="147"/>
      <c r="I982" s="147"/>
      <c r="J982" s="147"/>
      <c r="K982" s="147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  <c r="AD982" s="147"/>
      <c r="AE982" s="147"/>
      <c r="AF982" s="147"/>
      <c r="AG982" s="147"/>
      <c r="AH982" s="147"/>
      <c r="AI982" s="147"/>
      <c r="AJ982" s="147"/>
      <c r="AK982" s="147"/>
      <c r="AL982" s="147"/>
    </row>
    <row r="983" ht="15.75" customHeight="1">
      <c r="A983" s="147"/>
      <c r="B983" s="147"/>
      <c r="C983" s="147"/>
      <c r="D983" s="147"/>
      <c r="E983" s="147"/>
      <c r="F983" s="147"/>
      <c r="G983" s="147"/>
      <c r="H983" s="147"/>
      <c r="I983" s="147"/>
      <c r="J983" s="147"/>
      <c r="K983" s="147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  <c r="AD983" s="147"/>
      <c r="AE983" s="147"/>
      <c r="AF983" s="147"/>
      <c r="AG983" s="147"/>
      <c r="AH983" s="147"/>
      <c r="AI983" s="147"/>
      <c r="AJ983" s="147"/>
      <c r="AK983" s="147"/>
      <c r="AL983" s="147"/>
    </row>
    <row r="984" ht="15.75" customHeight="1">
      <c r="A984" s="147"/>
      <c r="B984" s="147"/>
      <c r="C984" s="147"/>
      <c r="D984" s="147"/>
      <c r="E984" s="147"/>
      <c r="F984" s="147"/>
      <c r="G984" s="147"/>
      <c r="H984" s="147"/>
      <c r="I984" s="147"/>
      <c r="J984" s="147"/>
      <c r="K984" s="147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  <c r="AD984" s="147"/>
      <c r="AE984" s="147"/>
      <c r="AF984" s="147"/>
      <c r="AG984" s="147"/>
      <c r="AH984" s="147"/>
      <c r="AI984" s="147"/>
      <c r="AJ984" s="147"/>
      <c r="AK984" s="147"/>
      <c r="AL984" s="147"/>
    </row>
    <row r="985" ht="15.75" customHeight="1">
      <c r="A985" s="147"/>
      <c r="B985" s="147"/>
      <c r="C985" s="147"/>
      <c r="D985" s="147"/>
      <c r="E985" s="147"/>
      <c r="F985" s="147"/>
      <c r="G985" s="147"/>
      <c r="H985" s="147"/>
      <c r="I985" s="147"/>
      <c r="J985" s="147"/>
      <c r="K985" s="147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  <c r="AD985" s="147"/>
      <c r="AE985" s="147"/>
      <c r="AF985" s="147"/>
      <c r="AG985" s="147"/>
      <c r="AH985" s="147"/>
      <c r="AI985" s="147"/>
      <c r="AJ985" s="147"/>
      <c r="AK985" s="147"/>
      <c r="AL985" s="147"/>
    </row>
    <row r="986" ht="15.75" customHeight="1">
      <c r="A986" s="147"/>
      <c r="B986" s="147"/>
      <c r="C986" s="147"/>
      <c r="D986" s="147"/>
      <c r="E986" s="147"/>
      <c r="F986" s="147"/>
      <c r="G986" s="147"/>
      <c r="H986" s="147"/>
      <c r="I986" s="147"/>
      <c r="J986" s="147"/>
      <c r="K986" s="147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  <c r="AD986" s="147"/>
      <c r="AE986" s="147"/>
      <c r="AF986" s="147"/>
      <c r="AG986" s="147"/>
      <c r="AH986" s="147"/>
      <c r="AI986" s="147"/>
      <c r="AJ986" s="147"/>
      <c r="AK986" s="147"/>
      <c r="AL986" s="147"/>
    </row>
    <row r="987" ht="15.75" customHeight="1">
      <c r="A987" s="147"/>
      <c r="B987" s="147"/>
      <c r="C987" s="147"/>
      <c r="D987" s="147"/>
      <c r="E987" s="147"/>
      <c r="F987" s="147"/>
      <c r="G987" s="147"/>
      <c r="H987" s="147"/>
      <c r="I987" s="147"/>
      <c r="J987" s="147"/>
      <c r="K987" s="147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  <c r="AD987" s="147"/>
      <c r="AE987" s="147"/>
      <c r="AF987" s="147"/>
      <c r="AG987" s="147"/>
      <c r="AH987" s="147"/>
      <c r="AI987" s="147"/>
      <c r="AJ987" s="147"/>
      <c r="AK987" s="147"/>
      <c r="AL987" s="147"/>
    </row>
    <row r="988" ht="15.75" customHeight="1">
      <c r="A988" s="147"/>
      <c r="B988" s="147"/>
      <c r="C988" s="147"/>
      <c r="D988" s="147"/>
      <c r="E988" s="147"/>
      <c r="F988" s="147"/>
      <c r="G988" s="147"/>
      <c r="H988" s="147"/>
      <c r="I988" s="147"/>
      <c r="J988" s="147"/>
      <c r="K988" s="147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  <c r="AD988" s="147"/>
      <c r="AE988" s="147"/>
      <c r="AF988" s="147"/>
      <c r="AG988" s="147"/>
      <c r="AH988" s="147"/>
      <c r="AI988" s="147"/>
      <c r="AJ988" s="147"/>
      <c r="AK988" s="147"/>
      <c r="AL988" s="147"/>
    </row>
    <row r="989" ht="15.75" customHeight="1">
      <c r="A989" s="147"/>
      <c r="B989" s="147"/>
      <c r="C989" s="147"/>
      <c r="D989" s="147"/>
      <c r="E989" s="147"/>
      <c r="F989" s="147"/>
      <c r="G989" s="147"/>
      <c r="H989" s="147"/>
      <c r="I989" s="147"/>
      <c r="J989" s="147"/>
      <c r="K989" s="147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  <c r="AD989" s="147"/>
      <c r="AE989" s="147"/>
      <c r="AF989" s="147"/>
      <c r="AG989" s="147"/>
      <c r="AH989" s="147"/>
      <c r="AI989" s="147"/>
      <c r="AJ989" s="147"/>
      <c r="AK989" s="147"/>
      <c r="AL989" s="147"/>
    </row>
    <row r="990" ht="15.75" customHeight="1">
      <c r="A990" s="147"/>
      <c r="B990" s="147"/>
      <c r="C990" s="147"/>
      <c r="D990" s="147"/>
      <c r="E990" s="147"/>
      <c r="F990" s="147"/>
      <c r="G990" s="147"/>
      <c r="H990" s="147"/>
      <c r="I990" s="147"/>
      <c r="J990" s="147"/>
      <c r="K990" s="147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  <c r="AD990" s="147"/>
      <c r="AE990" s="147"/>
      <c r="AF990" s="147"/>
      <c r="AG990" s="147"/>
      <c r="AH990" s="147"/>
      <c r="AI990" s="147"/>
      <c r="AJ990" s="147"/>
      <c r="AK990" s="147"/>
      <c r="AL990" s="147"/>
    </row>
    <row r="991" ht="15.75" customHeight="1">
      <c r="A991" s="147"/>
      <c r="B991" s="147"/>
      <c r="C991" s="147"/>
      <c r="D991" s="147"/>
      <c r="E991" s="147"/>
      <c r="F991" s="147"/>
      <c r="G991" s="147"/>
      <c r="H991" s="147"/>
      <c r="I991" s="147"/>
      <c r="J991" s="147"/>
      <c r="K991" s="147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  <c r="AD991" s="147"/>
      <c r="AE991" s="147"/>
      <c r="AF991" s="147"/>
      <c r="AG991" s="147"/>
      <c r="AH991" s="147"/>
      <c r="AI991" s="147"/>
      <c r="AJ991" s="147"/>
      <c r="AK991" s="147"/>
      <c r="AL991" s="147"/>
    </row>
    <row r="992" ht="15.75" customHeight="1">
      <c r="A992" s="147"/>
      <c r="B992" s="147"/>
      <c r="C992" s="147"/>
      <c r="D992" s="147"/>
      <c r="E992" s="147"/>
      <c r="F992" s="147"/>
      <c r="G992" s="147"/>
      <c r="H992" s="147"/>
      <c r="I992" s="147"/>
      <c r="J992" s="147"/>
      <c r="K992" s="147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  <c r="AD992" s="147"/>
      <c r="AE992" s="147"/>
      <c r="AF992" s="147"/>
      <c r="AG992" s="147"/>
      <c r="AH992" s="147"/>
      <c r="AI992" s="147"/>
      <c r="AJ992" s="147"/>
      <c r="AK992" s="147"/>
      <c r="AL992" s="147"/>
    </row>
    <row r="993" ht="15.75" customHeight="1">
      <c r="A993" s="147"/>
      <c r="B993" s="147"/>
      <c r="C993" s="147"/>
      <c r="D993" s="147"/>
      <c r="E993" s="147"/>
      <c r="F993" s="147"/>
      <c r="G993" s="147"/>
      <c r="H993" s="147"/>
      <c r="I993" s="147"/>
      <c r="J993" s="147"/>
      <c r="K993" s="147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  <c r="AD993" s="147"/>
      <c r="AE993" s="147"/>
      <c r="AF993" s="147"/>
      <c r="AG993" s="147"/>
      <c r="AH993" s="147"/>
      <c r="AI993" s="147"/>
      <c r="AJ993" s="147"/>
      <c r="AK993" s="147"/>
      <c r="AL993" s="147"/>
    </row>
    <row r="994" ht="15.75" customHeight="1">
      <c r="A994" s="147"/>
      <c r="B994" s="147"/>
      <c r="C994" s="147"/>
      <c r="D994" s="147"/>
      <c r="E994" s="147"/>
      <c r="F994" s="147"/>
      <c r="G994" s="147"/>
      <c r="H994" s="147"/>
      <c r="I994" s="147"/>
      <c r="J994" s="147"/>
      <c r="K994" s="147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  <c r="AD994" s="147"/>
      <c r="AE994" s="147"/>
      <c r="AF994" s="147"/>
      <c r="AG994" s="147"/>
      <c r="AH994" s="147"/>
      <c r="AI994" s="147"/>
      <c r="AJ994" s="147"/>
      <c r="AK994" s="147"/>
      <c r="AL994" s="147"/>
    </row>
    <row r="995" ht="15.75" customHeight="1">
      <c r="A995" s="147"/>
      <c r="B995" s="147"/>
      <c r="C995" s="147"/>
      <c r="D995" s="147"/>
      <c r="E995" s="147"/>
      <c r="F995" s="147"/>
      <c r="G995" s="147"/>
      <c r="H995" s="147"/>
      <c r="I995" s="147"/>
      <c r="J995" s="147"/>
      <c r="K995" s="147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  <c r="AD995" s="147"/>
      <c r="AE995" s="147"/>
      <c r="AF995" s="147"/>
      <c r="AG995" s="147"/>
      <c r="AH995" s="147"/>
      <c r="AI995" s="147"/>
      <c r="AJ995" s="147"/>
      <c r="AK995" s="147"/>
      <c r="AL995" s="147"/>
    </row>
    <row r="996" ht="15.75" customHeight="1">
      <c r="A996" s="147"/>
      <c r="B996" s="147"/>
      <c r="C996" s="147"/>
      <c r="D996" s="147"/>
      <c r="E996" s="147"/>
      <c r="F996" s="147"/>
      <c r="G996" s="147"/>
      <c r="H996" s="147"/>
      <c r="I996" s="147"/>
      <c r="J996" s="147"/>
      <c r="K996" s="147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  <c r="AD996" s="147"/>
      <c r="AE996" s="147"/>
      <c r="AF996" s="147"/>
      <c r="AG996" s="147"/>
      <c r="AH996" s="147"/>
      <c r="AI996" s="147"/>
      <c r="AJ996" s="147"/>
      <c r="AK996" s="147"/>
      <c r="AL996" s="147"/>
    </row>
    <row r="997" ht="15.75" customHeight="1">
      <c r="A997" s="147"/>
      <c r="B997" s="147"/>
      <c r="C997" s="147"/>
      <c r="D997" s="147"/>
      <c r="E997" s="147"/>
      <c r="F997" s="147"/>
      <c r="G997" s="147"/>
      <c r="H997" s="147"/>
      <c r="I997" s="147"/>
      <c r="J997" s="147"/>
      <c r="K997" s="147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  <c r="AD997" s="147"/>
      <c r="AE997" s="147"/>
      <c r="AF997" s="147"/>
      <c r="AG997" s="147"/>
      <c r="AH997" s="147"/>
      <c r="AI997" s="147"/>
      <c r="AJ997" s="147"/>
      <c r="AK997" s="147"/>
      <c r="AL997" s="147"/>
    </row>
    <row r="998" ht="15.75" customHeight="1">
      <c r="A998" s="147"/>
      <c r="B998" s="147"/>
      <c r="C998" s="147"/>
      <c r="D998" s="147"/>
      <c r="E998" s="147"/>
      <c r="F998" s="147"/>
      <c r="G998" s="147"/>
      <c r="H998" s="147"/>
      <c r="I998" s="147"/>
      <c r="J998" s="147"/>
      <c r="K998" s="147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  <c r="AD998" s="147"/>
      <c r="AE998" s="147"/>
      <c r="AF998" s="147"/>
      <c r="AG998" s="147"/>
      <c r="AH998" s="147"/>
      <c r="AI998" s="147"/>
      <c r="AJ998" s="147"/>
      <c r="AK998" s="147"/>
      <c r="AL998" s="147"/>
    </row>
    <row r="999" ht="15.75" customHeight="1">
      <c r="A999" s="147"/>
      <c r="B999" s="147"/>
      <c r="C999" s="147"/>
      <c r="D999" s="147"/>
      <c r="E999" s="147"/>
      <c r="F999" s="147"/>
      <c r="G999" s="147"/>
      <c r="H999" s="147"/>
      <c r="I999" s="147"/>
      <c r="J999" s="147"/>
      <c r="K999" s="147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  <c r="AD999" s="147"/>
      <c r="AE999" s="147"/>
      <c r="AF999" s="147"/>
      <c r="AG999" s="147"/>
      <c r="AH999" s="147"/>
      <c r="AI999" s="147"/>
      <c r="AJ999" s="147"/>
      <c r="AK999" s="147"/>
      <c r="AL999" s="147"/>
    </row>
    <row r="1000" ht="15.75" customHeight="1">
      <c r="A1000" s="147"/>
      <c r="B1000" s="147"/>
      <c r="C1000" s="147"/>
      <c r="D1000" s="147"/>
      <c r="E1000" s="147"/>
      <c r="F1000" s="147"/>
      <c r="G1000" s="147"/>
      <c r="H1000" s="147"/>
      <c r="I1000" s="147"/>
      <c r="J1000" s="147"/>
      <c r="K1000" s="147"/>
      <c r="L1000" s="147"/>
      <c r="M1000" s="147"/>
      <c r="N1000" s="147"/>
      <c r="O1000" s="147"/>
      <c r="P1000" s="147"/>
      <c r="Q1000" s="147"/>
      <c r="R1000" s="147"/>
      <c r="S1000" s="147"/>
      <c r="T1000" s="147"/>
      <c r="U1000" s="147"/>
      <c r="V1000" s="147"/>
      <c r="W1000" s="147"/>
      <c r="X1000" s="147"/>
      <c r="Y1000" s="147"/>
      <c r="Z1000" s="147"/>
      <c r="AA1000" s="147"/>
      <c r="AB1000" s="147"/>
      <c r="AC1000" s="147"/>
      <c r="AD1000" s="147"/>
      <c r="AE1000" s="147"/>
      <c r="AF1000" s="147"/>
      <c r="AG1000" s="147"/>
      <c r="AH1000" s="147"/>
      <c r="AI1000" s="147"/>
      <c r="AJ1000" s="147"/>
      <c r="AK1000" s="147"/>
      <c r="AL1000" s="147"/>
    </row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3.38"/>
    <col customWidth="1" min="2" max="2" width="60.0"/>
    <col customWidth="1" min="3" max="16" width="16.38"/>
    <col customWidth="1" min="17" max="18" width="14.25"/>
    <col customWidth="1" min="19" max="19" width="16.38"/>
    <col customWidth="1" min="20" max="20" width="18.88"/>
  </cols>
  <sheetData>
    <row r="1" ht="12.0" customHeight="1">
      <c r="A1" s="1" t="s">
        <v>0</v>
      </c>
      <c r="B1" s="1"/>
      <c r="C1" s="1"/>
      <c r="D1" s="1"/>
      <c r="E1" s="2"/>
      <c r="F1" s="2"/>
      <c r="G1" s="2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ht="12.0" customHeight="1">
      <c r="A2" s="4" t="s">
        <v>1</v>
      </c>
      <c r="B2" s="5"/>
      <c r="C2" s="4"/>
      <c r="D2" s="4"/>
      <c r="E2" s="5"/>
      <c r="F2" s="5"/>
      <c r="G2" s="5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ht="12.0" customHeight="1">
      <c r="A3" s="5"/>
      <c r="B3" s="4"/>
      <c r="C3" s="5"/>
      <c r="D3" s="5"/>
      <c r="E3" s="4"/>
      <c r="F3" s="4"/>
      <c r="G3" s="148"/>
      <c r="H3" s="50"/>
      <c r="I3" s="50"/>
      <c r="J3" s="50"/>
      <c r="K3" s="50"/>
      <c r="L3" s="6"/>
      <c r="M3" s="6"/>
      <c r="N3" s="6"/>
      <c r="O3" s="6"/>
      <c r="P3" s="50"/>
      <c r="Q3" s="50"/>
      <c r="R3" s="50"/>
      <c r="S3" s="50"/>
    </row>
    <row r="4" ht="12.0" customHeight="1">
      <c r="A4" s="5"/>
      <c r="B4" s="5"/>
      <c r="C4" s="149">
        <v>43830.0</v>
      </c>
      <c r="D4" s="149">
        <v>44196.0</v>
      </c>
      <c r="E4" s="149">
        <v>44286.0</v>
      </c>
      <c r="F4" s="149">
        <v>44377.0</v>
      </c>
      <c r="G4" s="149">
        <v>44469.0</v>
      </c>
      <c r="H4" s="149">
        <v>44561.0</v>
      </c>
      <c r="I4" s="149">
        <v>44651.0</v>
      </c>
      <c r="J4" s="149">
        <v>44742.0</v>
      </c>
      <c r="K4" s="149">
        <v>44834.0</v>
      </c>
      <c r="L4" s="149">
        <v>44926.0</v>
      </c>
      <c r="M4" s="149">
        <v>45016.0</v>
      </c>
      <c r="N4" s="149">
        <v>45107.0</v>
      </c>
      <c r="O4" s="149">
        <v>45199.0</v>
      </c>
      <c r="P4" s="149">
        <v>45291.0</v>
      </c>
      <c r="Q4" s="150">
        <v>45382.0</v>
      </c>
      <c r="R4" s="150">
        <v>45473.0</v>
      </c>
      <c r="S4" s="149">
        <v>45565.0</v>
      </c>
      <c r="T4" s="151" t="s">
        <v>132</v>
      </c>
    </row>
    <row r="5" ht="12.0" customHeight="1">
      <c r="A5" s="5"/>
      <c r="B5" s="152" t="s">
        <v>133</v>
      </c>
      <c r="C5" s="153"/>
      <c r="D5" s="153"/>
      <c r="E5" s="154"/>
      <c r="F5" s="153"/>
      <c r="G5" s="46"/>
      <c r="H5" s="46"/>
      <c r="I5" s="46"/>
      <c r="J5" s="46"/>
      <c r="K5" s="46"/>
      <c r="L5" s="46"/>
      <c r="M5" s="46"/>
      <c r="N5" s="155"/>
      <c r="O5" s="155"/>
      <c r="P5" s="155"/>
      <c r="Q5" s="155"/>
      <c r="R5" s="155"/>
      <c r="S5" s="155"/>
    </row>
    <row r="6" ht="12.0" customHeight="1">
      <c r="A6" s="5"/>
      <c r="B6" s="156" t="s">
        <v>134</v>
      </c>
      <c r="C6" s="157">
        <v>56569.0</v>
      </c>
      <c r="D6" s="157">
        <v>127654.0</v>
      </c>
      <c r="E6" s="18">
        <v>39612.0</v>
      </c>
      <c r="F6" s="18">
        <v>84337.0</v>
      </c>
      <c r="G6" s="18">
        <v>82129.0</v>
      </c>
      <c r="H6" s="18">
        <v>125957.0</v>
      </c>
      <c r="I6" s="18">
        <v>29223.0</v>
      </c>
      <c r="J6" s="18">
        <v>55222.0</v>
      </c>
      <c r="K6" s="18">
        <v>95830.0</v>
      </c>
      <c r="L6" s="18">
        <v>95710.0</v>
      </c>
      <c r="M6" s="18">
        <f>52382-38954</f>
        <v>13428</v>
      </c>
      <c r="N6" s="18">
        <v>82603.0</v>
      </c>
      <c r="O6" s="18">
        <f>136383-56939</f>
        <v>79444</v>
      </c>
      <c r="P6" s="18">
        <v>132573.0</v>
      </c>
      <c r="Q6" s="18">
        <v>22409.0</v>
      </c>
      <c r="R6" s="18">
        <v>70917.0</v>
      </c>
      <c r="S6" s="18">
        <v>99490.0</v>
      </c>
      <c r="T6" s="16">
        <v>161159.0</v>
      </c>
    </row>
    <row r="7" ht="12.0" customHeight="1">
      <c r="A7" s="5"/>
      <c r="B7" s="158" t="s">
        <v>135</v>
      </c>
      <c r="C7" s="153"/>
      <c r="D7" s="153"/>
      <c r="E7" s="159"/>
      <c r="F7" s="159"/>
      <c r="G7" s="159"/>
      <c r="H7" s="159"/>
      <c r="I7" s="159"/>
      <c r="J7" s="159"/>
      <c r="K7" s="159"/>
      <c r="L7" s="159"/>
      <c r="M7" s="159"/>
      <c r="N7" s="160"/>
      <c r="O7" s="160"/>
      <c r="P7" s="160"/>
      <c r="Q7" s="160"/>
      <c r="R7" s="160"/>
      <c r="S7" s="160"/>
    </row>
    <row r="8" ht="12.0" customHeight="1">
      <c r="A8" s="5"/>
      <c r="B8" s="161" t="s">
        <v>136</v>
      </c>
      <c r="C8" s="88">
        <v>25577.0</v>
      </c>
      <c r="D8" s="88">
        <v>29882.0</v>
      </c>
      <c r="E8" s="17">
        <v>7795.0</v>
      </c>
      <c r="F8" s="17">
        <v>16019.0</v>
      </c>
      <c r="G8" s="17">
        <v>30102.0</v>
      </c>
      <c r="H8" s="17">
        <v>48354.0</v>
      </c>
      <c r="I8" s="17">
        <v>19390.0</v>
      </c>
      <c r="J8" s="17">
        <v>43596.0</v>
      </c>
      <c r="K8" s="17">
        <v>67154.0</v>
      </c>
      <c r="L8" s="17">
        <v>94558.0</v>
      </c>
      <c r="M8" s="17">
        <v>25053.0</v>
      </c>
      <c r="N8" s="18">
        <v>48109.0</v>
      </c>
      <c r="O8" s="18">
        <v>70980.0</v>
      </c>
      <c r="P8" s="18">
        <v>93213.0</v>
      </c>
      <c r="Q8" s="18">
        <v>21876.0</v>
      </c>
      <c r="R8" s="18">
        <v>45262.0</v>
      </c>
      <c r="S8" s="18">
        <v>69119.0</v>
      </c>
      <c r="T8" s="16">
        <v>90431.0</v>
      </c>
    </row>
    <row r="9" ht="12.0" customHeight="1">
      <c r="A9" s="5"/>
      <c r="B9" s="161" t="s">
        <v>137</v>
      </c>
      <c r="C9" s="88">
        <v>567.0</v>
      </c>
      <c r="D9" s="88">
        <v>689.0</v>
      </c>
      <c r="E9" s="17">
        <v>81.0</v>
      </c>
      <c r="F9" s="17">
        <v>448.0</v>
      </c>
      <c r="G9" s="17">
        <v>338.0</v>
      </c>
      <c r="H9" s="17">
        <v>1237.0</v>
      </c>
      <c r="I9" s="17">
        <v>1926.0</v>
      </c>
      <c r="J9" s="17">
        <v>2025.0</v>
      </c>
      <c r="K9" s="17">
        <v>2137.0</v>
      </c>
      <c r="L9" s="17">
        <v>3781.0</v>
      </c>
      <c r="M9" s="17">
        <v>-95.0</v>
      </c>
      <c r="N9" s="18">
        <v>195.0</v>
      </c>
      <c r="O9" s="18">
        <v>875.0</v>
      </c>
      <c r="P9" s="18">
        <v>1689.0</v>
      </c>
      <c r="Q9" s="18">
        <v>326.0</v>
      </c>
      <c r="R9" s="18">
        <v>373.0</v>
      </c>
      <c r="S9" s="18">
        <v>2768.0</v>
      </c>
      <c r="T9" s="16">
        <v>4473.0</v>
      </c>
    </row>
    <row r="10" ht="12.0" customHeight="1">
      <c r="A10" s="5"/>
      <c r="B10" s="161" t="s">
        <v>138</v>
      </c>
      <c r="C10" s="88">
        <v>2971.0</v>
      </c>
      <c r="D10" s="88">
        <v>7789.0</v>
      </c>
      <c r="E10" s="17">
        <v>1460.0</v>
      </c>
      <c r="F10" s="17">
        <f>-1168+2617</f>
        <v>1449</v>
      </c>
      <c r="G10" s="17">
        <f>25998+4409</f>
        <v>30407</v>
      </c>
      <c r="H10" s="17">
        <f>45627+9460</f>
        <v>55087</v>
      </c>
      <c r="I10" s="17">
        <f>4488-6359</f>
        <v>-1871</v>
      </c>
      <c r="J10" s="17">
        <f>10164-170</f>
        <v>9994</v>
      </c>
      <c r="K10" s="17">
        <v>30437.0</v>
      </c>
      <c r="L10" s="17">
        <f>55323+1833</f>
        <v>57156</v>
      </c>
      <c r="M10" s="17">
        <f>22085+2498</f>
        <v>24583</v>
      </c>
      <c r="N10" s="18">
        <f>44071+1438-629</f>
        <v>44880</v>
      </c>
      <c r="O10" s="18">
        <v>65796.0</v>
      </c>
      <c r="P10" s="18">
        <v>86793.0</v>
      </c>
      <c r="Q10" s="18">
        <v>18410.0</v>
      </c>
      <c r="R10" s="18">
        <v>37957.0</v>
      </c>
      <c r="S10" s="18">
        <v>59279.0</v>
      </c>
      <c r="T10" s="18">
        <v>72677.0</v>
      </c>
    </row>
    <row r="11" ht="12.0" customHeight="1">
      <c r="A11" s="5"/>
      <c r="B11" s="162" t="s">
        <v>139</v>
      </c>
      <c r="C11" s="88">
        <v>-919.0</v>
      </c>
      <c r="D11" s="88">
        <v>-2512.0</v>
      </c>
      <c r="E11" s="17">
        <v>7751.0</v>
      </c>
      <c r="F11" s="17">
        <v>-2405.0</v>
      </c>
      <c r="G11" s="17">
        <v>3898.0</v>
      </c>
      <c r="H11" s="17">
        <v>3084.0</v>
      </c>
      <c r="I11" s="17">
        <v>-4487.0</v>
      </c>
      <c r="J11" s="17">
        <v>314.0</v>
      </c>
      <c r="K11" s="17">
        <v>-5709.0</v>
      </c>
      <c r="L11" s="17">
        <v>-7114.0</v>
      </c>
      <c r="M11" s="17">
        <v>-4544.0</v>
      </c>
      <c r="N11" s="18">
        <v>-13922.0</v>
      </c>
      <c r="O11" s="18">
        <v>-13257.0</v>
      </c>
      <c r="P11" s="18">
        <v>-14735.0</v>
      </c>
      <c r="Q11" s="18">
        <v>-243.0</v>
      </c>
      <c r="R11" s="18">
        <v>5896.0</v>
      </c>
      <c r="S11" s="18">
        <v>5409.0</v>
      </c>
      <c r="T11" s="16">
        <v>11803.0</v>
      </c>
    </row>
    <row r="12" ht="12.0" customHeight="1">
      <c r="A12" s="5"/>
      <c r="B12" s="163" t="s">
        <v>140</v>
      </c>
      <c r="C12" s="24">
        <v>29219.0</v>
      </c>
      <c r="D12" s="24">
        <v>65137.0</v>
      </c>
      <c r="E12" s="18">
        <v>20807.0</v>
      </c>
      <c r="F12" s="18">
        <v>38658.0</v>
      </c>
      <c r="G12" s="18">
        <v>57515.0</v>
      </c>
      <c r="H12" s="18">
        <v>84417.0</v>
      </c>
      <c r="I12" s="18">
        <v>15314.0</v>
      </c>
      <c r="J12" s="18">
        <v>33330.0</v>
      </c>
      <c r="K12" s="18">
        <v>49867.0</v>
      </c>
      <c r="L12" s="18">
        <v>104562.0</v>
      </c>
      <c r="M12" s="18">
        <f>11723+38954 </f>
        <v>50677</v>
      </c>
      <c r="N12" s="18">
        <v>40640.0</v>
      </c>
      <c r="O12" s="18">
        <f>36186+56939</f>
        <v>93125</v>
      </c>
      <c r="P12" s="18">
        <v>76722.0</v>
      </c>
      <c r="Q12" s="18">
        <v>16810.0</v>
      </c>
      <c r="R12" s="18">
        <v>33695.0</v>
      </c>
      <c r="S12" s="18">
        <v>62848.0</v>
      </c>
      <c r="T12" s="16">
        <v>75302.0</v>
      </c>
    </row>
    <row r="13" ht="12.0" customHeight="1">
      <c r="A13" s="5"/>
      <c r="B13" s="164" t="s">
        <v>141</v>
      </c>
      <c r="C13" s="88">
        <v>1091.0</v>
      </c>
      <c r="D13" s="88">
        <v>196.0</v>
      </c>
      <c r="E13" s="17">
        <v>3258.0</v>
      </c>
      <c r="F13" s="17">
        <v>60.0</v>
      </c>
      <c r="G13" s="17">
        <v>918.0</v>
      </c>
      <c r="H13" s="17">
        <v>497.0</v>
      </c>
      <c r="I13" s="17">
        <v>-130.0</v>
      </c>
      <c r="J13" s="17">
        <v>710.0</v>
      </c>
      <c r="K13" s="17">
        <v>385.0</v>
      </c>
      <c r="L13" s="17">
        <v>329.0</v>
      </c>
      <c r="M13" s="17">
        <v>1605.0</v>
      </c>
      <c r="N13" s="18">
        <v>1737.0</v>
      </c>
      <c r="O13" s="18">
        <v>2573.0</v>
      </c>
      <c r="P13" s="18">
        <v>1556.0</v>
      </c>
      <c r="Q13" s="18">
        <v>1787.0</v>
      </c>
      <c r="R13" s="18">
        <v>2584.0</v>
      </c>
      <c r="S13" s="18">
        <v>7832.0</v>
      </c>
      <c r="T13" s="16">
        <v>14604.0</v>
      </c>
    </row>
    <row r="14" ht="12.0" customHeight="1">
      <c r="A14" s="5"/>
      <c r="B14" s="162" t="s">
        <v>142</v>
      </c>
      <c r="C14" s="88">
        <v>0.0</v>
      </c>
      <c r="D14" s="88">
        <v>0.0</v>
      </c>
      <c r="E14" s="17">
        <v>0.0</v>
      </c>
      <c r="F14" s="17">
        <v>0.0</v>
      </c>
      <c r="G14" s="17">
        <v>21818.0</v>
      </c>
      <c r="H14" s="17">
        <v>21894.0</v>
      </c>
      <c r="I14" s="17">
        <v>0.0</v>
      </c>
      <c r="J14" s="17">
        <v>0.0</v>
      </c>
      <c r="K14" s="17">
        <v>0.0</v>
      </c>
      <c r="L14" s="17">
        <v>0.0</v>
      </c>
      <c r="M14" s="17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</row>
    <row r="15" ht="12.0" customHeight="1">
      <c r="A15" s="5"/>
      <c r="B15" s="165" t="s">
        <v>143</v>
      </c>
      <c r="C15" s="88">
        <v>23.0</v>
      </c>
      <c r="D15" s="88">
        <v>-12.0</v>
      </c>
      <c r="E15" s="17">
        <v>2.0</v>
      </c>
      <c r="F15" s="17">
        <v>2.0</v>
      </c>
      <c r="G15" s="17">
        <v>346.0</v>
      </c>
      <c r="H15" s="17">
        <v>472.0</v>
      </c>
      <c r="I15" s="17">
        <v>571.0</v>
      </c>
      <c r="J15" s="17">
        <v>385.0</v>
      </c>
      <c r="K15" s="17">
        <v>386.0</v>
      </c>
      <c r="L15" s="17">
        <v>386.0</v>
      </c>
      <c r="M15" s="17">
        <v>-273.0</v>
      </c>
      <c r="N15" s="18">
        <v>-268.0</v>
      </c>
      <c r="O15" s="18">
        <v>-286.0</v>
      </c>
      <c r="P15" s="18">
        <v>-424.0</v>
      </c>
      <c r="Q15" s="18">
        <v>76.0</v>
      </c>
      <c r="R15" s="18">
        <v>-22.0</v>
      </c>
      <c r="S15" s="18">
        <v>-22.0</v>
      </c>
      <c r="T15" s="18">
        <v>-106.0</v>
      </c>
    </row>
    <row r="16" ht="12.0" customHeight="1">
      <c r="A16" s="5"/>
      <c r="B16" s="161" t="s">
        <v>144</v>
      </c>
      <c r="C16" s="88">
        <v>14891.0</v>
      </c>
      <c r="D16" s="88">
        <v>-18.0</v>
      </c>
      <c r="E16" s="17">
        <v>-629.0</v>
      </c>
      <c r="F16" s="17">
        <v>0.0</v>
      </c>
      <c r="G16" s="17">
        <v>0.0</v>
      </c>
      <c r="H16" s="17">
        <v>0.0</v>
      </c>
      <c r="I16" s="17">
        <v>0.0</v>
      </c>
      <c r="J16" s="17">
        <v>0.0</v>
      </c>
      <c r="K16" s="17">
        <v>0.0</v>
      </c>
      <c r="L16" s="17">
        <v>0.0</v>
      </c>
      <c r="M16" s="17">
        <v>0.0</v>
      </c>
      <c r="N16" s="18">
        <v>0.0</v>
      </c>
      <c r="O16" s="18">
        <v>0.0</v>
      </c>
      <c r="P16" s="18">
        <v>0.0</v>
      </c>
      <c r="Q16" s="18">
        <v>0.0</v>
      </c>
      <c r="R16" s="18">
        <v>0.0</v>
      </c>
      <c r="S16" s="18">
        <v>0.0</v>
      </c>
      <c r="T16" s="18">
        <v>0.0</v>
      </c>
    </row>
    <row r="17" ht="12.0" customHeight="1">
      <c r="A17" s="5"/>
      <c r="B17" s="162" t="s">
        <v>145</v>
      </c>
      <c r="C17" s="88">
        <v>3170.0</v>
      </c>
      <c r="D17" s="88">
        <v>942.0</v>
      </c>
      <c r="E17" s="17">
        <v>172.0</v>
      </c>
      <c r="F17" s="17">
        <v>390.0</v>
      </c>
      <c r="G17" s="17">
        <v>694.0</v>
      </c>
      <c r="H17" s="17">
        <v>2531.0</v>
      </c>
      <c r="I17" s="17">
        <v>1239.0</v>
      </c>
      <c r="J17" s="17">
        <v>1133.0</v>
      </c>
      <c r="K17" s="17">
        <v>1894.0</v>
      </c>
      <c r="L17" s="17">
        <v>5486.0</v>
      </c>
      <c r="M17" s="17">
        <v>5393.0</v>
      </c>
      <c r="N17" s="18">
        <v>15113.0</v>
      </c>
      <c r="O17" s="18">
        <v>21740.0</v>
      </c>
      <c r="P17" s="18">
        <v>28116.0</v>
      </c>
      <c r="Q17" s="18">
        <v>3772.0</v>
      </c>
      <c r="R17" s="18">
        <v>10451.0</v>
      </c>
      <c r="S17" s="18">
        <v>21299.0</v>
      </c>
      <c r="T17" s="16">
        <v>28173.0</v>
      </c>
    </row>
    <row r="18" ht="12.0" customHeight="1">
      <c r="A18" s="5"/>
      <c r="B18" s="164" t="s">
        <v>146</v>
      </c>
      <c r="C18" s="87">
        <v>0.0</v>
      </c>
      <c r="D18" s="87">
        <v>0.0</v>
      </c>
      <c r="E18" s="17">
        <v>0.0</v>
      </c>
      <c r="F18" s="17">
        <v>0.0</v>
      </c>
      <c r="G18" s="17">
        <v>0.0</v>
      </c>
      <c r="H18" s="17">
        <v>0.0</v>
      </c>
      <c r="I18" s="17">
        <v>0.0</v>
      </c>
      <c r="J18" s="17">
        <v>5123.0</v>
      </c>
      <c r="K18" s="17">
        <v>7240.0</v>
      </c>
      <c r="L18" s="17">
        <v>11497.0</v>
      </c>
      <c r="M18" s="17">
        <v>1589.0</v>
      </c>
      <c r="N18" s="18">
        <v>4509.0</v>
      </c>
      <c r="O18" s="18">
        <v>2783.0</v>
      </c>
      <c r="P18" s="18">
        <v>4863.0</v>
      </c>
      <c r="Q18" s="18">
        <v>1063.0</v>
      </c>
      <c r="R18" s="18">
        <v>2364.0</v>
      </c>
      <c r="S18" s="18">
        <v>0.0</v>
      </c>
      <c r="T18" s="18">
        <v>0.0</v>
      </c>
    </row>
    <row r="19" ht="12.0" customHeight="1">
      <c r="A19" s="5"/>
      <c r="B19" s="161" t="s">
        <v>147</v>
      </c>
      <c r="C19" s="87"/>
      <c r="D19" s="87"/>
      <c r="E19" s="159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>
        <v>18327.0</v>
      </c>
      <c r="Q19" s="18">
        <v>0.0</v>
      </c>
      <c r="R19" s="18">
        <v>0.0</v>
      </c>
      <c r="S19" s="18">
        <v>0.0</v>
      </c>
      <c r="T19" s="18">
        <v>0.0</v>
      </c>
    </row>
    <row r="20" ht="12.0" customHeight="1">
      <c r="A20" s="5"/>
      <c r="B20" s="161" t="s">
        <v>148</v>
      </c>
      <c r="C20" s="87">
        <v>205.0</v>
      </c>
      <c r="D20" s="87">
        <f>469-4324</f>
        <v>-3855</v>
      </c>
      <c r="E20" s="159">
        <v>-1.0</v>
      </c>
      <c r="F20" s="17">
        <v>-42.0</v>
      </c>
      <c r="G20" s="17">
        <v>52.0</v>
      </c>
      <c r="H20" s="17">
        <v>98.0</v>
      </c>
      <c r="I20" s="17"/>
      <c r="J20" s="17">
        <v>0.0</v>
      </c>
      <c r="K20" s="17">
        <f>-1824</f>
        <v>-1824</v>
      </c>
      <c r="L20" s="17">
        <v>-1855.0</v>
      </c>
      <c r="M20" s="17">
        <v>41.0</v>
      </c>
      <c r="N20" s="18">
        <v>0.0</v>
      </c>
      <c r="O20" s="18">
        <v>-559.0</v>
      </c>
      <c r="P20" s="18">
        <v>-571.0</v>
      </c>
      <c r="Q20" s="18">
        <v>10.0</v>
      </c>
      <c r="R20" s="18">
        <v>9.0</v>
      </c>
      <c r="S20" s="18">
        <v>7.0</v>
      </c>
      <c r="T20" s="117">
        <v>4.0</v>
      </c>
    </row>
    <row r="21" ht="12.0" customHeight="1">
      <c r="A21" s="5"/>
      <c r="B21" s="152" t="s">
        <v>149</v>
      </c>
      <c r="C21" s="87"/>
      <c r="D21" s="87"/>
      <c r="E21" s="159"/>
      <c r="F21" s="159"/>
      <c r="G21" s="159"/>
      <c r="H21" s="159"/>
      <c r="I21" s="159"/>
      <c r="J21" s="159"/>
      <c r="K21" s="159"/>
      <c r="L21" s="159"/>
      <c r="M21" s="159"/>
      <c r="N21" s="160"/>
      <c r="O21" s="160"/>
      <c r="P21" s="160"/>
      <c r="Q21" s="160"/>
      <c r="R21" s="160"/>
      <c r="S21" s="160"/>
    </row>
    <row r="22" ht="12.0" customHeight="1">
      <c r="A22" s="5"/>
      <c r="B22" s="166" t="s">
        <v>13</v>
      </c>
      <c r="C22" s="87">
        <v>-36926.0</v>
      </c>
      <c r="D22" s="87">
        <v>-56187.0</v>
      </c>
      <c r="E22" s="87">
        <v>-53084.0</v>
      </c>
      <c r="F22" s="87">
        <v>-98928.0</v>
      </c>
      <c r="G22" s="87">
        <v>-155199.0</v>
      </c>
      <c r="H22" s="87">
        <v>-155176.0</v>
      </c>
      <c r="I22" s="87">
        <v>-57686.0</v>
      </c>
      <c r="J22" s="87">
        <v>-162516.0</v>
      </c>
      <c r="K22" s="87">
        <v>-192402.0</v>
      </c>
      <c r="L22" s="87">
        <v>-185675.0</v>
      </c>
      <c r="M22" s="87">
        <v>30560.0</v>
      </c>
      <c r="N22" s="87">
        <v>-1266.0</v>
      </c>
      <c r="O22" s="87">
        <v>34334.0</v>
      </c>
      <c r="P22" s="167">
        <v>67708.0</v>
      </c>
      <c r="Q22" s="87">
        <v>65426.0</v>
      </c>
      <c r="R22" s="87">
        <v>-33682.0</v>
      </c>
      <c r="S22" s="87">
        <v>-30199.0</v>
      </c>
      <c r="T22" s="36">
        <v>2356.0</v>
      </c>
    </row>
    <row r="23" ht="12.0" customHeight="1">
      <c r="A23" s="5"/>
      <c r="B23" s="166" t="s">
        <v>14</v>
      </c>
      <c r="C23" s="17">
        <v>20.0</v>
      </c>
      <c r="D23" s="17">
        <v>461.0</v>
      </c>
      <c r="E23" s="17">
        <v>-1078.0</v>
      </c>
      <c r="F23" s="17">
        <v>440.0</v>
      </c>
      <c r="G23" s="17">
        <v>-13260.0</v>
      </c>
      <c r="H23" s="17">
        <v>-13806.0</v>
      </c>
      <c r="I23" s="17">
        <v>-3330.0</v>
      </c>
      <c r="J23" s="17">
        <v>-8498.0</v>
      </c>
      <c r="K23" s="17">
        <v>-2297.0</v>
      </c>
      <c r="L23" s="17">
        <v>-547.0</v>
      </c>
      <c r="M23" s="17">
        <v>245.0</v>
      </c>
      <c r="N23" s="18">
        <v>-18834.0</v>
      </c>
      <c r="O23" s="18">
        <v>-23279.0</v>
      </c>
      <c r="P23" s="18">
        <v>-31755.0</v>
      </c>
      <c r="Q23" s="18">
        <v>-7119.0</v>
      </c>
      <c r="R23" s="18">
        <v>-12733.0</v>
      </c>
      <c r="S23" s="18">
        <v>-19988.0</v>
      </c>
      <c r="T23" s="36">
        <v>-36307.0</v>
      </c>
    </row>
    <row r="24" ht="12.0" customHeight="1">
      <c r="A24" s="5"/>
      <c r="B24" s="162" t="s">
        <v>15</v>
      </c>
      <c r="C24" s="17">
        <v>789.0</v>
      </c>
      <c r="D24" s="17">
        <v>507.0</v>
      </c>
      <c r="E24" s="17">
        <v>-7310.0</v>
      </c>
      <c r="F24" s="17">
        <v>-461.0</v>
      </c>
      <c r="G24" s="17">
        <v>-2.0</v>
      </c>
      <c r="H24" s="17">
        <v>-91.0</v>
      </c>
      <c r="I24" s="17">
        <v>-15242.0</v>
      </c>
      <c r="J24" s="17">
        <v>-158.0</v>
      </c>
      <c r="K24" s="17">
        <v>930.0</v>
      </c>
      <c r="L24" s="18">
        <v>1267.0</v>
      </c>
      <c r="M24" s="17">
        <v>-11281.0</v>
      </c>
      <c r="N24" s="18">
        <v>0.0</v>
      </c>
      <c r="O24" s="18">
        <v>935.0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W24" s="20"/>
    </row>
    <row r="25" ht="12.0" customHeight="1">
      <c r="A25" s="5"/>
      <c r="B25" s="161" t="s">
        <v>22</v>
      </c>
      <c r="C25" s="17">
        <v>-105.0</v>
      </c>
      <c r="D25" s="17" t="s">
        <v>43</v>
      </c>
      <c r="E25" s="17">
        <v>0.0</v>
      </c>
      <c r="F25" s="17">
        <v>7.0</v>
      </c>
      <c r="G25" s="17">
        <v>7.0</v>
      </c>
      <c r="H25" s="17">
        <v>4.0</v>
      </c>
      <c r="I25" s="17">
        <v>-3022.0</v>
      </c>
      <c r="J25" s="17">
        <v>-6258.0</v>
      </c>
      <c r="K25" s="17">
        <v>0.0</v>
      </c>
      <c r="L25" s="18">
        <v>-6741.0</v>
      </c>
      <c r="M25" s="17">
        <v>110.0</v>
      </c>
      <c r="N25" s="18">
        <v>0.0</v>
      </c>
      <c r="O25" s="18">
        <v>0.0</v>
      </c>
      <c r="P25" s="18">
        <v>0.0</v>
      </c>
      <c r="Q25" s="18">
        <v>0.0</v>
      </c>
      <c r="R25" s="18">
        <v>0.0</v>
      </c>
      <c r="S25" s="18">
        <v>0.0</v>
      </c>
      <c r="T25" s="18">
        <v>0.0</v>
      </c>
    </row>
    <row r="26" ht="12.0" customHeight="1">
      <c r="A26" s="5"/>
      <c r="B26" s="161" t="s">
        <v>29</v>
      </c>
      <c r="C26" s="17">
        <v>1697.0</v>
      </c>
      <c r="D26" s="17">
        <v>6746.0</v>
      </c>
      <c r="E26" s="17">
        <v>3693.0</v>
      </c>
      <c r="F26" s="17">
        <v>2349.0</v>
      </c>
      <c r="G26" s="17">
        <v>4075.0</v>
      </c>
      <c r="H26" s="17">
        <v>12215.0</v>
      </c>
      <c r="I26" s="17">
        <v>-31279.0</v>
      </c>
      <c r="J26" s="17">
        <v>-31796.0</v>
      </c>
      <c r="K26" s="17">
        <v>-34281.0</v>
      </c>
      <c r="L26" s="18">
        <v>-29769.0</v>
      </c>
      <c r="M26" s="17">
        <v>-11672.0</v>
      </c>
      <c r="N26" s="18">
        <v>-13663.0</v>
      </c>
      <c r="O26" s="18">
        <v>-16185.0</v>
      </c>
      <c r="P26" s="18">
        <v>-13112.0</v>
      </c>
      <c r="Q26" s="18">
        <v>-319.0</v>
      </c>
      <c r="R26" s="18">
        <v>-2046.0</v>
      </c>
      <c r="S26" s="18">
        <v>-7526.0</v>
      </c>
      <c r="T26" s="18">
        <v>-87.0</v>
      </c>
    </row>
    <row r="27" ht="12.0" customHeight="1">
      <c r="A27" s="5"/>
      <c r="B27" s="161" t="s">
        <v>32</v>
      </c>
      <c r="C27" s="17">
        <v>16825.0</v>
      </c>
      <c r="D27" s="17">
        <v>49086.0</v>
      </c>
      <c r="E27" s="17">
        <v>7413.0</v>
      </c>
      <c r="F27" s="17">
        <v>2427.0</v>
      </c>
      <c r="G27" s="17">
        <v>43788.0</v>
      </c>
      <c r="H27" s="17">
        <v>63083.0</v>
      </c>
      <c r="I27" s="17">
        <v>15553.0</v>
      </c>
      <c r="J27" s="17">
        <v>-27461.0</v>
      </c>
      <c r="K27" s="17">
        <v>7448.0</v>
      </c>
      <c r="L27" s="18">
        <v>10729.0</v>
      </c>
      <c r="M27" s="17">
        <v>-7628.0</v>
      </c>
      <c r="N27" s="18">
        <v>-59154.0</v>
      </c>
      <c r="O27" s="18">
        <v>-42070.0</v>
      </c>
      <c r="P27" s="18">
        <v>-61538.0</v>
      </c>
      <c r="Q27" s="18">
        <v>12177.0</v>
      </c>
      <c r="R27" s="18">
        <v>4246.0</v>
      </c>
      <c r="S27" s="18">
        <v>52141.0</v>
      </c>
      <c r="T27" s="16">
        <v>68703.0</v>
      </c>
    </row>
    <row r="28" ht="12.0" customHeight="1">
      <c r="A28" s="5"/>
      <c r="B28" s="161" t="s">
        <v>150</v>
      </c>
      <c r="C28" s="17">
        <v>-11398.0</v>
      </c>
      <c r="D28" s="17">
        <v>-12275.0</v>
      </c>
      <c r="E28" s="17">
        <v>-1431.0</v>
      </c>
      <c r="F28" s="17">
        <v>-14088.0</v>
      </c>
      <c r="G28" s="17">
        <v>-3797.0</v>
      </c>
      <c r="H28" s="17">
        <v>-17364.0</v>
      </c>
      <c r="I28" s="17">
        <v>-901.0</v>
      </c>
      <c r="J28" s="17">
        <v>8958.0</v>
      </c>
      <c r="K28" s="17">
        <v>1568.0</v>
      </c>
      <c r="L28" s="18">
        <v>-9681.0</v>
      </c>
      <c r="M28" s="17">
        <v>0.0</v>
      </c>
      <c r="N28" s="18">
        <v>0.0</v>
      </c>
      <c r="O28" s="18">
        <v>0.0</v>
      </c>
      <c r="P28" s="18">
        <v>1720.0</v>
      </c>
      <c r="Q28" s="18">
        <v>0.0</v>
      </c>
      <c r="R28" s="18">
        <v>0.0</v>
      </c>
      <c r="S28" s="18">
        <v>0.0</v>
      </c>
      <c r="T28" s="18">
        <v>0.0</v>
      </c>
    </row>
    <row r="29" ht="12.0" customHeight="1">
      <c r="A29" s="5"/>
      <c r="B29" s="161" t="s">
        <v>151</v>
      </c>
      <c r="C29" s="17">
        <v>-346.0</v>
      </c>
      <c r="D29" s="17">
        <v>-407.0</v>
      </c>
      <c r="E29" s="17">
        <v>849.0</v>
      </c>
      <c r="F29" s="17">
        <v>1130.0</v>
      </c>
      <c r="G29" s="17">
        <v>1448.0</v>
      </c>
      <c r="H29" s="17">
        <v>1698.0</v>
      </c>
      <c r="I29" s="17">
        <v>-682.0</v>
      </c>
      <c r="J29" s="17">
        <v>986.0</v>
      </c>
      <c r="K29" s="17">
        <v>4509.0</v>
      </c>
      <c r="L29" s="18">
        <v>6376.0</v>
      </c>
      <c r="M29" s="17">
        <v>633.0</v>
      </c>
      <c r="N29" s="18">
        <v>0.0</v>
      </c>
      <c r="O29" s="18">
        <v>1274.0</v>
      </c>
      <c r="P29" s="18">
        <v>0.0</v>
      </c>
      <c r="Q29" s="18">
        <v>0.0</v>
      </c>
      <c r="R29" s="18">
        <v>0.0</v>
      </c>
      <c r="S29" s="18">
        <v>0.0</v>
      </c>
      <c r="T29" s="18">
        <v>0.0</v>
      </c>
    </row>
    <row r="30" ht="12.0" customHeight="1">
      <c r="A30" s="5"/>
      <c r="B30" s="162" t="s">
        <v>37</v>
      </c>
      <c r="C30" s="17">
        <v>8595.0</v>
      </c>
      <c r="D30" s="17">
        <v>-7138.0</v>
      </c>
      <c r="E30" s="17">
        <v>-1644.0</v>
      </c>
      <c r="F30" s="17">
        <v>-5807.0</v>
      </c>
      <c r="G30" s="17">
        <v>-9036.0</v>
      </c>
      <c r="H30" s="17">
        <v>1922.0</v>
      </c>
      <c r="I30" s="17">
        <v>-2021.0</v>
      </c>
      <c r="J30" s="17">
        <v>-3058.0</v>
      </c>
      <c r="K30" s="17">
        <v>-4893.0</v>
      </c>
      <c r="L30" s="18">
        <v>9636.0</v>
      </c>
      <c r="M30" s="17">
        <v>-12657.0</v>
      </c>
      <c r="N30" s="18">
        <v>-18060.0</v>
      </c>
      <c r="O30" s="18">
        <v>-18484.0</v>
      </c>
      <c r="P30" s="18">
        <v>17175.0</v>
      </c>
      <c r="Q30" s="18">
        <v>-19587.0</v>
      </c>
      <c r="R30" s="18">
        <v>-25941.0</v>
      </c>
      <c r="S30" s="18">
        <v>-21895.0</v>
      </c>
      <c r="T30" s="18">
        <v>-12151.0</v>
      </c>
    </row>
    <row r="31" ht="12.0" customHeight="1">
      <c r="A31" s="5"/>
      <c r="B31" s="162" t="s">
        <v>152</v>
      </c>
      <c r="C31" s="111">
        <v>5833.0</v>
      </c>
      <c r="D31" s="111">
        <f>-11435-43352</f>
        <v>-54787</v>
      </c>
      <c r="E31" s="17">
        <v>-4156.0</v>
      </c>
      <c r="F31" s="17">
        <v>-2786.0</v>
      </c>
      <c r="G31" s="17">
        <f>-6538-628</f>
        <v>-7166</v>
      </c>
      <c r="H31" s="17">
        <f>-21054-628</f>
        <v>-21682</v>
      </c>
      <c r="I31" s="17">
        <v>-9529.0</v>
      </c>
      <c r="J31" s="17">
        <v>-9140.0</v>
      </c>
      <c r="K31" s="17">
        <v>217.0</v>
      </c>
      <c r="L31" s="18">
        <v>565.0</v>
      </c>
      <c r="M31" s="17">
        <v>10795.0</v>
      </c>
      <c r="N31" s="18">
        <v>5016.0</v>
      </c>
      <c r="O31" s="18">
        <v>-5235.0</v>
      </c>
      <c r="P31" s="18">
        <v>5976.0</v>
      </c>
      <c r="Q31" s="18">
        <v>-6603.0</v>
      </c>
      <c r="R31" s="18">
        <v>-8080.0</v>
      </c>
      <c r="S31" s="18">
        <v>-5630.0</v>
      </c>
      <c r="T31" s="36">
        <v>-14043.0</v>
      </c>
    </row>
    <row r="32" ht="12.0" customHeight="1">
      <c r="A32" s="5"/>
      <c r="B32" s="168" t="s">
        <v>153</v>
      </c>
      <c r="C32" s="169">
        <f t="shared" ref="C32:N32" si="1">sum(C6:C31)</f>
        <v>118348</v>
      </c>
      <c r="D32" s="169">
        <f t="shared" si="1"/>
        <v>151898</v>
      </c>
      <c r="E32" s="169">
        <f t="shared" si="1"/>
        <v>23560</v>
      </c>
      <c r="F32" s="169">
        <f t="shared" si="1"/>
        <v>23199</v>
      </c>
      <c r="G32" s="169">
        <f t="shared" si="1"/>
        <v>89075</v>
      </c>
      <c r="H32" s="169">
        <f t="shared" si="1"/>
        <v>214431</v>
      </c>
      <c r="I32" s="169">
        <f t="shared" si="1"/>
        <v>-46964</v>
      </c>
      <c r="J32" s="169">
        <f t="shared" si="1"/>
        <v>-87109</v>
      </c>
      <c r="K32" s="169">
        <f t="shared" si="1"/>
        <v>28596</v>
      </c>
      <c r="L32" s="169">
        <f t="shared" si="1"/>
        <v>160656</v>
      </c>
      <c r="M32" s="169">
        <f t="shared" si="1"/>
        <v>116562</v>
      </c>
      <c r="N32" s="170">
        <f t="shared" si="1"/>
        <v>117635</v>
      </c>
      <c r="O32" s="170">
        <f>sum(O6:O31)+1</f>
        <v>254505</v>
      </c>
      <c r="P32" s="170">
        <f t="shared" ref="P32:T32" si="2">sum(P6:P31)</f>
        <v>414296</v>
      </c>
      <c r="Q32" s="170">
        <f t="shared" si="2"/>
        <v>130271</v>
      </c>
      <c r="R32" s="170">
        <f t="shared" si="2"/>
        <v>131250</v>
      </c>
      <c r="S32" s="170">
        <f t="shared" si="2"/>
        <v>294932</v>
      </c>
      <c r="T32" s="170">
        <f t="shared" si="2"/>
        <v>466991</v>
      </c>
    </row>
    <row r="33" ht="12.0" customHeight="1">
      <c r="A33" s="5"/>
      <c r="B33" s="161" t="s">
        <v>154</v>
      </c>
      <c r="C33" s="111">
        <v>-25085.0</v>
      </c>
      <c r="D33" s="111">
        <v>-47044.0</v>
      </c>
      <c r="E33" s="17">
        <v>-15394.0</v>
      </c>
      <c r="F33" s="17">
        <v>-23321.0</v>
      </c>
      <c r="G33" s="17">
        <v>-44468.0</v>
      </c>
      <c r="H33" s="17">
        <v>-64150.0</v>
      </c>
      <c r="I33" s="17">
        <v>-4818.0</v>
      </c>
      <c r="J33" s="17">
        <v>-21074.0</v>
      </c>
      <c r="K33" s="17">
        <v>-33467.0</v>
      </c>
      <c r="L33" s="17">
        <v>-48299.0</v>
      </c>
      <c r="M33" s="17">
        <v>-6808.0</v>
      </c>
      <c r="N33" s="18">
        <v>-18713.0</v>
      </c>
      <c r="O33" s="18">
        <v>-25516.0</v>
      </c>
      <c r="P33" s="18">
        <v>-27407.0</v>
      </c>
      <c r="Q33" s="18">
        <v>-3303.0</v>
      </c>
      <c r="R33" s="18">
        <v>-7103.0</v>
      </c>
      <c r="S33" s="18">
        <v>-16383.0</v>
      </c>
      <c r="T33" s="18">
        <v>-24293.0</v>
      </c>
    </row>
    <row r="34" ht="12.0" customHeight="1">
      <c r="A34" s="5"/>
      <c r="B34" s="161" t="s">
        <v>155</v>
      </c>
      <c r="C34" s="111">
        <v>-1912.0</v>
      </c>
      <c r="D34" s="111">
        <v>-3880.0</v>
      </c>
      <c r="E34" s="17">
        <v>-1412.0</v>
      </c>
      <c r="F34" s="17">
        <v>-1966.0</v>
      </c>
      <c r="G34" s="17">
        <v>-2296.0</v>
      </c>
      <c r="H34" s="17">
        <v>-12149.0</v>
      </c>
      <c r="I34" s="17">
        <v>-19458.0</v>
      </c>
      <c r="J34" s="17">
        <v>-38379.0</v>
      </c>
      <c r="K34" s="17">
        <v>-51152.0</v>
      </c>
      <c r="L34" s="17">
        <v>-70096.0</v>
      </c>
      <c r="M34" s="17">
        <v>-15534.0</v>
      </c>
      <c r="N34" s="18">
        <v>-37156.0</v>
      </c>
      <c r="O34" s="18">
        <v>-52356.0</v>
      </c>
      <c r="P34" s="18">
        <v>-91788.0</v>
      </c>
      <c r="Q34" s="18">
        <v>-7019.0</v>
      </c>
      <c r="R34" s="18">
        <v>-26642.0</v>
      </c>
      <c r="S34" s="18">
        <v>-36964.0</v>
      </c>
      <c r="T34" s="18">
        <v>-69603.0</v>
      </c>
    </row>
    <row r="35" ht="12.0" customHeight="1">
      <c r="A35" s="5"/>
      <c r="B35" s="162" t="s">
        <v>156</v>
      </c>
      <c r="C35" s="111">
        <v>-6129.0</v>
      </c>
      <c r="D35" s="111">
        <v>-5023.0</v>
      </c>
      <c r="E35" s="17">
        <v>-1311.0</v>
      </c>
      <c r="F35" s="17">
        <v>-2607.0</v>
      </c>
      <c r="G35" s="17">
        <v>-3972.0</v>
      </c>
      <c r="H35" s="17">
        <v>-5753.0</v>
      </c>
      <c r="I35" s="17">
        <v>-1479.0</v>
      </c>
      <c r="J35" s="17">
        <v>-3174.0</v>
      </c>
      <c r="K35" s="17">
        <v>-4796.0</v>
      </c>
      <c r="L35" s="17">
        <v>-6169.0</v>
      </c>
      <c r="M35" s="17">
        <v>-1148.0</v>
      </c>
      <c r="N35" s="18">
        <v>-2153.0</v>
      </c>
      <c r="O35" s="18">
        <v>-3070.0</v>
      </c>
      <c r="P35" s="18">
        <v>-4057.0</v>
      </c>
      <c r="Q35" s="18">
        <v>-820.0</v>
      </c>
      <c r="R35" s="18">
        <v>-1663.0</v>
      </c>
      <c r="S35" s="18">
        <v>-2671.0</v>
      </c>
      <c r="T35" s="18">
        <v>-3804.0</v>
      </c>
    </row>
    <row r="36" ht="12.0" customHeight="1">
      <c r="A36" s="5"/>
      <c r="B36" s="162" t="s">
        <v>157</v>
      </c>
      <c r="C36" s="17">
        <v>0.0</v>
      </c>
      <c r="D36" s="17">
        <v>0.0</v>
      </c>
      <c r="E36" s="17"/>
      <c r="F36" s="17"/>
      <c r="G36" s="17"/>
      <c r="H36" s="17">
        <v>0.0</v>
      </c>
      <c r="I36" s="17">
        <v>0.0</v>
      </c>
      <c r="J36" s="17">
        <v>0.0</v>
      </c>
      <c r="K36" s="17">
        <v>0.0</v>
      </c>
      <c r="L36" s="17">
        <v>0.0</v>
      </c>
      <c r="M36" s="17">
        <v>0.0</v>
      </c>
      <c r="N36" s="18">
        <v>2495.0</v>
      </c>
      <c r="O36" s="18">
        <v>4198.0</v>
      </c>
      <c r="P36" s="18">
        <v>4198.0</v>
      </c>
      <c r="Q36" s="18">
        <v>0.0</v>
      </c>
      <c r="R36" s="18">
        <v>362.0</v>
      </c>
      <c r="S36" s="18">
        <v>4551.0</v>
      </c>
      <c r="T36" s="18">
        <v>4788.0</v>
      </c>
    </row>
    <row r="37" ht="12.0" customHeight="1">
      <c r="A37" s="5"/>
      <c r="B37" s="168" t="s">
        <v>158</v>
      </c>
      <c r="C37" s="169">
        <f t="shared" ref="C37:D37" si="3">sum(C32:C36)</f>
        <v>85222</v>
      </c>
      <c r="D37" s="169">
        <f t="shared" si="3"/>
        <v>95951</v>
      </c>
      <c r="E37" s="169">
        <f t="shared" ref="E37:G37" si="4">sum(E32:E35)</f>
        <v>5443</v>
      </c>
      <c r="F37" s="169">
        <f t="shared" si="4"/>
        <v>-4695</v>
      </c>
      <c r="G37" s="169">
        <f t="shared" si="4"/>
        <v>38339</v>
      </c>
      <c r="H37" s="169">
        <f t="shared" ref="H37:T37" si="5">sum(H32:H36)</f>
        <v>132379</v>
      </c>
      <c r="I37" s="169">
        <f t="shared" si="5"/>
        <v>-72719</v>
      </c>
      <c r="J37" s="169">
        <f t="shared" si="5"/>
        <v>-149736</v>
      </c>
      <c r="K37" s="169">
        <f t="shared" si="5"/>
        <v>-60819</v>
      </c>
      <c r="L37" s="169">
        <f t="shared" si="5"/>
        <v>36092</v>
      </c>
      <c r="M37" s="169">
        <f t="shared" si="5"/>
        <v>93072</v>
      </c>
      <c r="N37" s="170">
        <f t="shared" si="5"/>
        <v>62108</v>
      </c>
      <c r="O37" s="170">
        <f t="shared" si="5"/>
        <v>177761</v>
      </c>
      <c r="P37" s="170">
        <f t="shared" si="5"/>
        <v>295242</v>
      </c>
      <c r="Q37" s="170">
        <f t="shared" si="5"/>
        <v>119129</v>
      </c>
      <c r="R37" s="170">
        <f t="shared" si="5"/>
        <v>96204</v>
      </c>
      <c r="S37" s="170">
        <f t="shared" si="5"/>
        <v>243465</v>
      </c>
      <c r="T37" s="170">
        <f t="shared" si="5"/>
        <v>374079</v>
      </c>
    </row>
    <row r="38" ht="12.0" customHeight="1">
      <c r="A38" s="5"/>
      <c r="B38" s="152" t="s">
        <v>159</v>
      </c>
      <c r="C38" s="128"/>
      <c r="D38" s="128"/>
      <c r="E38" s="159"/>
      <c r="F38" s="159"/>
      <c r="G38" s="159"/>
      <c r="H38" s="159"/>
      <c r="I38" s="159"/>
      <c r="J38" s="159"/>
      <c r="K38" s="159"/>
      <c r="L38" s="159"/>
      <c r="M38" s="159"/>
      <c r="N38" s="160"/>
      <c r="O38" s="160"/>
      <c r="P38" s="160"/>
      <c r="Q38" s="160"/>
      <c r="R38" s="160"/>
      <c r="S38" s="160"/>
    </row>
    <row r="39" ht="15.75" customHeight="1">
      <c r="A39" s="5"/>
      <c r="B39" s="165" t="s">
        <v>160</v>
      </c>
      <c r="C39" s="111">
        <v>-16551.0</v>
      </c>
      <c r="D39" s="111">
        <v>-21391.0</v>
      </c>
      <c r="E39" s="17">
        <v>-9607.0</v>
      </c>
      <c r="F39" s="17">
        <v>-17164.0</v>
      </c>
      <c r="G39" s="17">
        <v>-22112.0</v>
      </c>
      <c r="H39" s="17">
        <v>-29907.0</v>
      </c>
      <c r="I39" s="17">
        <v>-8295.0</v>
      </c>
      <c r="J39" s="17">
        <v>-15520.0</v>
      </c>
      <c r="K39" s="17">
        <v>-20163.0</v>
      </c>
      <c r="L39" s="17">
        <v>-22967.0</v>
      </c>
      <c r="M39" s="17">
        <v>-4247.0</v>
      </c>
      <c r="N39" s="18">
        <v>-8265.0</v>
      </c>
      <c r="O39" s="18">
        <v>-14738.0</v>
      </c>
      <c r="P39" s="18">
        <v>-24109.0</v>
      </c>
      <c r="Q39" s="18">
        <v>-11175.0</v>
      </c>
      <c r="R39" s="18">
        <v>-24320.0</v>
      </c>
      <c r="S39" s="18">
        <v>-39192.0</v>
      </c>
      <c r="T39" s="18">
        <v>-57083.0</v>
      </c>
    </row>
    <row r="40" ht="12.0" customHeight="1">
      <c r="A40" s="5"/>
      <c r="B40" s="161" t="s">
        <v>161</v>
      </c>
      <c r="C40" s="111">
        <v>0.0</v>
      </c>
      <c r="D40" s="111">
        <v>0.0</v>
      </c>
      <c r="E40" s="17">
        <v>0.0</v>
      </c>
      <c r="F40" s="17">
        <v>0.0</v>
      </c>
      <c r="G40" s="17">
        <v>-641784.0</v>
      </c>
      <c r="H40" s="17">
        <v>-692722.0</v>
      </c>
      <c r="I40" s="17">
        <v>-265137.0</v>
      </c>
      <c r="J40" s="17">
        <v>-289865.0</v>
      </c>
      <c r="K40" s="17">
        <v>-321799.0</v>
      </c>
      <c r="L40" s="17">
        <v>-745726.0</v>
      </c>
      <c r="M40" s="17">
        <v>0.0</v>
      </c>
      <c r="N40" s="18"/>
      <c r="O40" s="18">
        <v>0.0</v>
      </c>
      <c r="P40" s="18">
        <v>0.0</v>
      </c>
      <c r="Q40" s="18">
        <v>0.0</v>
      </c>
      <c r="R40" s="18">
        <v>0.0</v>
      </c>
      <c r="S40" s="18">
        <v>0.0</v>
      </c>
      <c r="T40" s="18">
        <v>0.0</v>
      </c>
    </row>
    <row r="41" ht="12.0" customHeight="1">
      <c r="A41" s="5"/>
      <c r="B41" s="162" t="s">
        <v>162</v>
      </c>
      <c r="C41" s="111">
        <v>0.0</v>
      </c>
      <c r="D41" s="111">
        <v>0.0</v>
      </c>
      <c r="E41" s="17">
        <v>0.0</v>
      </c>
      <c r="F41" s="17"/>
      <c r="G41" s="17">
        <v>0.0</v>
      </c>
      <c r="H41" s="17">
        <v>-784915.0</v>
      </c>
      <c r="I41" s="17">
        <v>350128.0</v>
      </c>
      <c r="J41" s="17">
        <v>514394.0</v>
      </c>
      <c r="K41" s="17">
        <v>582367.0</v>
      </c>
      <c r="L41" s="17">
        <v>655533.0</v>
      </c>
      <c r="M41" s="17">
        <v>1474.0</v>
      </c>
      <c r="N41" s="18">
        <v>56996.0</v>
      </c>
      <c r="O41" s="18">
        <v>54214.0</v>
      </c>
      <c r="P41" s="18">
        <v>90298.0</v>
      </c>
      <c r="Q41" s="18">
        <v>3164.0</v>
      </c>
      <c r="R41" s="18">
        <v>3164.0</v>
      </c>
      <c r="S41" s="18">
        <v>3164.0</v>
      </c>
      <c r="T41" s="18">
        <v>3164.0</v>
      </c>
    </row>
    <row r="42" ht="12.0" customHeight="1">
      <c r="A42" s="5"/>
      <c r="B42" s="162" t="s">
        <v>163</v>
      </c>
      <c r="C42" s="111">
        <v>0.0</v>
      </c>
      <c r="D42" s="111">
        <v>0.0</v>
      </c>
      <c r="E42" s="17">
        <v>0.0</v>
      </c>
      <c r="F42" s="17">
        <v>0.0</v>
      </c>
      <c r="G42" s="17">
        <v>0.0</v>
      </c>
      <c r="H42" s="17">
        <v>0.0</v>
      </c>
      <c r="I42" s="17">
        <v>0.0</v>
      </c>
      <c r="J42" s="17">
        <v>0.0</v>
      </c>
      <c r="K42" s="17">
        <v>20981.0</v>
      </c>
      <c r="L42" s="17">
        <v>25263.0</v>
      </c>
      <c r="M42" s="17">
        <v>0.0</v>
      </c>
      <c r="N42" s="18"/>
      <c r="O42" s="18">
        <v>0.0</v>
      </c>
      <c r="P42" s="18">
        <v>0.0</v>
      </c>
      <c r="Q42" s="18">
        <v>0.0</v>
      </c>
      <c r="R42" s="18">
        <v>0.0</v>
      </c>
      <c r="S42" s="18">
        <v>0.0</v>
      </c>
      <c r="T42" s="18">
        <v>0.0</v>
      </c>
    </row>
    <row r="43" ht="12.0" customHeight="1">
      <c r="A43" s="5"/>
      <c r="B43" s="162" t="s">
        <v>164</v>
      </c>
      <c r="C43" s="111">
        <v>0.0</v>
      </c>
      <c r="D43" s="111">
        <v>0.0</v>
      </c>
      <c r="E43" s="17">
        <v>0.0</v>
      </c>
      <c r="F43" s="17">
        <v>0.0</v>
      </c>
      <c r="G43" s="17">
        <v>0.0</v>
      </c>
      <c r="H43" s="17">
        <v>0.0</v>
      </c>
      <c r="I43" s="17">
        <v>16134.0</v>
      </c>
      <c r="J43" s="17">
        <v>16134.0</v>
      </c>
      <c r="K43" s="17">
        <v>0.0</v>
      </c>
      <c r="L43" s="17">
        <v>0.0</v>
      </c>
      <c r="M43" s="17">
        <v>0.0</v>
      </c>
      <c r="N43" s="18"/>
      <c r="O43" s="18">
        <v>0.0</v>
      </c>
      <c r="P43" s="18">
        <v>0.0</v>
      </c>
      <c r="Q43" s="18">
        <v>0.0</v>
      </c>
      <c r="R43" s="18">
        <v>0.0</v>
      </c>
      <c r="S43" s="18">
        <v>0.0</v>
      </c>
      <c r="T43" s="18">
        <v>0.0</v>
      </c>
    </row>
    <row r="44" ht="12.0" customHeight="1">
      <c r="A44" s="5"/>
      <c r="B44" s="162" t="s">
        <v>165</v>
      </c>
      <c r="C44" s="111">
        <v>0.0</v>
      </c>
      <c r="D44" s="111">
        <v>0.0</v>
      </c>
      <c r="E44" s="17">
        <v>0.0</v>
      </c>
      <c r="F44" s="17">
        <v>0.0</v>
      </c>
      <c r="G44" s="17">
        <v>0.0</v>
      </c>
      <c r="H44" s="17">
        <v>0.0</v>
      </c>
      <c r="I44" s="17">
        <v>0.0</v>
      </c>
      <c r="J44" s="17">
        <v>0.0</v>
      </c>
      <c r="K44" s="17">
        <v>0.0</v>
      </c>
      <c r="L44" s="17">
        <v>5337.0</v>
      </c>
      <c r="M44" s="17">
        <v>0.0</v>
      </c>
      <c r="N44" s="18"/>
      <c r="O44" s="18">
        <v>0.0</v>
      </c>
      <c r="P44" s="18">
        <v>0.0</v>
      </c>
      <c r="Q44" s="18">
        <v>0.0</v>
      </c>
      <c r="R44" s="18">
        <v>0.0</v>
      </c>
      <c r="S44" s="18">
        <v>0.0</v>
      </c>
      <c r="T44" s="18">
        <v>0.0</v>
      </c>
    </row>
    <row r="45" ht="12.0" customHeight="1">
      <c r="A45" s="5"/>
      <c r="B45" s="161" t="s">
        <v>166</v>
      </c>
      <c r="C45" s="111">
        <v>0.0</v>
      </c>
      <c r="D45" s="111">
        <v>0.0</v>
      </c>
      <c r="E45" s="111">
        <v>0.0</v>
      </c>
      <c r="F45" s="111">
        <v>0.0</v>
      </c>
      <c r="G45" s="111">
        <v>0.0</v>
      </c>
      <c r="H45" s="111">
        <v>0.0</v>
      </c>
      <c r="I45" s="111">
        <v>0.0</v>
      </c>
      <c r="J45" s="111">
        <v>0.0</v>
      </c>
      <c r="K45" s="111">
        <v>-23061.0</v>
      </c>
      <c r="L45" s="111">
        <v>0.0</v>
      </c>
      <c r="M45" s="17">
        <v>0.0</v>
      </c>
      <c r="N45" s="18">
        <v>0.0</v>
      </c>
      <c r="O45" s="18">
        <v>0.0</v>
      </c>
      <c r="P45" s="18">
        <v>0.0</v>
      </c>
      <c r="Q45" s="18">
        <v>0.0</v>
      </c>
      <c r="R45" s="18">
        <v>0.0</v>
      </c>
      <c r="S45" s="18">
        <v>0.0</v>
      </c>
      <c r="T45" s="18">
        <v>0.0</v>
      </c>
    </row>
    <row r="46" ht="12.0" customHeight="1">
      <c r="A46" s="5"/>
      <c r="B46" s="171" t="s">
        <v>167</v>
      </c>
      <c r="C46" s="169">
        <f t="shared" ref="C46:D46" si="6">SUM(C39:C45)</f>
        <v>-16551</v>
      </c>
      <c r="D46" s="169">
        <f t="shared" si="6"/>
        <v>-21391</v>
      </c>
      <c r="E46" s="169">
        <f t="shared" ref="E46:F46" si="7">SUM(E39:E44)</f>
        <v>-9607</v>
      </c>
      <c r="F46" s="169">
        <f t="shared" si="7"/>
        <v>-17164</v>
      </c>
      <c r="G46" s="169">
        <f t="shared" ref="G46:T46" si="8">SUM(G39:G45)</f>
        <v>-663896</v>
      </c>
      <c r="H46" s="169">
        <f t="shared" si="8"/>
        <v>-1507544</v>
      </c>
      <c r="I46" s="169">
        <f t="shared" si="8"/>
        <v>92830</v>
      </c>
      <c r="J46" s="169">
        <f t="shared" si="8"/>
        <v>225143</v>
      </c>
      <c r="K46" s="169">
        <f t="shared" si="8"/>
        <v>238325</v>
      </c>
      <c r="L46" s="169">
        <f t="shared" si="8"/>
        <v>-82560</v>
      </c>
      <c r="M46" s="169">
        <f t="shared" si="8"/>
        <v>-2773</v>
      </c>
      <c r="N46" s="170">
        <f t="shared" si="8"/>
        <v>48731</v>
      </c>
      <c r="O46" s="170">
        <f t="shared" si="8"/>
        <v>39476</v>
      </c>
      <c r="P46" s="170">
        <f t="shared" si="8"/>
        <v>66189</v>
      </c>
      <c r="Q46" s="170">
        <f t="shared" si="8"/>
        <v>-8011</v>
      </c>
      <c r="R46" s="170">
        <f t="shared" si="8"/>
        <v>-21156</v>
      </c>
      <c r="S46" s="170">
        <f t="shared" si="8"/>
        <v>-36028</v>
      </c>
      <c r="T46" s="170">
        <f t="shared" si="8"/>
        <v>-53919</v>
      </c>
    </row>
    <row r="47" ht="12.0" customHeight="1">
      <c r="A47" s="5"/>
      <c r="B47" s="172" t="s">
        <v>168</v>
      </c>
      <c r="C47" s="5"/>
      <c r="D47" s="5"/>
      <c r="E47" s="159"/>
      <c r="F47" s="159"/>
      <c r="G47" s="159"/>
      <c r="H47" s="159"/>
      <c r="I47" s="159"/>
      <c r="J47" s="159"/>
      <c r="K47" s="159"/>
      <c r="L47" s="159"/>
      <c r="M47" s="159"/>
      <c r="N47" s="160"/>
      <c r="O47" s="160"/>
      <c r="P47" s="160"/>
      <c r="Q47" s="160"/>
      <c r="R47" s="160"/>
      <c r="S47" s="160"/>
    </row>
    <row r="48" ht="12.0" customHeight="1">
      <c r="A48" s="5"/>
      <c r="B48" s="161" t="s">
        <v>169</v>
      </c>
      <c r="C48" s="111">
        <v>0.0</v>
      </c>
      <c r="D48" s="111">
        <v>0.0</v>
      </c>
      <c r="E48" s="17">
        <v>0.0</v>
      </c>
      <c r="F48" s="17">
        <v>691.0</v>
      </c>
      <c r="G48" s="17">
        <v>989.0</v>
      </c>
      <c r="H48" s="17">
        <v>1282.0</v>
      </c>
      <c r="I48" s="17">
        <v>0.0</v>
      </c>
      <c r="J48" s="17">
        <v>8785.0</v>
      </c>
      <c r="K48" s="17">
        <v>0.0</v>
      </c>
      <c r="L48" s="17" t="s">
        <v>43</v>
      </c>
      <c r="M48" s="17">
        <v>0.0</v>
      </c>
      <c r="N48" s="18">
        <v>0.0</v>
      </c>
      <c r="O48" s="18">
        <v>0.0</v>
      </c>
      <c r="P48" s="18">
        <v>0.0</v>
      </c>
      <c r="Q48" s="18">
        <v>0.0</v>
      </c>
      <c r="R48" s="18">
        <v>0.0</v>
      </c>
      <c r="S48" s="18">
        <v>0.0</v>
      </c>
      <c r="T48" s="18">
        <v>0.0</v>
      </c>
    </row>
    <row r="49" ht="12.0" customHeight="1">
      <c r="A49" s="5"/>
      <c r="B49" s="161" t="s">
        <v>170</v>
      </c>
      <c r="C49" s="111">
        <v>0.0</v>
      </c>
      <c r="D49" s="111">
        <v>0.0</v>
      </c>
      <c r="E49" s="17">
        <v>0.0</v>
      </c>
      <c r="F49" s="17">
        <v>0.0</v>
      </c>
      <c r="G49" s="17">
        <v>0.0</v>
      </c>
      <c r="H49" s="17">
        <v>915947.0</v>
      </c>
      <c r="I49" s="17">
        <v>0.0</v>
      </c>
      <c r="J49" s="17">
        <v>0.0</v>
      </c>
      <c r="K49" s="17">
        <v>0.0</v>
      </c>
      <c r="L49" s="17" t="s">
        <v>43</v>
      </c>
      <c r="M49" s="17">
        <v>0.0</v>
      </c>
      <c r="N49" s="18">
        <v>0.0</v>
      </c>
      <c r="O49" s="18">
        <v>0.0</v>
      </c>
      <c r="P49" s="18">
        <v>0.0</v>
      </c>
      <c r="Q49" s="18">
        <v>0.0</v>
      </c>
      <c r="R49" s="18">
        <v>0.0</v>
      </c>
      <c r="S49" s="18">
        <v>0.0</v>
      </c>
      <c r="T49" s="18">
        <v>0.0</v>
      </c>
    </row>
    <row r="50" ht="12.0" customHeight="1">
      <c r="A50" s="5"/>
      <c r="B50" s="161" t="s">
        <v>171</v>
      </c>
      <c r="C50" s="111">
        <v>0.0</v>
      </c>
      <c r="D50" s="111">
        <v>0.0</v>
      </c>
      <c r="E50" s="17">
        <v>0.0</v>
      </c>
      <c r="F50" s="17">
        <v>0.0</v>
      </c>
      <c r="G50" s="17">
        <v>0.0</v>
      </c>
      <c r="H50" s="17">
        <v>-55874.0</v>
      </c>
      <c r="I50" s="17">
        <v>0.0</v>
      </c>
      <c r="J50" s="17">
        <v>0.0</v>
      </c>
      <c r="K50" s="17">
        <v>0.0</v>
      </c>
      <c r="L50" s="17" t="s">
        <v>43</v>
      </c>
      <c r="M50" s="17">
        <v>0.0</v>
      </c>
      <c r="N50" s="18">
        <v>0.0</v>
      </c>
      <c r="O50" s="18">
        <v>0.0</v>
      </c>
      <c r="P50" s="18">
        <v>0.0</v>
      </c>
      <c r="Q50" s="18">
        <v>0.0</v>
      </c>
      <c r="R50" s="18">
        <v>0.0</v>
      </c>
      <c r="S50" s="18">
        <v>0.0</v>
      </c>
      <c r="T50" s="18">
        <v>0.0</v>
      </c>
    </row>
    <row r="51" ht="12.0" customHeight="1">
      <c r="A51" s="5"/>
      <c r="B51" s="161" t="s">
        <v>172</v>
      </c>
      <c r="C51" s="17">
        <v>-40059.0</v>
      </c>
      <c r="D51" s="17">
        <v>-30977.0</v>
      </c>
      <c r="E51" s="17">
        <v>0.0</v>
      </c>
      <c r="F51" s="17">
        <v>-71039.0</v>
      </c>
      <c r="G51" s="17">
        <v>-71039.0</v>
      </c>
      <c r="H51" s="17">
        <v>-126045.0</v>
      </c>
      <c r="I51" s="17">
        <v>0.0</v>
      </c>
      <c r="J51" s="17">
        <v>0.0</v>
      </c>
      <c r="K51" s="17">
        <v>0.0</v>
      </c>
      <c r="L51" s="17" t="s">
        <v>43</v>
      </c>
      <c r="M51" s="17">
        <v>0.0</v>
      </c>
      <c r="N51" s="18">
        <v>0.0</v>
      </c>
      <c r="O51" s="18">
        <v>0.0</v>
      </c>
      <c r="P51" s="18">
        <v>0.0</v>
      </c>
      <c r="Q51" s="18">
        <v>0.0</v>
      </c>
      <c r="R51" s="18">
        <v>0.0</v>
      </c>
      <c r="S51" s="18">
        <v>0.0</v>
      </c>
      <c r="T51" s="18">
        <v>0.0</v>
      </c>
    </row>
    <row r="52" ht="12.0" customHeight="1">
      <c r="A52" s="5"/>
      <c r="B52" s="161" t="s">
        <v>173</v>
      </c>
      <c r="C52" s="17">
        <v>-2676.0</v>
      </c>
      <c r="D52" s="17">
        <v>-4276.0</v>
      </c>
      <c r="E52" s="17">
        <v>0.0</v>
      </c>
      <c r="F52" s="17">
        <v>-460.0</v>
      </c>
      <c r="G52" s="17">
        <v>-713.0</v>
      </c>
      <c r="H52" s="17">
        <v>-6288.0</v>
      </c>
      <c r="I52" s="17">
        <v>0.0</v>
      </c>
      <c r="J52" s="17">
        <v>0.0</v>
      </c>
      <c r="K52" s="17">
        <v>0.0</v>
      </c>
      <c r="L52" s="17"/>
      <c r="M52" s="17">
        <v>0.0</v>
      </c>
      <c r="N52" s="18">
        <v>0.0</v>
      </c>
      <c r="O52" s="18">
        <v>0.0</v>
      </c>
      <c r="P52" s="18">
        <v>0.0</v>
      </c>
      <c r="Q52" s="18">
        <v>0.0</v>
      </c>
      <c r="R52" s="18">
        <v>0.0</v>
      </c>
      <c r="S52" s="18">
        <v>0.0</v>
      </c>
      <c r="T52" s="18">
        <v>0.0</v>
      </c>
    </row>
    <row r="53" ht="12.0" customHeight="1">
      <c r="A53" s="5"/>
      <c r="B53" s="161" t="s">
        <v>174</v>
      </c>
      <c r="C53" s="17">
        <v>-10949.0</v>
      </c>
      <c r="D53" s="17">
        <v>-15500.0</v>
      </c>
      <c r="E53" s="17">
        <v>-3647.0</v>
      </c>
      <c r="F53" s="17">
        <v>-7854.0</v>
      </c>
      <c r="G53" s="17">
        <v>-12407.0</v>
      </c>
      <c r="H53" s="17">
        <v>-17656.0</v>
      </c>
      <c r="I53" s="17">
        <v>-6084.0</v>
      </c>
      <c r="J53" s="17">
        <v>-12576.0</v>
      </c>
      <c r="K53" s="17">
        <v>-19828.0</v>
      </c>
      <c r="L53" s="17">
        <v>-26993.0</v>
      </c>
      <c r="M53" s="17">
        <v>-5919.0</v>
      </c>
      <c r="N53" s="18">
        <v>-12290.0</v>
      </c>
      <c r="O53" s="18">
        <v>-18465.0</v>
      </c>
      <c r="P53" s="18">
        <v>-24070.0</v>
      </c>
      <c r="Q53" s="18">
        <v>-5707.0</v>
      </c>
      <c r="R53" s="18">
        <v>-11465.0</v>
      </c>
      <c r="S53" s="18">
        <v>-16372.0</v>
      </c>
      <c r="T53" s="18">
        <v>-22494.0</v>
      </c>
    </row>
    <row r="54" ht="12.0" customHeight="1">
      <c r="A54" s="5"/>
      <c r="B54" s="161" t="s">
        <v>175</v>
      </c>
      <c r="C54" s="17">
        <v>8179.0</v>
      </c>
      <c r="D54" s="17">
        <v>144269.0</v>
      </c>
      <c r="E54" s="17">
        <v>22382.0</v>
      </c>
      <c r="F54" s="17">
        <v>88496.0</v>
      </c>
      <c r="G54" s="17">
        <v>740596.0</v>
      </c>
      <c r="H54" s="17">
        <v>740596.0</v>
      </c>
      <c r="I54" s="17">
        <v>0.0</v>
      </c>
      <c r="J54" s="17">
        <v>133789.0</v>
      </c>
      <c r="K54" s="17">
        <v>186239.0</v>
      </c>
      <c r="L54" s="17">
        <v>527507.0</v>
      </c>
      <c r="M54" s="17">
        <v>0.0</v>
      </c>
      <c r="N54" s="18">
        <v>0.0</v>
      </c>
      <c r="O54" s="18">
        <v>47950.0</v>
      </c>
      <c r="P54" s="18">
        <v>205093.0</v>
      </c>
      <c r="Q54" s="18">
        <v>49801.0</v>
      </c>
      <c r="R54" s="18">
        <v>49801.0</v>
      </c>
      <c r="S54" s="18">
        <v>104191.0</v>
      </c>
      <c r="T54" s="18">
        <v>104191.0</v>
      </c>
    </row>
    <row r="55" ht="11.25" customHeight="1">
      <c r="A55" s="5"/>
      <c r="B55" s="161" t="s">
        <v>176</v>
      </c>
      <c r="C55" s="17">
        <v>-24161.0</v>
      </c>
      <c r="D55" s="17">
        <v>-88107.0</v>
      </c>
      <c r="E55" s="17">
        <v>-38675.0</v>
      </c>
      <c r="F55" s="17">
        <v>-68265.0</v>
      </c>
      <c r="G55" s="17">
        <v>-71702.0</v>
      </c>
      <c r="H55" s="17">
        <v>-75196.0</v>
      </c>
      <c r="I55" s="17">
        <v>-38506.0</v>
      </c>
      <c r="J55" s="17">
        <v>-244384.0</v>
      </c>
      <c r="K55" s="17">
        <v>-279940.0</v>
      </c>
      <c r="L55" s="17">
        <v>-350571.0</v>
      </c>
      <c r="M55" s="17">
        <v>-19432.0</v>
      </c>
      <c r="N55" s="18">
        <v>-76992.0</v>
      </c>
      <c r="O55" s="18">
        <v>-163457.0</v>
      </c>
      <c r="P55" s="18">
        <v>-407013.0</v>
      </c>
      <c r="Q55" s="18">
        <v>-8924.0</v>
      </c>
      <c r="R55" s="18">
        <v>-34217.0</v>
      </c>
      <c r="S55" s="18">
        <v>-76471.0</v>
      </c>
      <c r="T55" s="18">
        <v>-122281.0</v>
      </c>
    </row>
    <row r="56" ht="12.0" customHeight="1">
      <c r="A56" s="5"/>
      <c r="B56" s="161" t="s">
        <v>177</v>
      </c>
      <c r="C56" s="111">
        <v>0.0</v>
      </c>
      <c r="D56" s="111">
        <v>0.0</v>
      </c>
      <c r="E56" s="17">
        <v>0.0</v>
      </c>
      <c r="F56" s="17">
        <v>0.0</v>
      </c>
      <c r="G56" s="17">
        <v>0.0</v>
      </c>
      <c r="H56" s="17">
        <v>0.0</v>
      </c>
      <c r="I56" s="17">
        <v>0.0</v>
      </c>
      <c r="J56" s="17">
        <v>0.0</v>
      </c>
      <c r="K56" s="17"/>
      <c r="L56" s="17">
        <v>-62338.0</v>
      </c>
      <c r="M56" s="17">
        <v>0.0</v>
      </c>
      <c r="N56" s="18">
        <v>-43184.0</v>
      </c>
      <c r="O56" s="18">
        <v>0.0</v>
      </c>
      <c r="P56" s="18">
        <v>-77338.0</v>
      </c>
      <c r="Q56" s="18">
        <v>0.0</v>
      </c>
      <c r="R56" s="18">
        <v>-3758.0</v>
      </c>
      <c r="S56" s="18">
        <v>-10390.0</v>
      </c>
      <c r="T56" s="18">
        <v>-100376.0</v>
      </c>
    </row>
    <row r="57" ht="12.0" customHeight="1">
      <c r="A57" s="5"/>
      <c r="B57" s="162" t="s">
        <v>178</v>
      </c>
      <c r="C57" s="111">
        <v>0.0</v>
      </c>
      <c r="D57" s="111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>
        <v>-62338.0</v>
      </c>
      <c r="L57" s="17">
        <v>0.0</v>
      </c>
      <c r="M57" s="17">
        <v>-1235.0</v>
      </c>
      <c r="N57" s="18">
        <v>0.0</v>
      </c>
      <c r="O57" s="18">
        <v>-47461.0</v>
      </c>
      <c r="P57" s="18">
        <v>0.0</v>
      </c>
      <c r="Q57" s="18">
        <v>0.0</v>
      </c>
      <c r="R57" s="18">
        <v>0.0</v>
      </c>
      <c r="S57" s="18">
        <v>0.0</v>
      </c>
      <c r="T57" s="18">
        <v>0.0</v>
      </c>
    </row>
    <row r="58" ht="12.0" customHeight="1">
      <c r="A58" s="5"/>
      <c r="B58" s="162" t="s">
        <v>179</v>
      </c>
      <c r="C58" s="111">
        <v>0.0</v>
      </c>
      <c r="D58" s="111">
        <v>0.0</v>
      </c>
      <c r="E58" s="17">
        <v>0.0</v>
      </c>
      <c r="F58" s="17">
        <v>0.0</v>
      </c>
      <c r="G58" s="17">
        <v>0.0</v>
      </c>
      <c r="H58" s="17">
        <v>0.0</v>
      </c>
      <c r="I58" s="17">
        <v>5128.0</v>
      </c>
      <c r="J58" s="17">
        <v>0.0</v>
      </c>
      <c r="K58" s="17">
        <v>10447.0</v>
      </c>
      <c r="L58" s="17">
        <v>12668.0</v>
      </c>
      <c r="M58" s="17">
        <v>478.0</v>
      </c>
      <c r="N58" s="18">
        <v>532.0</v>
      </c>
      <c r="O58" s="18">
        <v>578.0</v>
      </c>
      <c r="P58" s="18">
        <v>1227.0</v>
      </c>
      <c r="Q58" s="18">
        <v>921.0</v>
      </c>
      <c r="R58" s="18">
        <v>1123.0</v>
      </c>
      <c r="S58" s="18">
        <v>3262.0</v>
      </c>
      <c r="T58" s="16">
        <v>4703.0</v>
      </c>
    </row>
    <row r="59" ht="12.0" customHeight="1">
      <c r="A59" s="5"/>
      <c r="B59" s="166" t="s">
        <v>180</v>
      </c>
      <c r="C59" s="111">
        <v>0.0</v>
      </c>
      <c r="D59" s="111">
        <v>0.0</v>
      </c>
      <c r="E59" s="17">
        <v>0.0</v>
      </c>
      <c r="F59" s="17">
        <v>0.0</v>
      </c>
      <c r="G59" s="17">
        <v>0.0</v>
      </c>
      <c r="H59" s="17">
        <v>0.0</v>
      </c>
      <c r="I59" s="17">
        <v>-381.0</v>
      </c>
      <c r="J59" s="17">
        <v>-656.0</v>
      </c>
      <c r="K59" s="17">
        <v>390.0</v>
      </c>
      <c r="L59" s="17">
        <v>390.0</v>
      </c>
      <c r="M59" s="17">
        <v>2839.0</v>
      </c>
      <c r="N59" s="18">
        <v>5983.0</v>
      </c>
      <c r="O59" s="18">
        <v>9325.0</v>
      </c>
      <c r="P59" s="18">
        <v>12200.0</v>
      </c>
      <c r="Q59" s="18">
        <v>2728.0</v>
      </c>
      <c r="R59" s="18">
        <v>5171.0</v>
      </c>
      <c r="S59" s="18">
        <v>7046.0</v>
      </c>
      <c r="T59" s="16">
        <v>8014.0</v>
      </c>
    </row>
    <row r="60" ht="12.0" customHeight="1">
      <c r="A60" s="5"/>
      <c r="B60" s="162" t="s">
        <v>181</v>
      </c>
      <c r="C60" s="111">
        <v>0.0</v>
      </c>
      <c r="D60" s="111">
        <v>0.0</v>
      </c>
      <c r="E60" s="17">
        <v>0.0</v>
      </c>
      <c r="F60" s="17">
        <v>0.0</v>
      </c>
      <c r="G60" s="17">
        <v>0.0</v>
      </c>
      <c r="H60" s="17">
        <v>0.0</v>
      </c>
      <c r="I60" s="17">
        <v>0.0</v>
      </c>
      <c r="J60" s="17">
        <v>0.0</v>
      </c>
      <c r="K60" s="17">
        <v>0.0</v>
      </c>
      <c r="L60" s="17">
        <v>0.0</v>
      </c>
      <c r="M60" s="17">
        <v>0.0</v>
      </c>
      <c r="N60" s="18">
        <v>-18476.0</v>
      </c>
      <c r="O60" s="18">
        <v>-37827.0</v>
      </c>
      <c r="P60" s="18">
        <v>-43414.0</v>
      </c>
      <c r="Q60" s="18">
        <v>-4143.0</v>
      </c>
      <c r="R60" s="18">
        <v>-30611.0</v>
      </c>
      <c r="S60" s="18">
        <v>-50659.0</v>
      </c>
      <c r="T60" s="173">
        <v>-77589.0</v>
      </c>
    </row>
    <row r="61" ht="12.0" customHeight="1">
      <c r="A61" s="5"/>
      <c r="B61" s="168" t="s">
        <v>182</v>
      </c>
      <c r="C61" s="169">
        <f t="shared" ref="C61:D61" si="9">SUM(C48:C59)</f>
        <v>-69666</v>
      </c>
      <c r="D61" s="169">
        <f t="shared" si="9"/>
        <v>5409</v>
      </c>
      <c r="E61" s="169">
        <f>SUM(E48:E58)</f>
        <v>-19940</v>
      </c>
      <c r="F61" s="169">
        <f t="shared" ref="F61:M61" si="10">SUM(F48:F59)</f>
        <v>-58431</v>
      </c>
      <c r="G61" s="169">
        <f t="shared" si="10"/>
        <v>585724</v>
      </c>
      <c r="H61" s="169">
        <f t="shared" si="10"/>
        <v>1376766</v>
      </c>
      <c r="I61" s="169">
        <f t="shared" si="10"/>
        <v>-39843</v>
      </c>
      <c r="J61" s="169">
        <f t="shared" si="10"/>
        <v>-115042</v>
      </c>
      <c r="K61" s="169">
        <f t="shared" si="10"/>
        <v>-165030</v>
      </c>
      <c r="L61" s="169">
        <f t="shared" si="10"/>
        <v>100663</v>
      </c>
      <c r="M61" s="169">
        <f t="shared" si="10"/>
        <v>-23269</v>
      </c>
      <c r="N61" s="170">
        <f t="shared" ref="N61:T61" si="11">SUM(N48:N60)</f>
        <v>-144427</v>
      </c>
      <c r="O61" s="170">
        <f t="shared" si="11"/>
        <v>-209357</v>
      </c>
      <c r="P61" s="170">
        <f t="shared" si="11"/>
        <v>-333315</v>
      </c>
      <c r="Q61" s="170">
        <f t="shared" si="11"/>
        <v>34676</v>
      </c>
      <c r="R61" s="170">
        <f t="shared" si="11"/>
        <v>-23956</v>
      </c>
      <c r="S61" s="170">
        <f t="shared" si="11"/>
        <v>-39393</v>
      </c>
      <c r="T61" s="170">
        <f t="shared" si="11"/>
        <v>-205832</v>
      </c>
    </row>
    <row r="62" ht="12.0" customHeight="1">
      <c r="A62" s="5"/>
      <c r="B62" s="152" t="s">
        <v>183</v>
      </c>
      <c r="C62" s="174">
        <v>5140.0</v>
      </c>
      <c r="D62" s="174">
        <v>84990.0</v>
      </c>
      <c r="E62" s="174">
        <f t="shared" ref="E62:T62" si="12">E37+E46+E61</f>
        <v>-24104</v>
      </c>
      <c r="F62" s="174">
        <f t="shared" si="12"/>
        <v>-80290</v>
      </c>
      <c r="G62" s="174">
        <f t="shared" si="12"/>
        <v>-39833</v>
      </c>
      <c r="H62" s="174">
        <f t="shared" si="12"/>
        <v>1601</v>
      </c>
      <c r="I62" s="174">
        <f t="shared" si="12"/>
        <v>-19732</v>
      </c>
      <c r="J62" s="174">
        <f t="shared" si="12"/>
        <v>-39635</v>
      </c>
      <c r="K62" s="174">
        <f t="shared" si="12"/>
        <v>12476</v>
      </c>
      <c r="L62" s="174">
        <f t="shared" si="12"/>
        <v>54195</v>
      </c>
      <c r="M62" s="174">
        <f t="shared" si="12"/>
        <v>67030</v>
      </c>
      <c r="N62" s="175">
        <f t="shared" si="12"/>
        <v>-33588</v>
      </c>
      <c r="O62" s="175">
        <f t="shared" si="12"/>
        <v>7880</v>
      </c>
      <c r="P62" s="175">
        <f t="shared" si="12"/>
        <v>28116</v>
      </c>
      <c r="Q62" s="175">
        <f t="shared" si="12"/>
        <v>145794</v>
      </c>
      <c r="R62" s="175">
        <f t="shared" si="12"/>
        <v>51092</v>
      </c>
      <c r="S62" s="175">
        <f t="shared" si="12"/>
        <v>168044</v>
      </c>
      <c r="T62" s="175">
        <f t="shared" si="12"/>
        <v>114328</v>
      </c>
    </row>
    <row r="63" ht="12.0" customHeight="1">
      <c r="A63" s="5"/>
      <c r="B63" s="176"/>
      <c r="C63" s="5"/>
      <c r="D63" s="5"/>
      <c r="E63" s="159"/>
      <c r="F63" s="159"/>
      <c r="G63" s="159"/>
      <c r="H63" s="159"/>
      <c r="I63" s="159"/>
      <c r="J63" s="159"/>
      <c r="K63" s="159"/>
      <c r="L63" s="159"/>
      <c r="M63" s="159"/>
      <c r="N63" s="160"/>
      <c r="O63" s="160"/>
      <c r="P63" s="160"/>
      <c r="Q63" s="160"/>
      <c r="R63" s="160"/>
      <c r="S63" s="160"/>
    </row>
    <row r="64" ht="12.0" customHeight="1">
      <c r="A64" s="5"/>
      <c r="B64" s="161" t="s">
        <v>184</v>
      </c>
      <c r="C64" s="17">
        <v>77079.0</v>
      </c>
      <c r="D64" s="17">
        <v>79500.0</v>
      </c>
      <c r="E64" s="17">
        <v>162827.0</v>
      </c>
      <c r="F64" s="17">
        <v>162827.0</v>
      </c>
      <c r="G64" s="17">
        <v>162827.0</v>
      </c>
      <c r="H64" s="17">
        <v>162827.0</v>
      </c>
      <c r="I64" s="17">
        <v>135727.0</v>
      </c>
      <c r="J64" s="17">
        <v>135727.0</v>
      </c>
      <c r="K64" s="17">
        <v>135727.0</v>
      </c>
      <c r="L64" s="17">
        <v>135727.0</v>
      </c>
      <c r="M64" s="17">
        <v>185727.0</v>
      </c>
      <c r="N64" s="18">
        <v>185727.0</v>
      </c>
      <c r="O64" s="18">
        <v>185727.0</v>
      </c>
      <c r="P64" s="18">
        <v>185727.0</v>
      </c>
      <c r="Q64" s="18">
        <v>211638.0</v>
      </c>
      <c r="R64" s="18">
        <v>211638.0</v>
      </c>
      <c r="S64" s="18">
        <v>211638.0</v>
      </c>
      <c r="T64" s="16">
        <v>211638.0</v>
      </c>
      <c r="X64" s="20"/>
    </row>
    <row r="65" ht="12.0" customHeight="1">
      <c r="A65" s="5"/>
      <c r="B65" s="161" t="s">
        <v>185</v>
      </c>
      <c r="C65" s="17">
        <v>-1464.0</v>
      </c>
      <c r="D65" s="17">
        <v>-1663.0</v>
      </c>
      <c r="E65" s="17">
        <v>-7426.0</v>
      </c>
      <c r="F65" s="17">
        <v>5713.0</v>
      </c>
      <c r="G65" s="17">
        <v>-2937.0</v>
      </c>
      <c r="H65" s="17">
        <v>-20949.0</v>
      </c>
      <c r="I65" s="17">
        <v>15832.0</v>
      </c>
      <c r="J65" s="17">
        <v>8098.0</v>
      </c>
      <c r="K65" s="17">
        <v>3647.0</v>
      </c>
      <c r="L65" s="17">
        <v>-4195.0</v>
      </c>
      <c r="M65" s="17">
        <v>-1207.0</v>
      </c>
      <c r="N65" s="18">
        <v>-2907.0</v>
      </c>
      <c r="O65" s="18">
        <v>688.0</v>
      </c>
      <c r="P65" s="18">
        <v>-2205.0</v>
      </c>
      <c r="Q65" s="18">
        <v>2864.0</v>
      </c>
      <c r="R65" s="18">
        <v>2040.0</v>
      </c>
      <c r="S65" s="18">
        <v>3687.0</v>
      </c>
      <c r="T65" s="16">
        <v>24615.0</v>
      </c>
    </row>
    <row r="66" ht="12.0" customHeight="1">
      <c r="A66" s="5"/>
      <c r="B66" s="177" t="s">
        <v>186</v>
      </c>
      <c r="C66" s="178">
        <v>-1255.0</v>
      </c>
      <c r="D66" s="178">
        <v>0.0</v>
      </c>
      <c r="E66" s="178">
        <v>0.0</v>
      </c>
      <c r="F66" s="178">
        <v>-7752.0</v>
      </c>
      <c r="G66" s="178">
        <v>-7752.0</v>
      </c>
      <c r="H66" s="178">
        <v>-7752.0</v>
      </c>
      <c r="I66" s="178">
        <v>0.0</v>
      </c>
      <c r="J66" s="178">
        <v>0.0</v>
      </c>
      <c r="K66" s="178">
        <v>0.0</v>
      </c>
      <c r="L66" s="178">
        <v>0.0</v>
      </c>
      <c r="M66" s="178">
        <v>0.0</v>
      </c>
      <c r="N66" s="179">
        <v>0.0</v>
      </c>
      <c r="O66" s="179">
        <v>0.0</v>
      </c>
      <c r="P66" s="179">
        <v>0.0</v>
      </c>
      <c r="Q66" s="179">
        <v>0.0</v>
      </c>
      <c r="R66" s="179">
        <v>0.0</v>
      </c>
      <c r="S66" s="179">
        <v>0.0</v>
      </c>
      <c r="T66" s="179">
        <v>0.0</v>
      </c>
    </row>
    <row r="67" ht="12.0" customHeight="1">
      <c r="A67" s="5"/>
      <c r="B67" s="180" t="s">
        <v>11</v>
      </c>
      <c r="C67" s="169">
        <f t="shared" ref="C67:T67" si="13">sum(C62:C66)</f>
        <v>79500</v>
      </c>
      <c r="D67" s="169">
        <f t="shared" si="13"/>
        <v>162827</v>
      </c>
      <c r="E67" s="169">
        <f t="shared" si="13"/>
        <v>131297</v>
      </c>
      <c r="F67" s="169">
        <f t="shared" si="13"/>
        <v>80498</v>
      </c>
      <c r="G67" s="169">
        <f t="shared" si="13"/>
        <v>112305</v>
      </c>
      <c r="H67" s="169">
        <f t="shared" si="13"/>
        <v>135727</v>
      </c>
      <c r="I67" s="169">
        <f t="shared" si="13"/>
        <v>131827</v>
      </c>
      <c r="J67" s="169">
        <f t="shared" si="13"/>
        <v>104190</v>
      </c>
      <c r="K67" s="169">
        <f t="shared" si="13"/>
        <v>151850</v>
      </c>
      <c r="L67" s="169">
        <f t="shared" si="13"/>
        <v>185727</v>
      </c>
      <c r="M67" s="169">
        <f t="shared" si="13"/>
        <v>251550</v>
      </c>
      <c r="N67" s="170">
        <f t="shared" si="13"/>
        <v>149232</v>
      </c>
      <c r="O67" s="170">
        <f t="shared" si="13"/>
        <v>194295</v>
      </c>
      <c r="P67" s="170">
        <f t="shared" si="13"/>
        <v>211638</v>
      </c>
      <c r="Q67" s="170">
        <f t="shared" si="13"/>
        <v>360296</v>
      </c>
      <c r="R67" s="170">
        <f t="shared" si="13"/>
        <v>264770</v>
      </c>
      <c r="S67" s="170">
        <f t="shared" si="13"/>
        <v>383369</v>
      </c>
      <c r="T67" s="170">
        <f t="shared" si="13"/>
        <v>350581</v>
      </c>
    </row>
    <row r="68" ht="15.75" customHeight="1"/>
    <row r="69" ht="15.75" customHeight="1">
      <c r="B69" s="181" t="s">
        <v>187</v>
      </c>
    </row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8.75"/>
    <col customWidth="1" min="4" max="4" width="6.63"/>
    <col customWidth="1" min="5" max="5" width="8.75"/>
    <col customWidth="1" min="6" max="6" width="6.63"/>
    <col customWidth="1" min="7" max="7" width="10.5"/>
    <col customWidth="1" min="8" max="8" width="5.75"/>
    <col customWidth="1" min="9" max="9" width="9.5"/>
    <col customWidth="1" min="10" max="10" width="5.75"/>
    <col customWidth="1" min="11" max="11" width="10.25"/>
    <col customWidth="1" min="12" max="12" width="5.75"/>
    <col customWidth="1" min="13" max="13" width="10.25"/>
    <col customWidth="1" min="14" max="14" width="5.75"/>
    <col customWidth="1" min="15" max="15" width="10.25"/>
    <col customWidth="1" min="16" max="16" width="5.75"/>
    <col customWidth="1" min="17" max="17" width="8.13"/>
    <col customWidth="1" min="18" max="18" width="7.0"/>
    <col customWidth="1" min="19" max="19" width="8.13"/>
    <col customWidth="1" min="20" max="20" width="7.0"/>
    <col customWidth="1" min="21" max="21" width="9.5"/>
    <col customWidth="1" min="22" max="22" width="7.0"/>
    <col customWidth="1" min="23" max="23" width="8.13"/>
    <col customWidth="1" min="24" max="24" width="7.0"/>
    <col customWidth="1" min="25" max="25" width="9.5"/>
    <col customWidth="1" min="26" max="26" width="7.0"/>
    <col customWidth="1" min="27" max="27" width="8.13"/>
    <col customWidth="1" min="28" max="28" width="7.0"/>
    <col customWidth="1" min="29" max="29" width="9.5"/>
    <col customWidth="1" min="30" max="30" width="7.0"/>
    <col customWidth="1" min="31" max="31" width="9.5"/>
    <col customWidth="1" min="32" max="32" width="7.0"/>
    <col customWidth="1" min="33" max="33" width="9.5"/>
    <col customWidth="1" min="34" max="34" width="7.0"/>
    <col customWidth="1" min="35" max="35" width="9.5"/>
    <col customWidth="1" min="36" max="36" width="7.0"/>
    <col customWidth="1" min="37" max="37" width="9.5"/>
    <col customWidth="1" min="38" max="38" width="7.0"/>
    <col customWidth="1" min="39" max="39" width="9.5"/>
    <col customWidth="1" min="40" max="40" width="7.0"/>
    <col customWidth="1" min="41" max="41" width="8.5"/>
    <col customWidth="1" min="42" max="42" width="7.0"/>
    <col customWidth="1" min="43" max="43" width="9.5"/>
    <col customWidth="1" min="44" max="44" width="7.0"/>
  </cols>
  <sheetData>
    <row r="1" ht="12.0" customHeight="1">
      <c r="A1" s="1" t="s">
        <v>188</v>
      </c>
      <c r="B1" s="2"/>
      <c r="C1" s="2"/>
      <c r="D1" s="2"/>
      <c r="E1" s="2"/>
      <c r="F1" s="182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</row>
    <row r="2" ht="12.0" customHeight="1">
      <c r="A2" s="4" t="s">
        <v>1</v>
      </c>
      <c r="B2" s="4"/>
      <c r="C2" s="5"/>
      <c r="D2" s="5"/>
      <c r="E2" s="5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5"/>
      <c r="AL2" s="184"/>
      <c r="AM2" s="185"/>
      <c r="AN2" s="184"/>
      <c r="AO2" s="184"/>
      <c r="AP2" s="184"/>
      <c r="AQ2" s="184"/>
      <c r="AR2" s="184"/>
    </row>
    <row r="3" ht="12.0" customHeight="1">
      <c r="A3" s="4"/>
      <c r="B3" s="33"/>
      <c r="C3" s="5"/>
      <c r="D3" s="5"/>
      <c r="E3" s="5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5"/>
      <c r="AL3" s="184"/>
      <c r="AM3" s="185"/>
      <c r="AN3" s="184"/>
      <c r="AO3" s="184"/>
      <c r="AP3" s="184"/>
      <c r="AQ3" s="184"/>
      <c r="AR3" s="184"/>
    </row>
    <row r="4" ht="12.0" customHeight="1">
      <c r="A4" s="4"/>
      <c r="B4" s="33" t="s">
        <v>189</v>
      </c>
      <c r="C4" s="5"/>
      <c r="D4" s="5"/>
      <c r="E4" s="5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</row>
    <row r="5">
      <c r="A5" s="40"/>
      <c r="B5" s="107"/>
      <c r="C5" s="186">
        <v>2021.0</v>
      </c>
      <c r="E5" s="186" t="s">
        <v>64</v>
      </c>
      <c r="G5" s="186" t="s">
        <v>65</v>
      </c>
      <c r="I5" s="186" t="s">
        <v>66</v>
      </c>
      <c r="K5" s="186" t="s">
        <v>67</v>
      </c>
      <c r="M5" s="186" t="s">
        <v>68</v>
      </c>
      <c r="O5" s="186">
        <v>2022.0</v>
      </c>
      <c r="Q5" s="186" t="s">
        <v>70</v>
      </c>
      <c r="S5" s="186" t="s">
        <v>71</v>
      </c>
      <c r="U5" s="186" t="s">
        <v>72</v>
      </c>
      <c r="W5" s="186" t="s">
        <v>73</v>
      </c>
      <c r="Y5" s="186" t="s">
        <v>74</v>
      </c>
      <c r="AA5" s="186" t="s">
        <v>75</v>
      </c>
      <c r="AC5" s="186">
        <v>2023.0</v>
      </c>
      <c r="AE5" s="186" t="s">
        <v>76</v>
      </c>
      <c r="AG5" s="186" t="s">
        <v>77</v>
      </c>
      <c r="AI5" s="186" t="s">
        <v>78</v>
      </c>
      <c r="AK5" s="186" t="s">
        <v>79</v>
      </c>
      <c r="AM5" s="186" t="s">
        <v>80</v>
      </c>
      <c r="AO5" s="187" t="s">
        <v>81</v>
      </c>
      <c r="AQ5" s="187">
        <v>2024.0</v>
      </c>
    </row>
    <row r="6" ht="12.0" customHeight="1">
      <c r="A6" s="40"/>
      <c r="B6" s="46" t="s">
        <v>190</v>
      </c>
      <c r="C6" s="188">
        <v>494189.0</v>
      </c>
      <c r="D6" s="189">
        <f t="shared" ref="D6:D11" si="1">C6/$C$12</f>
        <v>0.3421461111</v>
      </c>
      <c r="E6" s="188">
        <v>156326.0</v>
      </c>
      <c r="F6" s="189">
        <f t="shared" ref="F6:F11" si="2">E6/$E$12</f>
        <v>0.3178184568</v>
      </c>
      <c r="G6" s="190">
        <v>161662.0</v>
      </c>
      <c r="H6" s="191">
        <f t="shared" ref="H6:H11" si="3">G6/$G$12</f>
        <v>0.3079188214</v>
      </c>
      <c r="I6" s="190">
        <v>317987.0</v>
      </c>
      <c r="J6" s="191">
        <f t="shared" ref="J6:J11" si="4">I6/$I$12</f>
        <v>0.3127063282</v>
      </c>
      <c r="K6" s="190">
        <v>161185.0</v>
      </c>
      <c r="L6" s="191">
        <f t="shared" ref="L6:L11" si="5">K6/$K$12</f>
        <v>0.2883359749</v>
      </c>
      <c r="M6" s="190">
        <v>479172.0</v>
      </c>
      <c r="N6" s="191">
        <f t="shared" ref="N6:N11" si="6">M6/$M$12</f>
        <v>0.3040614758</v>
      </c>
      <c r="O6" s="190">
        <v>652089.0</v>
      </c>
      <c r="P6" s="191">
        <f t="shared" ref="P6:P11" si="7">O6/$O$12</f>
        <v>0.2980692139</v>
      </c>
      <c r="Q6" s="192">
        <v>174783.0</v>
      </c>
      <c r="R6" s="189">
        <v>0.2865</v>
      </c>
      <c r="S6" s="185">
        <v>159031.0</v>
      </c>
      <c r="T6" s="189">
        <f t="shared" ref="T6:T11" si="8">S6/$S$12</f>
        <v>0.2781079058</v>
      </c>
      <c r="U6" s="185">
        <v>333814.0</v>
      </c>
      <c r="V6" s="189">
        <f t="shared" ref="V6:V11" si="9">U6/$U$12</f>
        <v>0.2824566094</v>
      </c>
      <c r="W6" s="185">
        <v>158592.0</v>
      </c>
      <c r="X6" s="189">
        <f t="shared" ref="X6:X11" si="10">W6/$W$12</f>
        <v>0.2997488107</v>
      </c>
      <c r="Y6" s="185">
        <v>492406.0</v>
      </c>
      <c r="Z6" s="189">
        <f t="shared" ref="Z6:Z11" si="11">Y6/$Y$12</f>
        <v>0.2878040712</v>
      </c>
      <c r="AA6" s="185">
        <v>154657.0</v>
      </c>
      <c r="AB6" s="189">
        <f t="shared" ref="AB6:AB11" si="12">AA6/$AA$12</f>
        <v>0.2959602725</v>
      </c>
      <c r="AC6" s="185">
        <f t="shared" ref="AC6:AC10" si="13">Y6+AA6</f>
        <v>647063</v>
      </c>
      <c r="AD6" s="189">
        <f t="shared" ref="AD6:AD11" si="14">AC6/$AC$12</f>
        <v>0.2897124917</v>
      </c>
      <c r="AE6" s="185">
        <v>147720.0</v>
      </c>
      <c r="AF6" s="189">
        <f t="shared" ref="AF6:AF11" si="15">AE6/$AE$12</f>
        <v>0.2821727993</v>
      </c>
      <c r="AG6" s="185">
        <v>157689.0</v>
      </c>
      <c r="AH6" s="189">
        <f t="shared" ref="AH6:AH11" si="16">AG6/$AG$12</f>
        <v>0.2787738751</v>
      </c>
      <c r="AI6" s="185">
        <f t="shared" ref="AI6:AI11" si="17">AE6+AG6</f>
        <v>305409</v>
      </c>
      <c r="AJ6" s="189">
        <f t="shared" ref="AJ6:AJ11" si="18">AI6/$AI$12</f>
        <v>0.2804075798</v>
      </c>
      <c r="AK6" s="185">
        <v>176422.0</v>
      </c>
      <c r="AL6" s="189">
        <f t="shared" ref="AL6:AL11" si="19">AK6/$AK$12</f>
        <v>0.2835637135</v>
      </c>
      <c r="AM6" s="185">
        <v>481831.0</v>
      </c>
      <c r="AN6" s="189">
        <f t="shared" ref="AN6:AN11" si="20">AM6/$AM$12</f>
        <v>0.2815550093</v>
      </c>
      <c r="AO6" s="193">
        <v>202069.0</v>
      </c>
      <c r="AP6" s="189">
        <f t="shared" ref="AP6:AP11" si="21">AO6/$AO$12</f>
        <v>0.3077941286</v>
      </c>
      <c r="AQ6" s="193">
        <v>683900.0</v>
      </c>
      <c r="AR6" s="189">
        <f t="shared" ref="AR6:AR11" si="22">AQ6/$AQ$12</f>
        <v>0.2888301008</v>
      </c>
    </row>
    <row r="7" ht="12.0" customHeight="1">
      <c r="A7" s="40"/>
      <c r="B7" s="46" t="s">
        <v>191</v>
      </c>
      <c r="C7" s="188">
        <v>370152.0</v>
      </c>
      <c r="D7" s="189">
        <f t="shared" si="1"/>
        <v>0.2562705105</v>
      </c>
      <c r="E7" s="188">
        <v>104369.0</v>
      </c>
      <c r="F7" s="189">
        <f t="shared" si="2"/>
        <v>0.212187317</v>
      </c>
      <c r="G7" s="190">
        <v>119650.0</v>
      </c>
      <c r="H7" s="191">
        <f t="shared" si="3"/>
        <v>0.2278982505</v>
      </c>
      <c r="I7" s="190">
        <v>224019.0</v>
      </c>
      <c r="J7" s="191">
        <f t="shared" si="4"/>
        <v>0.2202988139</v>
      </c>
      <c r="K7" s="190">
        <v>127097.0</v>
      </c>
      <c r="L7" s="191">
        <f t="shared" si="5"/>
        <v>0.2273576164</v>
      </c>
      <c r="M7" s="190">
        <v>351116.0</v>
      </c>
      <c r="N7" s="191">
        <f t="shared" si="6"/>
        <v>0.2228027705</v>
      </c>
      <c r="O7" s="190">
        <v>473871.0</v>
      </c>
      <c r="P7" s="191">
        <f t="shared" si="7"/>
        <v>0.2166059487</v>
      </c>
      <c r="Q7" s="192">
        <v>116156.2963</v>
      </c>
      <c r="R7" s="189">
        <v>0.1904</v>
      </c>
      <c r="S7" s="185">
        <v>121993.0</v>
      </c>
      <c r="T7" s="189">
        <f t="shared" si="8"/>
        <v>0.213337134</v>
      </c>
      <c r="U7" s="185">
        <v>238149.0</v>
      </c>
      <c r="V7" s="189">
        <f t="shared" si="9"/>
        <v>0.2015097003</v>
      </c>
      <c r="W7" s="185">
        <v>105562.0</v>
      </c>
      <c r="X7" s="189">
        <f t="shared" si="10"/>
        <v>0.1995187901</v>
      </c>
      <c r="Y7" s="185">
        <v>343712.0</v>
      </c>
      <c r="Z7" s="189">
        <f t="shared" si="11"/>
        <v>0.2008946132</v>
      </c>
      <c r="AA7" s="185">
        <v>104875.0</v>
      </c>
      <c r="AB7" s="189">
        <f t="shared" si="12"/>
        <v>0.2006946571</v>
      </c>
      <c r="AC7" s="185">
        <f t="shared" si="13"/>
        <v>448587</v>
      </c>
      <c r="AD7" s="189">
        <f t="shared" si="14"/>
        <v>0.2008479198</v>
      </c>
      <c r="AE7" s="185">
        <v>110002.0</v>
      </c>
      <c r="AF7" s="189">
        <f t="shared" si="15"/>
        <v>0.2101243723</v>
      </c>
      <c r="AG7" s="185">
        <v>131714.0</v>
      </c>
      <c r="AH7" s="189">
        <f t="shared" si="16"/>
        <v>0.2328534152</v>
      </c>
      <c r="AI7" s="185">
        <f t="shared" si="17"/>
        <v>241716</v>
      </c>
      <c r="AJ7" s="189">
        <f t="shared" si="18"/>
        <v>0.2219286221</v>
      </c>
      <c r="AK7" s="185">
        <v>139212.0</v>
      </c>
      <c r="AL7" s="189">
        <f t="shared" si="19"/>
        <v>0.223755947</v>
      </c>
      <c r="AM7" s="185">
        <v>380928.0</v>
      </c>
      <c r="AN7" s="189">
        <f t="shared" si="20"/>
        <v>0.222592956</v>
      </c>
      <c r="AO7" s="193">
        <v>134284.0</v>
      </c>
      <c r="AP7" s="189">
        <f t="shared" si="21"/>
        <v>0.2045431351</v>
      </c>
      <c r="AQ7" s="193">
        <v>515212.0</v>
      </c>
      <c r="AR7" s="189">
        <f t="shared" si="22"/>
        <v>0.2175884397</v>
      </c>
    </row>
    <row r="8" ht="12.0" customHeight="1">
      <c r="A8" s="40"/>
      <c r="B8" s="194" t="s">
        <v>192</v>
      </c>
      <c r="C8" s="188">
        <v>145846.0</v>
      </c>
      <c r="D8" s="189">
        <f t="shared" si="1"/>
        <v>0.1009748127</v>
      </c>
      <c r="E8" s="188">
        <v>73222.0</v>
      </c>
      <c r="F8" s="189">
        <f t="shared" si="2"/>
        <v>0.1488639321</v>
      </c>
      <c r="G8" s="190">
        <v>75167.0</v>
      </c>
      <c r="H8" s="191">
        <f t="shared" si="3"/>
        <v>0.1431711475</v>
      </c>
      <c r="I8" s="190">
        <v>148389.0</v>
      </c>
      <c r="J8" s="191">
        <f t="shared" si="4"/>
        <v>0.1459247684</v>
      </c>
      <c r="K8" s="190">
        <v>79226.0</v>
      </c>
      <c r="L8" s="191">
        <f t="shared" si="5"/>
        <v>0.1417235223</v>
      </c>
      <c r="M8" s="190">
        <v>227615.0</v>
      </c>
      <c r="N8" s="191">
        <f t="shared" si="6"/>
        <v>0.1444344678</v>
      </c>
      <c r="O8" s="190">
        <v>307995.0</v>
      </c>
      <c r="P8" s="191">
        <f t="shared" si="7"/>
        <v>0.140784199</v>
      </c>
      <c r="Q8" s="192">
        <v>75814.35065</v>
      </c>
      <c r="R8" s="189">
        <v>0.1243</v>
      </c>
      <c r="S8" s="185">
        <v>68099.0</v>
      </c>
      <c r="T8" s="189">
        <f t="shared" si="8"/>
        <v>0.119089173</v>
      </c>
      <c r="U8" s="185">
        <v>143913.0</v>
      </c>
      <c r="V8" s="189">
        <f t="shared" si="9"/>
        <v>0.121771939</v>
      </c>
      <c r="W8" s="185">
        <v>64438.0</v>
      </c>
      <c r="X8" s="189">
        <f t="shared" si="10"/>
        <v>0.121791855</v>
      </c>
      <c r="Y8" s="185">
        <v>208351.0</v>
      </c>
      <c r="Z8" s="189">
        <f t="shared" si="11"/>
        <v>0.1217780978</v>
      </c>
      <c r="AA8" s="185">
        <v>66206.0</v>
      </c>
      <c r="AB8" s="189">
        <f t="shared" si="12"/>
        <v>0.1266954991</v>
      </c>
      <c r="AC8" s="185">
        <f t="shared" si="13"/>
        <v>274557</v>
      </c>
      <c r="AD8" s="189">
        <f t="shared" si="14"/>
        <v>0.1229286678</v>
      </c>
      <c r="AE8" s="185">
        <v>91058.0</v>
      </c>
      <c r="AF8" s="189">
        <f t="shared" si="15"/>
        <v>0.1739377929</v>
      </c>
      <c r="AG8" s="185">
        <v>105374.0</v>
      </c>
      <c r="AH8" s="189">
        <f t="shared" si="16"/>
        <v>0.1862876822</v>
      </c>
      <c r="AI8" s="185">
        <f t="shared" si="17"/>
        <v>196432</v>
      </c>
      <c r="AJ8" s="189">
        <f t="shared" si="18"/>
        <v>0.1803516652</v>
      </c>
      <c r="AK8" s="185">
        <v>130334.0</v>
      </c>
      <c r="AL8" s="189">
        <f t="shared" si="19"/>
        <v>0.2094863058</v>
      </c>
      <c r="AM8" s="185">
        <v>326766.0</v>
      </c>
      <c r="AN8" s="189">
        <f t="shared" si="20"/>
        <v>0.1909437213</v>
      </c>
      <c r="AO8" s="193">
        <v>138627.0</v>
      </c>
      <c r="AP8" s="189">
        <f t="shared" si="21"/>
        <v>0.2111584492</v>
      </c>
      <c r="AQ8" s="193">
        <v>465392.0</v>
      </c>
      <c r="AR8" s="189">
        <f t="shared" si="22"/>
        <v>0.1965480601</v>
      </c>
    </row>
    <row r="9" ht="12.0" customHeight="1">
      <c r="A9" s="40"/>
      <c r="B9" s="194" t="s">
        <v>193</v>
      </c>
      <c r="C9" s="188">
        <v>170296.0</v>
      </c>
      <c r="D9" s="189">
        <f t="shared" si="1"/>
        <v>0.117902491</v>
      </c>
      <c r="E9" s="188">
        <v>68056.0</v>
      </c>
      <c r="F9" s="189">
        <f t="shared" si="2"/>
        <v>0.1383611997</v>
      </c>
      <c r="G9" s="190">
        <v>69895.0</v>
      </c>
      <c r="H9" s="191">
        <f t="shared" si="3"/>
        <v>0.1331295296</v>
      </c>
      <c r="I9" s="190">
        <v>137951.0</v>
      </c>
      <c r="J9" s="191">
        <f t="shared" si="4"/>
        <v>0.1356601078</v>
      </c>
      <c r="K9" s="190">
        <v>78146.0</v>
      </c>
      <c r="L9" s="191">
        <f t="shared" si="5"/>
        <v>0.1397915631</v>
      </c>
      <c r="M9" s="190">
        <v>216097.0</v>
      </c>
      <c r="N9" s="191">
        <f t="shared" si="6"/>
        <v>0.1371256516</v>
      </c>
      <c r="O9" s="190">
        <v>329787.0</v>
      </c>
      <c r="P9" s="191">
        <f t="shared" si="7"/>
        <v>0.1507452999</v>
      </c>
      <c r="Q9" s="192">
        <v>125060.2087</v>
      </c>
      <c r="R9" s="189">
        <v>0.205</v>
      </c>
      <c r="S9" s="185">
        <v>104127.0</v>
      </c>
      <c r="T9" s="189">
        <f t="shared" si="8"/>
        <v>0.1820936919</v>
      </c>
      <c r="U9" s="185">
        <v>229187.0</v>
      </c>
      <c r="V9" s="189">
        <f t="shared" si="9"/>
        <v>0.1939265068</v>
      </c>
      <c r="W9" s="185">
        <v>84147.0</v>
      </c>
      <c r="X9" s="189">
        <f t="shared" si="10"/>
        <v>0.1590430991</v>
      </c>
      <c r="Y9" s="185">
        <v>313334.0</v>
      </c>
      <c r="Z9" s="189">
        <f t="shared" si="11"/>
        <v>0.1831391186</v>
      </c>
      <c r="AA9" s="185">
        <v>73957.0</v>
      </c>
      <c r="AB9" s="189">
        <f t="shared" si="12"/>
        <v>0.1415282456</v>
      </c>
      <c r="AC9" s="185">
        <f t="shared" si="13"/>
        <v>387291</v>
      </c>
      <c r="AD9" s="189">
        <f t="shared" si="14"/>
        <v>0.1734035799</v>
      </c>
      <c r="AE9" s="185">
        <v>60628.0</v>
      </c>
      <c r="AF9" s="189">
        <f t="shared" si="15"/>
        <v>0.1158108075</v>
      </c>
      <c r="AG9" s="185">
        <v>64134.0</v>
      </c>
      <c r="AH9" s="189">
        <f t="shared" si="16"/>
        <v>0.1133806651</v>
      </c>
      <c r="AI9" s="185">
        <f t="shared" si="17"/>
        <v>124762</v>
      </c>
      <c r="AJ9" s="189">
        <f t="shared" si="18"/>
        <v>0.1145487214</v>
      </c>
      <c r="AK9" s="185">
        <v>70863.0</v>
      </c>
      <c r="AL9" s="189">
        <f t="shared" si="19"/>
        <v>0.1138983541</v>
      </c>
      <c r="AM9" s="185">
        <v>195625.0</v>
      </c>
      <c r="AN9" s="189">
        <f t="shared" si="20"/>
        <v>0.1143122769</v>
      </c>
      <c r="AO9" s="193">
        <v>77277.0</v>
      </c>
      <c r="AP9" s="189">
        <f t="shared" si="21"/>
        <v>0.1177093314</v>
      </c>
      <c r="AQ9" s="193">
        <v>272901.0</v>
      </c>
      <c r="AR9" s="189">
        <f t="shared" si="22"/>
        <v>0.1152537262</v>
      </c>
    </row>
    <row r="10" ht="12.0" customHeight="1">
      <c r="A10" s="40"/>
      <c r="B10" s="194" t="s">
        <v>194</v>
      </c>
      <c r="C10" s="188">
        <v>197286.0</v>
      </c>
      <c r="D10" s="189">
        <f t="shared" si="1"/>
        <v>0.1365887093</v>
      </c>
      <c r="E10" s="188">
        <v>62893.0</v>
      </c>
      <c r="F10" s="189">
        <f t="shared" si="2"/>
        <v>0.1278645664</v>
      </c>
      <c r="G10" s="190">
        <v>67835.0</v>
      </c>
      <c r="H10" s="191">
        <f t="shared" si="3"/>
        <v>0.1292058322</v>
      </c>
      <c r="I10" s="190">
        <v>130728.0</v>
      </c>
      <c r="J10" s="191">
        <f t="shared" si="4"/>
        <v>0.128557057</v>
      </c>
      <c r="K10" s="190">
        <v>72063.0</v>
      </c>
      <c r="L10" s="191">
        <f t="shared" si="5"/>
        <v>0.1289099814</v>
      </c>
      <c r="M10" s="190">
        <v>202791.0</v>
      </c>
      <c r="N10" s="191">
        <f t="shared" si="6"/>
        <v>0.1286822492</v>
      </c>
      <c r="O10" s="190">
        <v>274353.0</v>
      </c>
      <c r="P10" s="191">
        <f t="shared" si="7"/>
        <v>0.1254064753</v>
      </c>
      <c r="Q10" s="192">
        <v>63281.03588</v>
      </c>
      <c r="R10" s="189">
        <v>0.1037</v>
      </c>
      <c r="S10" s="185">
        <v>64387.0</v>
      </c>
      <c r="T10" s="189">
        <f t="shared" si="8"/>
        <v>0.112597756</v>
      </c>
      <c r="U10" s="185">
        <v>127668.0</v>
      </c>
      <c r="V10" s="189">
        <f t="shared" si="9"/>
        <v>0.1080262374</v>
      </c>
      <c r="W10" s="185">
        <v>57372.0</v>
      </c>
      <c r="X10" s="189">
        <f t="shared" si="10"/>
        <v>0.1084366725</v>
      </c>
      <c r="Y10" s="185">
        <v>185040.0</v>
      </c>
      <c r="Z10" s="189">
        <f t="shared" si="11"/>
        <v>0.1081531609</v>
      </c>
      <c r="AA10" s="185">
        <v>61998.0</v>
      </c>
      <c r="AB10" s="189">
        <f t="shared" si="12"/>
        <v>0.1186428353</v>
      </c>
      <c r="AC10" s="185">
        <f t="shared" si="13"/>
        <v>247038</v>
      </c>
      <c r="AD10" s="189">
        <f t="shared" si="14"/>
        <v>0.1106074594</v>
      </c>
      <c r="AE10" s="185">
        <v>54372.0</v>
      </c>
      <c r="AF10" s="189">
        <f t="shared" si="15"/>
        <v>0.1038606786</v>
      </c>
      <c r="AG10" s="185">
        <v>54410.0</v>
      </c>
      <c r="AH10" s="189">
        <f t="shared" si="16"/>
        <v>0.09618988353</v>
      </c>
      <c r="AI10" s="185">
        <f t="shared" si="17"/>
        <v>108782</v>
      </c>
      <c r="AJ10" s="189">
        <f t="shared" si="18"/>
        <v>0.09987687771</v>
      </c>
      <c r="AK10" s="185">
        <v>51353.0</v>
      </c>
      <c r="AL10" s="189">
        <f t="shared" si="19"/>
        <v>0.08253986113</v>
      </c>
      <c r="AM10" s="185">
        <v>160135.0</v>
      </c>
      <c r="AN10" s="189">
        <f t="shared" si="20"/>
        <v>0.09357391162</v>
      </c>
      <c r="AO10" s="193">
        <v>56344.0</v>
      </c>
      <c r="AP10" s="189">
        <f t="shared" si="21"/>
        <v>0.08582391353</v>
      </c>
      <c r="AQ10" s="193">
        <v>216480.0</v>
      </c>
      <c r="AR10" s="189">
        <f t="shared" si="22"/>
        <v>0.09142555963</v>
      </c>
    </row>
    <row r="11" ht="12.0" customHeight="1">
      <c r="A11" s="40"/>
      <c r="B11" s="195" t="s">
        <v>148</v>
      </c>
      <c r="C11" s="188">
        <v>66611.0</v>
      </c>
      <c r="D11" s="189">
        <f t="shared" si="1"/>
        <v>0.04611736524</v>
      </c>
      <c r="E11" s="188">
        <v>27006.0</v>
      </c>
      <c r="F11" s="189">
        <f t="shared" si="2"/>
        <v>0.05490452801</v>
      </c>
      <c r="G11" s="190">
        <v>30806.0</v>
      </c>
      <c r="H11" s="191">
        <f t="shared" si="3"/>
        <v>0.05867641877</v>
      </c>
      <c r="I11" s="190">
        <v>57813.0</v>
      </c>
      <c r="J11" s="191">
        <f t="shared" si="4"/>
        <v>0.05685292466</v>
      </c>
      <c r="K11" s="190">
        <v>41301.0</v>
      </c>
      <c r="L11" s="191">
        <f t="shared" si="5"/>
        <v>0.07388134192</v>
      </c>
      <c r="M11" s="190">
        <v>99114.0</v>
      </c>
      <c r="N11" s="191">
        <f t="shared" si="6"/>
        <v>0.06289338507</v>
      </c>
      <c r="O11" s="190">
        <v>149615.0</v>
      </c>
      <c r="P11" s="191">
        <f t="shared" si="7"/>
        <v>0.06838886324</v>
      </c>
      <c r="Q11" s="192">
        <v>54896.30225</v>
      </c>
      <c r="R11" s="189">
        <v>0.09</v>
      </c>
      <c r="S11" s="185">
        <v>54195.0</v>
      </c>
      <c r="T11" s="189">
        <f t="shared" si="8"/>
        <v>0.09477433932</v>
      </c>
      <c r="U11" s="185">
        <f>109093</f>
        <v>109093</v>
      </c>
      <c r="V11" s="189">
        <f t="shared" si="9"/>
        <v>0.09230900709</v>
      </c>
      <c r="W11" s="185">
        <v>58972.0</v>
      </c>
      <c r="X11" s="189">
        <f t="shared" si="10"/>
        <v>0.1114607727</v>
      </c>
      <c r="Y11" s="185">
        <v>168064.0</v>
      </c>
      <c r="Z11" s="189">
        <f t="shared" si="11"/>
        <v>0.09823093833</v>
      </c>
      <c r="AA11" s="185">
        <v>60868.0</v>
      </c>
      <c r="AB11" s="189">
        <f t="shared" si="12"/>
        <v>0.1164804042</v>
      </c>
      <c r="AC11" s="185">
        <f>Y11+AA11-2</f>
        <v>228930</v>
      </c>
      <c r="AD11" s="189">
        <f t="shared" si="14"/>
        <v>0.1024998814</v>
      </c>
      <c r="AE11" s="185">
        <v>59729.0</v>
      </c>
      <c r="AF11" s="189">
        <f t="shared" si="15"/>
        <v>0.1140935495</v>
      </c>
      <c r="AG11" s="185">
        <v>52331.0</v>
      </c>
      <c r="AH11" s="189">
        <f t="shared" si="16"/>
        <v>0.09251447887</v>
      </c>
      <c r="AI11" s="185">
        <f t="shared" si="17"/>
        <v>112060</v>
      </c>
      <c r="AJ11" s="189">
        <f t="shared" si="18"/>
        <v>0.1028865338</v>
      </c>
      <c r="AK11" s="185">
        <v>53976.0</v>
      </c>
      <c r="AL11" s="189">
        <f t="shared" si="19"/>
        <v>0.08675581844</v>
      </c>
      <c r="AM11" s="185">
        <v>166036.0</v>
      </c>
      <c r="AN11" s="189">
        <f t="shared" si="20"/>
        <v>0.09702212501</v>
      </c>
      <c r="AO11" s="193">
        <v>47906.0</v>
      </c>
      <c r="AP11" s="189">
        <f t="shared" si="21"/>
        <v>0.0729710422</v>
      </c>
      <c r="AQ11" s="193">
        <v>213943.0</v>
      </c>
      <c r="AR11" s="189">
        <f t="shared" si="22"/>
        <v>0.09035411356</v>
      </c>
    </row>
    <row r="12" ht="12.0" customHeight="1">
      <c r="A12" s="40"/>
      <c r="B12" s="196" t="s">
        <v>195</v>
      </c>
      <c r="C12" s="197">
        <f>SUM(C6:C11)</f>
        <v>1444380</v>
      </c>
      <c r="D12" s="198"/>
      <c r="E12" s="197">
        <f>SUM(E6:E11)</f>
        <v>491872</v>
      </c>
      <c r="F12" s="198"/>
      <c r="G12" s="197">
        <f>SUM(G6:G11)</f>
        <v>525015</v>
      </c>
      <c r="H12" s="197"/>
      <c r="I12" s="197">
        <f>SUM(I6:I11)</f>
        <v>1016887</v>
      </c>
      <c r="J12" s="197"/>
      <c r="K12" s="197">
        <f>SUM(K6:K11)</f>
        <v>559018</v>
      </c>
      <c r="L12" s="197"/>
      <c r="M12" s="197">
        <f>SUM(M6:M11)</f>
        <v>1575905</v>
      </c>
      <c r="N12" s="197"/>
      <c r="O12" s="197">
        <f>SUM(O6:O11)</f>
        <v>2187710</v>
      </c>
      <c r="P12" s="197"/>
      <c r="Q12" s="197">
        <f>SUM(Q6:Q11)</f>
        <v>609991.1938</v>
      </c>
      <c r="R12" s="198"/>
      <c r="S12" s="197">
        <f>SUM(S6:S11)</f>
        <v>571832</v>
      </c>
      <c r="T12" s="198"/>
      <c r="U12" s="197">
        <f>SUM(U6:U11)</f>
        <v>1181824</v>
      </c>
      <c r="V12" s="198"/>
      <c r="W12" s="197">
        <f>SUM(W6:W11)</f>
        <v>529083</v>
      </c>
      <c r="X12" s="198"/>
      <c r="Y12" s="197">
        <f>SUM(Y6:Y11)</f>
        <v>1710907</v>
      </c>
      <c r="Z12" s="198"/>
      <c r="AA12" s="197">
        <f>SUM(AA6:AA11)-1</f>
        <v>522560</v>
      </c>
      <c r="AB12" s="198"/>
      <c r="AC12" s="197">
        <f>SUM(AC6:AC11)</f>
        <v>2233466</v>
      </c>
      <c r="AD12" s="198"/>
      <c r="AE12" s="197">
        <f>SUM(AE6:AE11)</f>
        <v>523509</v>
      </c>
      <c r="AF12" s="198"/>
      <c r="AG12" s="197">
        <f>SUM(AG6:AG11)</f>
        <v>565652</v>
      </c>
      <c r="AH12" s="198"/>
      <c r="AI12" s="197">
        <f>SUM(AI6:AI11)</f>
        <v>1089161</v>
      </c>
      <c r="AJ12" s="198"/>
      <c r="AK12" s="197">
        <f>SUM(AK6:AK11)</f>
        <v>622160</v>
      </c>
      <c r="AL12" s="198"/>
      <c r="AM12" s="197">
        <f>SUM(AM6:AM11)</f>
        <v>1711321</v>
      </c>
      <c r="AN12" s="198"/>
      <c r="AO12" s="197">
        <f>SUM(AO6:AO11)</f>
        <v>656507</v>
      </c>
      <c r="AP12" s="198"/>
      <c r="AQ12" s="197">
        <f>SUM(AQ6:AQ11)</f>
        <v>2367828</v>
      </c>
      <c r="AR12" s="198"/>
    </row>
    <row r="13" ht="12.0" customHeight="1">
      <c r="A13" s="40"/>
      <c r="B13" s="40"/>
      <c r="C13" s="5"/>
      <c r="D13" s="5"/>
      <c r="E13" s="5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</row>
    <row r="14" ht="12.0" customHeight="1">
      <c r="A14" s="40"/>
      <c r="B14" s="40"/>
      <c r="C14" s="5"/>
      <c r="D14" s="5"/>
      <c r="E14" s="5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</row>
    <row r="15" ht="12.0" customHeight="1">
      <c r="A15" s="40"/>
      <c r="B15" s="33" t="s">
        <v>196</v>
      </c>
      <c r="C15" s="5"/>
      <c r="D15" s="5"/>
      <c r="E15" s="5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</row>
    <row r="16" ht="12.0" customHeight="1">
      <c r="A16" s="40"/>
      <c r="B16" s="40"/>
      <c r="C16" s="5"/>
      <c r="D16" s="5"/>
      <c r="E16" s="5"/>
      <c r="F16" s="184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</row>
    <row r="17" ht="12.0" customHeight="1">
      <c r="A17" s="40"/>
      <c r="B17" s="40"/>
      <c r="C17" s="186">
        <v>2021.0</v>
      </c>
      <c r="E17" s="186" t="s">
        <v>64</v>
      </c>
      <c r="G17" s="186" t="s">
        <v>65</v>
      </c>
      <c r="I17" s="186" t="s">
        <v>66</v>
      </c>
      <c r="K17" s="186" t="s">
        <v>67</v>
      </c>
      <c r="M17" s="186" t="s">
        <v>68</v>
      </c>
      <c r="O17" s="186">
        <v>2022.0</v>
      </c>
      <c r="Q17" s="186" t="s">
        <v>70</v>
      </c>
      <c r="S17" s="186" t="s">
        <v>71</v>
      </c>
      <c r="U17" s="186" t="s">
        <v>72</v>
      </c>
      <c r="W17" s="186" t="s">
        <v>73</v>
      </c>
      <c r="Y17" s="186" t="s">
        <v>74</v>
      </c>
      <c r="AA17" s="186" t="s">
        <v>75</v>
      </c>
      <c r="AC17" s="186">
        <v>2023.0</v>
      </c>
      <c r="AE17" s="186" t="s">
        <v>76</v>
      </c>
      <c r="AG17" s="186" t="s">
        <v>77</v>
      </c>
      <c r="AI17" s="186" t="s">
        <v>78</v>
      </c>
      <c r="AK17" s="186" t="s">
        <v>79</v>
      </c>
      <c r="AM17" s="186" t="s">
        <v>80</v>
      </c>
      <c r="AO17" s="187" t="s">
        <v>81</v>
      </c>
      <c r="AQ17" s="187">
        <v>2024.0</v>
      </c>
    </row>
    <row r="18" ht="12.0" customHeight="1">
      <c r="A18" s="40"/>
      <c r="B18" s="199" t="s">
        <v>197</v>
      </c>
      <c r="C18" s="14">
        <v>664858.0</v>
      </c>
      <c r="D18" s="189">
        <f t="shared" ref="D18:D21" si="23">C18/$C$22</f>
        <v>0.4603068445</v>
      </c>
      <c r="E18" s="14">
        <v>203940.0</v>
      </c>
      <c r="F18" s="184">
        <f t="shared" ref="F18:F21" si="24">E18/$E$22</f>
        <v>0.4146200638</v>
      </c>
      <c r="G18" s="190">
        <v>219304.0</v>
      </c>
      <c r="H18" s="191">
        <f t="shared" ref="H18:H21" si="25">G18/$G$22</f>
        <v>0.4177099702</v>
      </c>
      <c r="I18" s="190">
        <v>423244.0</v>
      </c>
      <c r="J18" s="191">
        <f t="shared" ref="J18:J21" si="26">I18/$I$22</f>
        <v>0.416215371</v>
      </c>
      <c r="K18" s="200">
        <v>232697.0</v>
      </c>
      <c r="L18" s="201">
        <f t="shared" ref="L18:L21" si="27">K18/$K$22</f>
        <v>0.4162602993</v>
      </c>
      <c r="M18" s="200">
        <v>655941.0</v>
      </c>
      <c r="N18" s="201">
        <f t="shared" ref="N18:N21" si="28">M18/$M$22</f>
        <v>0.4162313084</v>
      </c>
      <c r="O18" s="200">
        <v>923174.0</v>
      </c>
      <c r="P18" s="201">
        <f t="shared" ref="P18:P21" si="29">O18/$O$22</f>
        <v>0.4219818897</v>
      </c>
      <c r="Q18" s="192">
        <v>263386.0</v>
      </c>
      <c r="R18" s="201">
        <f t="shared" ref="R18:R21" si="30">Q18/Q$22</f>
        <v>0.4317866985</v>
      </c>
      <c r="S18" s="200">
        <v>256880.0</v>
      </c>
      <c r="T18" s="201">
        <f t="shared" ref="T18:T21" si="31">S18/$S$22</f>
        <v>0.4492228487</v>
      </c>
      <c r="U18" s="200">
        <v>539344.0</v>
      </c>
      <c r="V18" s="201">
        <f t="shared" ref="V18:V21" si="32">U18/$U$22</f>
        <v>0.4563657533</v>
      </c>
      <c r="W18" s="200">
        <v>222860.0</v>
      </c>
      <c r="X18" s="201">
        <f t="shared" ref="X18:X21" si="33">W18/$W$22</f>
        <v>0.421219355</v>
      </c>
      <c r="Y18" s="200">
        <v>762204.0</v>
      </c>
      <c r="Z18" s="201">
        <f t="shared" ref="Z18:Z21" si="34">Y18/$Y$22</f>
        <v>0.4454970375</v>
      </c>
      <c r="AA18" s="200">
        <v>215459.0</v>
      </c>
      <c r="AB18" s="201">
        <f t="shared" ref="AB18:AB21" si="35">AA18/$AA$22</f>
        <v>0.4123143754</v>
      </c>
      <c r="AC18" s="200">
        <f t="shared" ref="AC18:AC21" si="36">Y18+AA18</f>
        <v>977663</v>
      </c>
      <c r="AD18" s="201">
        <f t="shared" ref="AD18:AD21" si="37">AC18/$AC$22</f>
        <v>0.4377335496</v>
      </c>
      <c r="AE18" s="200">
        <v>217945.0</v>
      </c>
      <c r="AF18" s="201">
        <f t="shared" ref="AF18:AF21" si="38">AE18/$AE$22</f>
        <v>0.4163156698</v>
      </c>
      <c r="AG18" s="200">
        <v>251364.0</v>
      </c>
      <c r="AH18" s="201">
        <f t="shared" ref="AH18:AH21" si="39">AG18/$AG$22</f>
        <v>0.4443792296</v>
      </c>
      <c r="AI18" s="200">
        <f t="shared" ref="AI18:AI21" si="40">AE18+AG18</f>
        <v>469309</v>
      </c>
      <c r="AJ18" s="201">
        <f t="shared" ref="AJ18:AJ21" si="41">AI18/$AI$22</f>
        <v>0.4308903826</v>
      </c>
      <c r="AK18" s="200">
        <v>284910.0</v>
      </c>
      <c r="AL18" s="201">
        <f t="shared" ref="AL18:AL21" si="42">AK18/$AK$22</f>
        <v>0.4579368651</v>
      </c>
      <c r="AM18" s="200">
        <v>754219.0</v>
      </c>
      <c r="AN18" s="201">
        <f t="shared" ref="AN18:AN21" si="43">AM18/$AM$22</f>
        <v>0.4407232775</v>
      </c>
      <c r="AO18" s="202">
        <v>296927.0</v>
      </c>
      <c r="AP18" s="201">
        <f t="shared" ref="AP18:AP21" si="44">AO18/$AO$22</f>
        <v>0.4522830678</v>
      </c>
      <c r="AQ18" s="202">
        <v>1051145.0</v>
      </c>
      <c r="AR18" s="201">
        <f t="shared" ref="AR18:AR21" si="45">AQ18/$AQ$22</f>
        <v>0.4439279373</v>
      </c>
    </row>
    <row r="19" ht="12.0" customHeight="1">
      <c r="A19" s="40"/>
      <c r="B19" s="43" t="s">
        <v>198</v>
      </c>
      <c r="C19" s="14">
        <v>28148.0</v>
      </c>
      <c r="D19" s="189">
        <f t="shared" si="23"/>
        <v>0.01948794639</v>
      </c>
      <c r="E19" s="14">
        <v>37589.0</v>
      </c>
      <c r="F19" s="184">
        <f t="shared" si="24"/>
        <v>0.07642028821</v>
      </c>
      <c r="G19" s="190">
        <v>48160.0</v>
      </c>
      <c r="H19" s="191">
        <f t="shared" si="25"/>
        <v>0.09173071246</v>
      </c>
      <c r="I19" s="190">
        <v>85749.0</v>
      </c>
      <c r="J19" s="191">
        <f t="shared" si="26"/>
        <v>0.08432500366</v>
      </c>
      <c r="K19" s="200">
        <v>57061.0</v>
      </c>
      <c r="L19" s="201">
        <f t="shared" si="27"/>
        <v>0.1020736363</v>
      </c>
      <c r="M19" s="200">
        <v>142810.0</v>
      </c>
      <c r="N19" s="201">
        <f t="shared" si="28"/>
        <v>0.09062094479</v>
      </c>
      <c r="O19" s="200">
        <v>205992.0</v>
      </c>
      <c r="P19" s="201">
        <f t="shared" si="29"/>
        <v>0.09415873219</v>
      </c>
      <c r="Q19" s="192">
        <v>73726.0</v>
      </c>
      <c r="R19" s="201">
        <f t="shared" si="30"/>
        <v>0.1208640783</v>
      </c>
      <c r="S19" s="200">
        <v>58951.0</v>
      </c>
      <c r="T19" s="201">
        <f t="shared" si="31"/>
        <v>0.1030914674</v>
      </c>
      <c r="U19" s="200">
        <v>113600.0</v>
      </c>
      <c r="V19" s="201">
        <f t="shared" si="32"/>
        <v>0.0961226037</v>
      </c>
      <c r="W19" s="200">
        <v>54045.0</v>
      </c>
      <c r="X19" s="201">
        <f t="shared" si="33"/>
        <v>0.1021484342</v>
      </c>
      <c r="Y19" s="200">
        <v>167645.0</v>
      </c>
      <c r="Z19" s="201">
        <f t="shared" si="34"/>
        <v>0.09798603898</v>
      </c>
      <c r="AA19" s="200">
        <v>57053.0</v>
      </c>
      <c r="AB19" s="201">
        <f t="shared" si="35"/>
        <v>0.1091798071</v>
      </c>
      <c r="AC19" s="200">
        <f t="shared" si="36"/>
        <v>224698</v>
      </c>
      <c r="AD19" s="201">
        <f t="shared" si="37"/>
        <v>0.1006050685</v>
      </c>
      <c r="AE19" s="200">
        <v>61127.0</v>
      </c>
      <c r="AF19" s="201">
        <f t="shared" si="38"/>
        <v>0.1167639907</v>
      </c>
      <c r="AG19" s="200">
        <v>62376.0</v>
      </c>
      <c r="AH19" s="201">
        <f t="shared" si="39"/>
        <v>0.1102727472</v>
      </c>
      <c r="AI19" s="200">
        <f t="shared" si="40"/>
        <v>123503</v>
      </c>
      <c r="AJ19" s="201">
        <f t="shared" si="41"/>
        <v>0.1133927858</v>
      </c>
      <c r="AK19" s="200">
        <v>58444.0</v>
      </c>
      <c r="AL19" s="201">
        <f t="shared" si="42"/>
        <v>0.09393725087</v>
      </c>
      <c r="AM19" s="200">
        <v>181947.0</v>
      </c>
      <c r="AN19" s="201">
        <f t="shared" si="43"/>
        <v>0.1063196209</v>
      </c>
      <c r="AO19" s="202">
        <v>50531.0</v>
      </c>
      <c r="AP19" s="201">
        <f t="shared" si="44"/>
        <v>0.07696947633</v>
      </c>
      <c r="AQ19" s="202">
        <v>232478.0</v>
      </c>
      <c r="AR19" s="201">
        <f t="shared" si="45"/>
        <v>0.09818196254</v>
      </c>
    </row>
    <row r="20" ht="12.0" customHeight="1">
      <c r="A20" s="40"/>
      <c r="B20" s="203" t="s">
        <v>199</v>
      </c>
      <c r="C20" s="14">
        <v>701206.0</v>
      </c>
      <c r="D20" s="189">
        <f t="shared" si="23"/>
        <v>0.4854719672</v>
      </c>
      <c r="E20" s="14">
        <v>234706.0</v>
      </c>
      <c r="F20" s="184">
        <f t="shared" si="24"/>
        <v>0.4771688569</v>
      </c>
      <c r="G20" s="190">
        <v>242574.0</v>
      </c>
      <c r="H20" s="191">
        <f t="shared" si="25"/>
        <v>0.4620325134</v>
      </c>
      <c r="I20" s="190">
        <v>477280.0</v>
      </c>
      <c r="J20" s="191">
        <f t="shared" si="26"/>
        <v>0.4693540187</v>
      </c>
      <c r="K20" s="200">
        <v>247200.0</v>
      </c>
      <c r="L20" s="201">
        <f t="shared" si="27"/>
        <v>0.4422040077</v>
      </c>
      <c r="M20" s="200">
        <v>724480.0</v>
      </c>
      <c r="N20" s="201">
        <f t="shared" si="28"/>
        <v>0.4597231432</v>
      </c>
      <c r="O20" s="200">
        <v>975948.0</v>
      </c>
      <c r="P20" s="201">
        <f t="shared" si="29"/>
        <v>0.4461048311</v>
      </c>
      <c r="Q20" s="192">
        <v>240616.0</v>
      </c>
      <c r="R20" s="201">
        <f t="shared" si="30"/>
        <v>0.3944582789</v>
      </c>
      <c r="S20" s="200">
        <v>228058.0</v>
      </c>
      <c r="T20" s="201">
        <f t="shared" si="31"/>
        <v>0.3988199331</v>
      </c>
      <c r="U20" s="200">
        <v>468674.0</v>
      </c>
      <c r="V20" s="201">
        <f t="shared" si="32"/>
        <v>0.3965683554</v>
      </c>
      <c r="W20" s="200">
        <v>229804.0</v>
      </c>
      <c r="X20" s="201">
        <f t="shared" si="33"/>
        <v>0.4343439498</v>
      </c>
      <c r="Y20" s="200">
        <v>698478.0</v>
      </c>
      <c r="Z20" s="201">
        <f t="shared" si="34"/>
        <v>0.408250127</v>
      </c>
      <c r="AA20" s="200">
        <v>226396.0</v>
      </c>
      <c r="AB20" s="201">
        <f t="shared" si="35"/>
        <v>0.4332440294</v>
      </c>
      <c r="AC20" s="200">
        <f t="shared" si="36"/>
        <v>924874</v>
      </c>
      <c r="AD20" s="201">
        <f t="shared" si="37"/>
        <v>0.4140980879</v>
      </c>
      <c r="AE20" s="200">
        <v>222682.0</v>
      </c>
      <c r="AF20" s="201">
        <f t="shared" si="38"/>
        <v>0.4253642249</v>
      </c>
      <c r="AG20" s="200">
        <v>226097.0</v>
      </c>
      <c r="AH20" s="201">
        <f t="shared" si="39"/>
        <v>0.3997104227</v>
      </c>
      <c r="AI20" s="200">
        <f t="shared" si="40"/>
        <v>448779</v>
      </c>
      <c r="AJ20" s="201">
        <f t="shared" si="41"/>
        <v>0.4120410114</v>
      </c>
      <c r="AK20" s="200">
        <v>251396.0</v>
      </c>
      <c r="AL20" s="201">
        <f t="shared" si="42"/>
        <v>0.4040696927</v>
      </c>
      <c r="AM20" s="200">
        <v>700175.0</v>
      </c>
      <c r="AN20" s="201">
        <f t="shared" si="43"/>
        <v>0.4091429954</v>
      </c>
      <c r="AO20" s="202">
        <v>281701.0</v>
      </c>
      <c r="AP20" s="201">
        <f t="shared" si="44"/>
        <v>0.4290906266</v>
      </c>
      <c r="AQ20" s="202">
        <v>981876.0</v>
      </c>
      <c r="AR20" s="201">
        <f t="shared" si="45"/>
        <v>0.414673701</v>
      </c>
    </row>
    <row r="21" ht="12.0" customHeight="1">
      <c r="A21" s="40"/>
      <c r="B21" s="203" t="s">
        <v>200</v>
      </c>
      <c r="C21" s="14">
        <v>50168.0</v>
      </c>
      <c r="D21" s="189">
        <f t="shared" si="23"/>
        <v>0.03473324194</v>
      </c>
      <c r="E21" s="14">
        <v>15637.0</v>
      </c>
      <c r="F21" s="184">
        <f t="shared" si="24"/>
        <v>0.0317907911</v>
      </c>
      <c r="G21" s="190">
        <v>14977.0</v>
      </c>
      <c r="H21" s="191">
        <f t="shared" si="25"/>
        <v>0.028526804</v>
      </c>
      <c r="I21" s="190">
        <v>30614.0</v>
      </c>
      <c r="J21" s="191">
        <f t="shared" si="26"/>
        <v>0.03010560662</v>
      </c>
      <c r="K21" s="200">
        <v>22060.0</v>
      </c>
      <c r="L21" s="201">
        <f t="shared" si="27"/>
        <v>0.03946205668</v>
      </c>
      <c r="M21" s="200">
        <v>52674.0</v>
      </c>
      <c r="N21" s="201">
        <f t="shared" si="28"/>
        <v>0.03342460364</v>
      </c>
      <c r="O21" s="200">
        <v>82596.0</v>
      </c>
      <c r="P21" s="201">
        <f t="shared" si="29"/>
        <v>0.03775454699</v>
      </c>
      <c r="Q21" s="204">
        <v>32263.0</v>
      </c>
      <c r="R21" s="201">
        <f t="shared" si="30"/>
        <v>0.05289094429</v>
      </c>
      <c r="S21" s="200">
        <v>27943.0</v>
      </c>
      <c r="T21" s="201">
        <f t="shared" si="31"/>
        <v>0.04886575078</v>
      </c>
      <c r="U21" s="200">
        <v>60206.0</v>
      </c>
      <c r="V21" s="201">
        <f t="shared" si="32"/>
        <v>0.05094328766</v>
      </c>
      <c r="W21" s="200">
        <v>22374.0</v>
      </c>
      <c r="X21" s="201">
        <f t="shared" si="33"/>
        <v>0.04228826101</v>
      </c>
      <c r="Y21" s="200">
        <v>82580.0</v>
      </c>
      <c r="Z21" s="201">
        <f t="shared" si="34"/>
        <v>0.0482667965</v>
      </c>
      <c r="AA21" s="200">
        <v>23651.0</v>
      </c>
      <c r="AB21" s="201">
        <f t="shared" si="35"/>
        <v>0.04525987446</v>
      </c>
      <c r="AC21" s="200">
        <f t="shared" si="36"/>
        <v>106231</v>
      </c>
      <c r="AD21" s="201">
        <f t="shared" si="37"/>
        <v>0.047563294</v>
      </c>
      <c r="AE21" s="200">
        <v>21755.0</v>
      </c>
      <c r="AF21" s="201">
        <f t="shared" si="38"/>
        <v>0.0415561146</v>
      </c>
      <c r="AG21" s="200">
        <v>25815.0</v>
      </c>
      <c r="AH21" s="201">
        <f t="shared" si="39"/>
        <v>0.0456376005</v>
      </c>
      <c r="AI21" s="200">
        <f t="shared" si="40"/>
        <v>47570</v>
      </c>
      <c r="AJ21" s="201">
        <f t="shared" si="41"/>
        <v>0.0436758202</v>
      </c>
      <c r="AK21" s="200">
        <v>27410.0</v>
      </c>
      <c r="AL21" s="201">
        <f t="shared" si="42"/>
        <v>0.04405619133</v>
      </c>
      <c r="AM21" s="200">
        <v>74980.0</v>
      </c>
      <c r="AN21" s="201">
        <f t="shared" si="43"/>
        <v>0.04381410618</v>
      </c>
      <c r="AO21" s="202">
        <v>27348.0</v>
      </c>
      <c r="AP21" s="201">
        <f t="shared" si="44"/>
        <v>0.04165682925</v>
      </c>
      <c r="AQ21" s="202">
        <f>102329</f>
        <v>102329</v>
      </c>
      <c r="AR21" s="201">
        <f t="shared" si="45"/>
        <v>0.04321639916</v>
      </c>
    </row>
    <row r="22" ht="12.0" customHeight="1">
      <c r="A22" s="40"/>
      <c r="B22" s="205" t="s">
        <v>195</v>
      </c>
      <c r="C22" s="206">
        <f>SUM(C18:C21)</f>
        <v>1444380</v>
      </c>
      <c r="D22" s="207"/>
      <c r="E22" s="206">
        <f>SUM(E18:E21)</f>
        <v>491872</v>
      </c>
      <c r="F22" s="207"/>
      <c r="G22" s="206">
        <f>SUM(G18:G21)</f>
        <v>525015</v>
      </c>
      <c r="H22" s="206"/>
      <c r="I22" s="206">
        <f>SUM(I18:I21)</f>
        <v>1016887</v>
      </c>
      <c r="J22" s="206"/>
      <c r="K22" s="206">
        <f>SUM(K18:K21)</f>
        <v>559018</v>
      </c>
      <c r="L22" s="206"/>
      <c r="M22" s="206">
        <f>SUM(M18:M21)</f>
        <v>1575905</v>
      </c>
      <c r="N22" s="206"/>
      <c r="O22" s="206">
        <f>SUM(O18:O21)</f>
        <v>2187710</v>
      </c>
      <c r="P22" s="207"/>
      <c r="Q22" s="206">
        <f>SUM(Q18:Q21)</f>
        <v>609991</v>
      </c>
      <c r="R22" s="207"/>
      <c r="S22" s="206">
        <f>SUM(S18:S21)</f>
        <v>571832</v>
      </c>
      <c r="T22" s="207"/>
      <c r="U22" s="206">
        <f>SUM(U18:U21)</f>
        <v>1181824</v>
      </c>
      <c r="V22" s="207"/>
      <c r="W22" s="206">
        <f>SUM(W18:W21)</f>
        <v>529083</v>
      </c>
      <c r="X22" s="207"/>
      <c r="Y22" s="206">
        <f>SUM(Y18:Y21)</f>
        <v>1710907</v>
      </c>
      <c r="Z22" s="207"/>
      <c r="AA22" s="206">
        <f>SUM(AA18:AA21)+1</f>
        <v>522560</v>
      </c>
      <c r="AB22" s="207"/>
      <c r="AC22" s="206">
        <f>SUM(AC18:AC21)</f>
        <v>2233466</v>
      </c>
      <c r="AD22" s="207"/>
      <c r="AE22" s="206">
        <f>SUM(AE18:AE21)</f>
        <v>523509</v>
      </c>
      <c r="AF22" s="207"/>
      <c r="AG22" s="206">
        <f>SUM(AG18:AG21)</f>
        <v>565652</v>
      </c>
      <c r="AH22" s="207"/>
      <c r="AI22" s="206">
        <f>SUM(AI18:AI21)</f>
        <v>1089161</v>
      </c>
      <c r="AJ22" s="207"/>
      <c r="AK22" s="206">
        <f>SUM(AK18:AK21)</f>
        <v>622160</v>
      </c>
      <c r="AL22" s="206"/>
      <c r="AM22" s="206">
        <f>SUM(AM18:AM21)</f>
        <v>1711321</v>
      </c>
      <c r="AN22" s="207"/>
      <c r="AO22" s="206">
        <f>SUM(AO18:AO21)</f>
        <v>656507</v>
      </c>
      <c r="AP22" s="207"/>
      <c r="AQ22" s="208">
        <f>SUM(AQ18:AQ21)</f>
        <v>2367828</v>
      </c>
      <c r="AR22" s="207"/>
    </row>
    <row r="23" ht="12.0" customHeight="1">
      <c r="A23" s="40"/>
      <c r="B23" s="4"/>
      <c r="C23" s="5"/>
      <c r="D23" s="5"/>
      <c r="E23" s="5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4"/>
      <c r="AQ23" s="184"/>
      <c r="AR23" s="184"/>
    </row>
    <row r="24" ht="12.0" customHeight="1">
      <c r="A24" s="40"/>
      <c r="B24" s="33" t="s">
        <v>201</v>
      </c>
      <c r="C24" s="5"/>
      <c r="D24" s="5"/>
      <c r="E24" s="5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  <c r="AN24" s="184"/>
      <c r="AO24" s="184"/>
      <c r="AP24" s="184"/>
      <c r="AQ24" s="184"/>
      <c r="AR24" s="184"/>
    </row>
    <row r="25" ht="12.0" customHeight="1">
      <c r="A25" s="40"/>
      <c r="B25" s="33"/>
      <c r="C25" s="5"/>
      <c r="D25" s="5"/>
      <c r="E25" s="5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  <c r="AQ25" s="184"/>
      <c r="AR25" s="184"/>
    </row>
    <row r="26" ht="12.0" customHeight="1">
      <c r="A26" s="40"/>
      <c r="B26" s="107"/>
      <c r="C26" s="186">
        <v>2021.0</v>
      </c>
      <c r="E26" s="186" t="s">
        <v>64</v>
      </c>
      <c r="G26" s="186" t="s">
        <v>65</v>
      </c>
      <c r="I26" s="186" t="s">
        <v>66</v>
      </c>
      <c r="K26" s="186" t="s">
        <v>67</v>
      </c>
      <c r="M26" s="186" t="s">
        <v>68</v>
      </c>
      <c r="O26" s="186">
        <v>2022.0</v>
      </c>
      <c r="Q26" s="186" t="s">
        <v>70</v>
      </c>
      <c r="S26" s="186" t="s">
        <v>71</v>
      </c>
      <c r="U26" s="186" t="s">
        <v>72</v>
      </c>
      <c r="W26" s="186" t="s">
        <v>73</v>
      </c>
      <c r="Y26" s="186" t="s">
        <v>74</v>
      </c>
      <c r="AA26" s="186" t="s">
        <v>75</v>
      </c>
      <c r="AC26" s="186">
        <v>2023.0</v>
      </c>
      <c r="AE26" s="186" t="s">
        <v>76</v>
      </c>
      <c r="AG26" s="186" t="s">
        <v>77</v>
      </c>
      <c r="AI26" s="186" t="s">
        <v>78</v>
      </c>
      <c r="AK26" s="186" t="s">
        <v>79</v>
      </c>
      <c r="AM26" s="186" t="s">
        <v>80</v>
      </c>
      <c r="AO26" s="187" t="s">
        <v>81</v>
      </c>
      <c r="AQ26" s="187">
        <v>2024.0</v>
      </c>
    </row>
    <row r="27" ht="12.0" customHeight="1">
      <c r="A27" s="40"/>
      <c r="B27" s="107" t="s">
        <v>202</v>
      </c>
      <c r="C27" s="209">
        <v>283311.0</v>
      </c>
      <c r="D27" s="189">
        <v>0.19614713579528933</v>
      </c>
      <c r="E27" s="209">
        <v>75831.0</v>
      </c>
      <c r="F27" s="210">
        <f t="shared" ref="F27:F28" si="46">E27/$E$22</f>
        <v>0.1541681576</v>
      </c>
      <c r="G27" s="211">
        <v>86777.0</v>
      </c>
      <c r="H27" s="212">
        <v>0.165</v>
      </c>
      <c r="I27" s="211">
        <v>162608.0</v>
      </c>
      <c r="J27" s="212">
        <v>0.16</v>
      </c>
      <c r="K27" s="211">
        <v>86748.0</v>
      </c>
      <c r="L27" s="212">
        <v>0.155</v>
      </c>
      <c r="M27" s="211">
        <v>249356.0</v>
      </c>
      <c r="N27" s="212">
        <v>0.158</v>
      </c>
      <c r="O27" s="211">
        <v>325505.0</v>
      </c>
      <c r="P27" s="210">
        <v>0.14878800206608736</v>
      </c>
      <c r="Q27" s="211">
        <v>67425.0</v>
      </c>
      <c r="R27" s="212">
        <v>0.111</v>
      </c>
      <c r="S27" s="185">
        <v>61736.0</v>
      </c>
      <c r="T27" s="189">
        <v>0.108</v>
      </c>
      <c r="U27" s="185">
        <v>129370.0</v>
      </c>
      <c r="V27" s="189">
        <v>0.109</v>
      </c>
      <c r="W27" s="185">
        <v>37428.0</v>
      </c>
      <c r="X27" s="189">
        <v>0.071</v>
      </c>
      <c r="Y27" s="185">
        <v>166798.0</v>
      </c>
      <c r="Z27" s="189">
        <v>0.097</v>
      </c>
      <c r="AA27" s="185">
        <v>33118.0</v>
      </c>
      <c r="AB27" s="189">
        <f t="shared" ref="AB27:AB28" si="47">AA27/$AA$22</f>
        <v>0.06337645438</v>
      </c>
      <c r="AC27" s="185">
        <v>185317.0</v>
      </c>
      <c r="AD27" s="189">
        <f t="shared" ref="AD27:AD28" si="48">AC27/$AC$22</f>
        <v>0.08297283236</v>
      </c>
      <c r="AE27" s="185">
        <v>33839.0</v>
      </c>
      <c r="AF27" s="189">
        <f t="shared" ref="AF27:AF28" si="49">AE27/$AE$22</f>
        <v>0.06463881232</v>
      </c>
      <c r="AG27" s="185">
        <v>35743.0</v>
      </c>
      <c r="AH27" s="189">
        <f t="shared" ref="AH27:AH28" si="50">AG27/$AG$22</f>
        <v>0.06318902788</v>
      </c>
      <c r="AI27" s="185">
        <f>AE27+AG27</f>
        <v>69582</v>
      </c>
      <c r="AJ27" s="189">
        <f t="shared" ref="AJ27:AJ28" si="51">AI27/$AI$22</f>
        <v>0.06388587179</v>
      </c>
      <c r="AK27" s="185">
        <v>48337.0</v>
      </c>
      <c r="AL27" s="189">
        <f t="shared" ref="AL27:AL28" si="52">AK27/$AK$22</f>
        <v>0.07769223351</v>
      </c>
      <c r="AM27" s="185">
        <v>117919.0</v>
      </c>
      <c r="AN27" s="189">
        <f t="shared" ref="AN27:AN28" si="53">AM27/$AM$22</f>
        <v>0.06890524922</v>
      </c>
      <c r="AO27" s="193">
        <v>64130.0</v>
      </c>
      <c r="AP27" s="189">
        <f t="shared" ref="AP27:AP28" si="54">AO27/$AO$22</f>
        <v>0.09768364998</v>
      </c>
      <c r="AQ27" s="193">
        <v>182049.0</v>
      </c>
      <c r="AR27" s="189">
        <f t="shared" ref="AR27:AR28" si="55">AQ27/$AQ$22</f>
        <v>0.07688438518</v>
      </c>
    </row>
    <row r="28" ht="12.0" customHeight="1">
      <c r="A28" s="40"/>
      <c r="B28" s="107" t="s">
        <v>203</v>
      </c>
      <c r="C28" s="209">
        <v>913890.0</v>
      </c>
      <c r="D28" s="189">
        <v>0.6327213060274997</v>
      </c>
      <c r="E28" s="209">
        <v>253427.0</v>
      </c>
      <c r="F28" s="210">
        <f t="shared" si="46"/>
        <v>0.5152295719</v>
      </c>
      <c r="G28" s="211">
        <v>275596.0</v>
      </c>
      <c r="H28" s="212">
        <v>0.525</v>
      </c>
      <c r="I28" s="211">
        <v>528927.0</v>
      </c>
      <c r="J28" s="212">
        <v>0.52</v>
      </c>
      <c r="K28" s="211">
        <v>283999.0</v>
      </c>
      <c r="L28" s="212">
        <v>0.508</v>
      </c>
      <c r="M28" s="211">
        <v>812754.0</v>
      </c>
      <c r="N28" s="212">
        <v>0.516</v>
      </c>
      <c r="O28" s="211">
        <v>1079941.0</v>
      </c>
      <c r="P28" s="210">
        <v>0.4936399248529284</v>
      </c>
      <c r="Q28" s="211">
        <v>270461.0</v>
      </c>
      <c r="R28" s="212">
        <v>0.443</v>
      </c>
      <c r="S28" s="185">
        <v>243714.0</v>
      </c>
      <c r="T28" s="189">
        <v>0.426</v>
      </c>
      <c r="U28" s="185">
        <v>504416.0</v>
      </c>
      <c r="V28" s="189">
        <v>0.427</v>
      </c>
      <c r="W28" s="185">
        <v>208305.0</v>
      </c>
      <c r="X28" s="189">
        <v>0.394</v>
      </c>
      <c r="Y28" s="185">
        <v>705773.0</v>
      </c>
      <c r="Z28" s="189">
        <v>0.413</v>
      </c>
      <c r="AA28" s="185">
        <v>199329.0</v>
      </c>
      <c r="AB28" s="189">
        <f t="shared" si="47"/>
        <v>0.3814471066</v>
      </c>
      <c r="AC28" s="185">
        <v>887282.0</v>
      </c>
      <c r="AD28" s="189">
        <f t="shared" si="48"/>
        <v>0.3972668489</v>
      </c>
      <c r="AE28" s="185">
        <v>215116.0</v>
      </c>
      <c r="AF28" s="189">
        <f t="shared" si="49"/>
        <v>0.4109117513</v>
      </c>
      <c r="AG28" s="185">
        <v>237074.0</v>
      </c>
      <c r="AH28" s="189">
        <f t="shared" si="50"/>
        <v>0.4191163472</v>
      </c>
      <c r="AI28" s="185">
        <v>450583.0</v>
      </c>
      <c r="AJ28" s="189">
        <f t="shared" si="51"/>
        <v>0.4136973322</v>
      </c>
      <c r="AK28" s="185">
        <v>260984.0</v>
      </c>
      <c r="AL28" s="189">
        <f t="shared" si="52"/>
        <v>0.4194805195</v>
      </c>
      <c r="AM28" s="185">
        <v>706077.0</v>
      </c>
      <c r="AN28" s="189">
        <f t="shared" si="53"/>
        <v>0.4125917931</v>
      </c>
      <c r="AO28" s="193">
        <v>279771.0</v>
      </c>
      <c r="AP28" s="189">
        <f t="shared" si="54"/>
        <v>0.4261508255</v>
      </c>
      <c r="AQ28" s="193">
        <v>973750.0</v>
      </c>
      <c r="AR28" s="189">
        <f t="shared" si="55"/>
        <v>0.4112418639</v>
      </c>
    </row>
    <row r="29" ht="15.75" customHeight="1"/>
    <row r="30" ht="15.75" customHeight="1"/>
    <row r="31" ht="15.75" customHeight="1"/>
    <row r="32" ht="15.75" customHeight="1">
      <c r="AK32" s="20"/>
    </row>
    <row r="33" ht="15.75" customHeight="1"/>
    <row r="34" ht="15.75" customHeight="1">
      <c r="AN34" s="20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3">
    <mergeCell ref="AE26:AF26"/>
    <mergeCell ref="AG26:AH26"/>
    <mergeCell ref="Q26:R26"/>
    <mergeCell ref="S26:T26"/>
    <mergeCell ref="U26:V26"/>
    <mergeCell ref="W26:X26"/>
    <mergeCell ref="Y26:Z26"/>
    <mergeCell ref="AA26:AB26"/>
    <mergeCell ref="AC26:AD26"/>
    <mergeCell ref="AE5:AF5"/>
    <mergeCell ref="AG5:AH5"/>
    <mergeCell ref="AI5:AJ5"/>
    <mergeCell ref="AK5:AL5"/>
    <mergeCell ref="AM5:AN5"/>
    <mergeCell ref="AO5:AP5"/>
    <mergeCell ref="AQ5:AR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AI17:AJ17"/>
    <mergeCell ref="AK17:AL17"/>
    <mergeCell ref="AM17:AN17"/>
    <mergeCell ref="AO17:AP17"/>
    <mergeCell ref="AQ17:AR17"/>
    <mergeCell ref="Q17:R17"/>
    <mergeCell ref="S17:T17"/>
    <mergeCell ref="U17:V17"/>
    <mergeCell ref="W17:X17"/>
    <mergeCell ref="Y17:Z17"/>
    <mergeCell ref="AA17:AB17"/>
    <mergeCell ref="AC17:AD17"/>
    <mergeCell ref="C17:D17"/>
    <mergeCell ref="E17:F17"/>
    <mergeCell ref="G17:H17"/>
    <mergeCell ref="I17:J17"/>
    <mergeCell ref="K17:L17"/>
    <mergeCell ref="M17:N17"/>
    <mergeCell ref="O17:P17"/>
    <mergeCell ref="AI26:AJ26"/>
    <mergeCell ref="AK26:AL26"/>
    <mergeCell ref="AM26:AN26"/>
    <mergeCell ref="AO26:AP26"/>
    <mergeCell ref="AQ26:AR26"/>
    <mergeCell ref="C26:D26"/>
    <mergeCell ref="E26:F26"/>
    <mergeCell ref="G26:H26"/>
    <mergeCell ref="I26:J26"/>
    <mergeCell ref="K26:L26"/>
    <mergeCell ref="M26:N26"/>
    <mergeCell ref="O26:P26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4.38"/>
    <col customWidth="1" min="2" max="2" width="36.75"/>
    <col customWidth="1" min="3" max="3" width="8.75"/>
    <col customWidth="1" min="4" max="4" width="7.0"/>
    <col customWidth="1" min="5" max="5" width="8.75"/>
    <col customWidth="1" min="6" max="6" width="7.0"/>
    <col customWidth="1" min="7" max="7" width="8.75"/>
    <col customWidth="1" min="8" max="8" width="7.0"/>
    <col customWidth="1" min="9" max="9" width="8.75"/>
    <col customWidth="1" min="10" max="10" width="7.0"/>
    <col customWidth="1" min="11" max="11" width="8.75"/>
    <col customWidth="1" min="12" max="12" width="7.0"/>
    <col customWidth="1" min="13" max="13" width="8.75"/>
    <col customWidth="1" min="14" max="14" width="7.0"/>
    <col customWidth="1" min="15" max="15" width="8.75"/>
    <col customWidth="1" min="16" max="16" width="7.0"/>
    <col customWidth="1" min="17" max="17" width="8.75"/>
    <col customWidth="1" min="18" max="18" width="7.0"/>
    <col customWidth="1" min="19" max="19" width="8.75"/>
    <col customWidth="1" min="20" max="20" width="7.0"/>
    <col customWidth="1" min="21" max="21" width="8.75"/>
    <col customWidth="1" min="22" max="22" width="7.0"/>
    <col customWidth="1" min="23" max="23" width="8.75"/>
    <col customWidth="1" min="24" max="24" width="7.0"/>
    <col customWidth="1" min="25" max="25" width="8.75"/>
    <col customWidth="1" min="26" max="26" width="7.0"/>
    <col customWidth="1" min="27" max="27" width="10.25"/>
    <col customWidth="1" min="28" max="28" width="7.0"/>
    <col customWidth="1" min="29" max="29" width="8.75"/>
    <col customWidth="1" min="30" max="30" width="7.0"/>
    <col customWidth="1" min="31" max="31" width="8.75"/>
    <col customWidth="1" min="32" max="32" width="7.0"/>
    <col customWidth="1" min="33" max="33" width="10.25"/>
    <col customWidth="1" min="34" max="34" width="7.0"/>
    <col customWidth="1" min="35" max="35" width="8.75"/>
    <col customWidth="1" min="36" max="36" width="7.0"/>
    <col customWidth="1" min="37" max="37" width="10.25"/>
    <col customWidth="1" min="38" max="38" width="7.0"/>
    <col customWidth="1" min="39" max="39" width="8.75"/>
    <col customWidth="1" min="40" max="40" width="7.0"/>
    <col customWidth="1" min="41" max="41" width="10.25"/>
    <col customWidth="1" min="42" max="42" width="7.0"/>
  </cols>
  <sheetData>
    <row r="1" ht="12.0" customHeight="1">
      <c r="A1" s="1" t="s">
        <v>204</v>
      </c>
      <c r="B1" s="2"/>
      <c r="C1" s="2"/>
      <c r="D1" s="182"/>
      <c r="E1" s="2"/>
      <c r="F1" s="182"/>
      <c r="G1" s="2"/>
      <c r="H1" s="182"/>
      <c r="I1" s="2"/>
      <c r="J1" s="182"/>
      <c r="K1" s="2"/>
      <c r="L1" s="182"/>
      <c r="M1" s="2"/>
      <c r="N1" s="182"/>
      <c r="O1" s="2"/>
      <c r="P1" s="182"/>
      <c r="Q1" s="2"/>
      <c r="R1" s="182"/>
      <c r="S1" s="2"/>
      <c r="T1" s="182"/>
      <c r="U1" s="2"/>
      <c r="V1" s="182"/>
      <c r="W1" s="2"/>
      <c r="X1" s="182"/>
      <c r="Y1" s="2"/>
      <c r="Z1" s="182"/>
      <c r="AA1" s="213"/>
      <c r="AB1" s="214"/>
      <c r="AC1" s="2"/>
      <c r="AD1" s="182"/>
      <c r="AE1" s="2"/>
      <c r="AF1" s="182"/>
      <c r="AG1" s="182"/>
      <c r="AH1" s="182"/>
      <c r="AI1" s="182"/>
      <c r="AJ1" s="182"/>
      <c r="AK1" s="182"/>
      <c r="AL1" s="182"/>
      <c r="AM1" s="182"/>
      <c r="AN1" s="182"/>
      <c r="AO1" s="182"/>
      <c r="AP1" s="182"/>
    </row>
    <row r="2" ht="12.0" customHeight="1">
      <c r="A2" s="4" t="s">
        <v>1</v>
      </c>
      <c r="B2" s="4"/>
      <c r="C2" s="5"/>
      <c r="D2" s="184"/>
      <c r="E2" s="5"/>
      <c r="F2" s="184"/>
      <c r="G2" s="5"/>
      <c r="H2" s="184"/>
      <c r="I2" s="5"/>
      <c r="J2" s="184"/>
      <c r="K2" s="5"/>
      <c r="L2" s="184"/>
      <c r="M2" s="5"/>
      <c r="N2" s="184"/>
      <c r="O2" s="5"/>
      <c r="P2" s="184"/>
      <c r="Q2" s="5"/>
      <c r="R2" s="184"/>
      <c r="S2" s="5"/>
      <c r="T2" s="184"/>
      <c r="U2" s="5"/>
      <c r="V2" s="184"/>
      <c r="W2" s="5"/>
      <c r="X2" s="184"/>
      <c r="Y2" s="5"/>
      <c r="Z2" s="184"/>
      <c r="AA2" s="148"/>
      <c r="AB2" s="215"/>
      <c r="AC2" s="5"/>
      <c r="AD2" s="184"/>
      <c r="AE2" s="5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</row>
    <row r="3" ht="12.0" customHeight="1">
      <c r="A3" s="4"/>
      <c r="B3" s="33"/>
      <c r="C3" s="5"/>
      <c r="D3" s="184"/>
      <c r="E3" s="5"/>
      <c r="F3" s="184"/>
      <c r="G3" s="5"/>
      <c r="H3" s="184"/>
      <c r="I3" s="5"/>
      <c r="J3" s="184"/>
      <c r="K3" s="5"/>
      <c r="L3" s="184"/>
      <c r="M3" s="5"/>
      <c r="N3" s="184"/>
      <c r="O3" s="5"/>
      <c r="P3" s="184"/>
      <c r="Q3" s="5"/>
      <c r="R3" s="184"/>
      <c r="S3" s="5"/>
      <c r="T3" s="184"/>
      <c r="U3" s="5"/>
      <c r="V3" s="184"/>
      <c r="W3" s="5"/>
      <c r="X3" s="184"/>
      <c r="Y3" s="5"/>
      <c r="Z3" s="184"/>
      <c r="AA3" s="148"/>
      <c r="AB3" s="215"/>
      <c r="AC3" s="5"/>
      <c r="AD3" s="184"/>
      <c r="AE3" s="5"/>
      <c r="AF3" s="184"/>
      <c r="AG3" s="184"/>
      <c r="AH3" s="184"/>
      <c r="AI3" s="184"/>
      <c r="AJ3" s="184"/>
      <c r="AK3" s="184"/>
      <c r="AL3" s="184"/>
      <c r="AM3" s="192"/>
      <c r="AN3" s="184"/>
      <c r="AO3" s="184"/>
      <c r="AP3" s="184"/>
    </row>
    <row r="4" ht="12.0" customHeight="1">
      <c r="A4" s="4"/>
      <c r="B4" s="33" t="s">
        <v>189</v>
      </c>
      <c r="C4" s="5"/>
      <c r="D4" s="184"/>
      <c r="E4" s="5"/>
      <c r="F4" s="184"/>
      <c r="G4" s="5"/>
      <c r="H4" s="184"/>
      <c r="I4" s="5"/>
      <c r="J4" s="184"/>
      <c r="K4" s="5"/>
      <c r="L4" s="184"/>
      <c r="M4" s="5"/>
      <c r="N4" s="184"/>
      <c r="O4" s="5"/>
      <c r="P4" s="184"/>
      <c r="Q4" s="5"/>
      <c r="R4" s="184"/>
      <c r="S4" s="5"/>
      <c r="T4" s="184"/>
      <c r="U4" s="5"/>
      <c r="V4" s="184"/>
      <c r="W4" s="5"/>
      <c r="X4" s="184"/>
      <c r="Y4" s="5"/>
      <c r="Z4" s="184"/>
      <c r="AA4" s="148"/>
      <c r="AB4" s="215"/>
      <c r="AC4" s="5"/>
      <c r="AD4" s="184"/>
      <c r="AE4" s="5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</row>
    <row r="5">
      <c r="A5" s="40"/>
      <c r="B5" s="107"/>
      <c r="C5" s="186">
        <v>2019.0</v>
      </c>
      <c r="E5" s="186" t="s">
        <v>54</v>
      </c>
      <c r="G5" s="186" t="s">
        <v>205</v>
      </c>
      <c r="I5" s="186" t="s">
        <v>206</v>
      </c>
      <c r="K5" s="186" t="s">
        <v>207</v>
      </c>
      <c r="M5" s="186">
        <v>2020.0</v>
      </c>
      <c r="O5" s="186" t="s">
        <v>58</v>
      </c>
      <c r="Q5" s="186" t="s">
        <v>59</v>
      </c>
      <c r="S5" s="186" t="s">
        <v>208</v>
      </c>
      <c r="U5" s="186" t="s">
        <v>209</v>
      </c>
      <c r="W5" s="186" t="s">
        <v>210</v>
      </c>
      <c r="Y5" s="186" t="s">
        <v>211</v>
      </c>
      <c r="AA5" s="216">
        <v>2021.0</v>
      </c>
      <c r="AC5" s="186" t="s">
        <v>64</v>
      </c>
      <c r="AE5" s="186" t="s">
        <v>65</v>
      </c>
      <c r="AG5" s="186" t="s">
        <v>66</v>
      </c>
      <c r="AI5" s="186" t="s">
        <v>67</v>
      </c>
      <c r="AK5" s="186" t="s">
        <v>68</v>
      </c>
      <c r="AM5" s="186" t="s">
        <v>69</v>
      </c>
      <c r="AO5" s="186">
        <v>2022.0</v>
      </c>
    </row>
    <row r="6" ht="12.0" customHeight="1">
      <c r="A6" s="40"/>
      <c r="B6" s="107" t="s">
        <v>190</v>
      </c>
      <c r="C6" s="188">
        <v>231813.0</v>
      </c>
      <c r="D6" s="189">
        <f t="shared" ref="D6:D14" si="1">C6/$C$14</f>
        <v>0.3423448569</v>
      </c>
      <c r="E6" s="188">
        <v>144860.0</v>
      </c>
      <c r="F6" s="189">
        <f t="shared" ref="F6:F14" si="2">E6/$E$14</f>
        <v>0.3231649913</v>
      </c>
      <c r="G6" s="188">
        <v>85541.0</v>
      </c>
      <c r="H6" s="189">
        <f t="shared" ref="H6:H13" si="3">G6/$G$14</f>
        <v>0.3521698498</v>
      </c>
      <c r="I6" s="188">
        <v>230400.0</v>
      </c>
      <c r="J6" s="189">
        <f t="shared" ref="J6:J13" si="4">I6/$I$14</f>
        <v>0.3333564831</v>
      </c>
      <c r="K6" s="188">
        <v>93717.0</v>
      </c>
      <c r="L6" s="189">
        <f t="shared" ref="L6:L13" si="5">K6/$K$14</f>
        <v>0.3531599634</v>
      </c>
      <c r="M6" s="188">
        <v>324118.0</v>
      </c>
      <c r="N6" s="189">
        <f t="shared" ref="N6:N14" si="6">M6/$M$14</f>
        <v>0.3388516067</v>
      </c>
      <c r="O6" s="188">
        <v>98821.0</v>
      </c>
      <c r="P6" s="189">
        <f t="shared" ref="P6:P13" si="7">O6/$O$14</f>
        <v>0.3335257111</v>
      </c>
      <c r="Q6" s="188">
        <v>111268.0</v>
      </c>
      <c r="R6" s="189">
        <f t="shared" ref="R6:R14" si="8">Q6/$Q$14</f>
        <v>0.3528687953</v>
      </c>
      <c r="S6" s="217">
        <v>210089.0</v>
      </c>
      <c r="T6" s="132">
        <f t="shared" ref="T6:T13" si="9">S6/$S$14</f>
        <v>0.343498208</v>
      </c>
      <c r="U6" s="217">
        <v>134984.0</v>
      </c>
      <c r="V6" s="132">
        <f t="shared" ref="V6:V13" si="10">U6/$U$14</f>
        <v>0.3590286459</v>
      </c>
      <c r="W6" s="217">
        <v>345073.0</v>
      </c>
      <c r="X6" s="132">
        <f t="shared" ref="X6:X13" si="11">W6/$W$14</f>
        <v>0.349410583</v>
      </c>
      <c r="Y6" s="217">
        <v>142104.0</v>
      </c>
      <c r="Z6" s="132">
        <f t="shared" ref="Z6:Z13" si="12">Y6/$Y$14</f>
        <v>0.3110899005</v>
      </c>
      <c r="AA6" s="218">
        <v>487177.0</v>
      </c>
      <c r="AB6" s="219">
        <f t="shared" ref="AB6:AB13" si="13">AA6/$AA$14</f>
        <v>0.337291433</v>
      </c>
      <c r="AC6" s="188">
        <v>153598.4</v>
      </c>
      <c r="AD6" s="189">
        <f t="shared" ref="AD6:AD13" si="14">AC6/$AC$14</f>
        <v>0.3122732641</v>
      </c>
      <c r="AE6" s="188">
        <v>161466.0</v>
      </c>
      <c r="AF6" s="189">
        <f t="shared" ref="AF6:AF13" si="15">AE6/$AE$14</f>
        <v>0.3075454987</v>
      </c>
      <c r="AG6" s="185">
        <v>315064.0</v>
      </c>
      <c r="AH6" s="189">
        <f t="shared" ref="AH6:AH13" si="16">AG6/$AG$14</f>
        <v>0.3098318692</v>
      </c>
      <c r="AI6" s="185">
        <v>161185.0</v>
      </c>
      <c r="AJ6" s="189">
        <f t="shared" ref="AJ6:AJ13" si="17">AI6/$AI$14</f>
        <v>0.2883359749</v>
      </c>
      <c r="AK6" s="185">
        <v>476250.0</v>
      </c>
      <c r="AL6" s="189">
        <f t="shared" ref="AL6:AL13" si="18">AK6/$AK$14</f>
        <v>0.3022073031</v>
      </c>
      <c r="AM6" s="192">
        <v>172916.4</v>
      </c>
      <c r="AN6" s="189">
        <f t="shared" ref="AN6:AN13" si="19">AM6/$AI$14</f>
        <v>0.3093217034</v>
      </c>
      <c r="AO6" s="192">
        <f t="shared" ref="AO6:AO7" si="20">AM6+AK6</f>
        <v>649166.4</v>
      </c>
      <c r="AP6" s="189">
        <f t="shared" ref="AP6:AP13" si="21">AO6/$AK$14</f>
        <v>0.4119324452</v>
      </c>
    </row>
    <row r="7" ht="12.0" customHeight="1">
      <c r="A7" s="40"/>
      <c r="B7" s="107" t="s">
        <v>212</v>
      </c>
      <c r="C7" s="188">
        <v>116911.0</v>
      </c>
      <c r="D7" s="189">
        <f t="shared" si="1"/>
        <v>0.1726558889</v>
      </c>
      <c r="E7" s="188">
        <v>109430.0</v>
      </c>
      <c r="F7" s="189">
        <f t="shared" si="2"/>
        <v>0.2441249827</v>
      </c>
      <c r="G7" s="188">
        <v>66366.0</v>
      </c>
      <c r="H7" s="189">
        <f t="shared" si="3"/>
        <v>0.2732269233</v>
      </c>
      <c r="I7" s="188">
        <v>175796.0</v>
      </c>
      <c r="J7" s="189">
        <f t="shared" si="4"/>
        <v>0.2543521541</v>
      </c>
      <c r="K7" s="188">
        <v>68795.0</v>
      </c>
      <c r="L7" s="189">
        <f t="shared" si="5"/>
        <v>0.2592447441</v>
      </c>
      <c r="M7" s="188">
        <v>244590.0</v>
      </c>
      <c r="N7" s="189">
        <f t="shared" si="6"/>
        <v>0.2557084595</v>
      </c>
      <c r="O7" s="188">
        <v>84056.0</v>
      </c>
      <c r="P7" s="189">
        <f t="shared" si="7"/>
        <v>0.2836931136</v>
      </c>
      <c r="Q7" s="188">
        <v>88112.0</v>
      </c>
      <c r="R7" s="189">
        <f t="shared" si="8"/>
        <v>0.2794332179</v>
      </c>
      <c r="S7" s="217">
        <v>172169.0</v>
      </c>
      <c r="T7" s="132">
        <f t="shared" si="9"/>
        <v>0.2814985219</v>
      </c>
      <c r="U7" s="217">
        <v>78258.0</v>
      </c>
      <c r="V7" s="132">
        <f t="shared" si="10"/>
        <v>0.2081495864</v>
      </c>
      <c r="W7" s="217">
        <v>250426.0</v>
      </c>
      <c r="X7" s="132">
        <f t="shared" si="11"/>
        <v>0.253573866</v>
      </c>
      <c r="Y7" s="217">
        <v>90283.0</v>
      </c>
      <c r="Z7" s="132">
        <f t="shared" si="12"/>
        <v>0.1976448903</v>
      </c>
      <c r="AA7" s="218">
        <v>340709.0</v>
      </c>
      <c r="AB7" s="219">
        <f t="shared" si="13"/>
        <v>0.2358859857</v>
      </c>
      <c r="AC7" s="188">
        <v>94068.0</v>
      </c>
      <c r="AD7" s="189">
        <f t="shared" si="14"/>
        <v>0.19124497</v>
      </c>
      <c r="AE7" s="188">
        <v>107988.0</v>
      </c>
      <c r="AF7" s="189">
        <f t="shared" si="15"/>
        <v>0.2056855518</v>
      </c>
      <c r="AG7" s="185">
        <v>202056.0</v>
      </c>
      <c r="AH7" s="189">
        <f t="shared" si="16"/>
        <v>0.1987005439</v>
      </c>
      <c r="AI7" s="185">
        <v>114835.0</v>
      </c>
      <c r="AJ7" s="189">
        <f t="shared" si="17"/>
        <v>0.2054227234</v>
      </c>
      <c r="AK7" s="185">
        <v>316891.0</v>
      </c>
      <c r="AL7" s="189">
        <f t="shared" si="18"/>
        <v>0.2010850908</v>
      </c>
      <c r="AM7" s="192">
        <v>112131.88</v>
      </c>
      <c r="AN7" s="189">
        <f t="shared" si="19"/>
        <v>0.2005872441</v>
      </c>
      <c r="AO7" s="192">
        <f t="shared" si="20"/>
        <v>429022.88</v>
      </c>
      <c r="AP7" s="189">
        <f t="shared" si="21"/>
        <v>0.2722390499</v>
      </c>
    </row>
    <row r="8" ht="12.0" customHeight="1">
      <c r="A8" s="40"/>
      <c r="B8" s="107" t="s">
        <v>213</v>
      </c>
      <c r="C8" s="188">
        <v>92131.0</v>
      </c>
      <c r="D8" s="189">
        <f t="shared" si="1"/>
        <v>0.1360604194</v>
      </c>
      <c r="E8" s="188">
        <v>39214.0</v>
      </c>
      <c r="F8" s="189">
        <f t="shared" si="2"/>
        <v>0.08748165103</v>
      </c>
      <c r="G8" s="188">
        <v>17181.0</v>
      </c>
      <c r="H8" s="189">
        <f t="shared" si="3"/>
        <v>0.07073368547</v>
      </c>
      <c r="I8" s="188">
        <v>56395.0</v>
      </c>
      <c r="J8" s="189">
        <f t="shared" si="4"/>
        <v>0.08159565479</v>
      </c>
      <c r="K8" s="188">
        <v>25566.0</v>
      </c>
      <c r="L8" s="189">
        <f t="shared" si="5"/>
        <v>0.09634204705</v>
      </c>
      <c r="M8" s="188">
        <v>81961.0</v>
      </c>
      <c r="N8" s="189">
        <f t="shared" si="6"/>
        <v>0.08568674538</v>
      </c>
      <c r="O8" s="188">
        <v>32349.0</v>
      </c>
      <c r="P8" s="189">
        <f t="shared" si="7"/>
        <v>0.1091794581</v>
      </c>
      <c r="Q8" s="188">
        <v>30142.0</v>
      </c>
      <c r="R8" s="189">
        <f t="shared" si="8"/>
        <v>0.09559056716</v>
      </c>
      <c r="S8" s="217">
        <v>62491.0</v>
      </c>
      <c r="T8" s="132">
        <f t="shared" si="9"/>
        <v>0.102173586</v>
      </c>
      <c r="U8" s="217">
        <v>45515.0</v>
      </c>
      <c r="V8" s="132">
        <f t="shared" si="10"/>
        <v>0.121060191</v>
      </c>
      <c r="W8" s="217">
        <v>108006.0</v>
      </c>
      <c r="X8" s="132">
        <f t="shared" si="11"/>
        <v>0.1093636402</v>
      </c>
      <c r="Y8" s="217">
        <v>61305.0</v>
      </c>
      <c r="Z8" s="132">
        <f t="shared" si="12"/>
        <v>0.1342071043</v>
      </c>
      <c r="AA8" s="218">
        <v>169311.0</v>
      </c>
      <c r="AB8" s="219">
        <f t="shared" si="13"/>
        <v>0.1172205375</v>
      </c>
      <c r="AC8" s="188">
        <v>67752.9</v>
      </c>
      <c r="AD8" s="189">
        <f t="shared" si="14"/>
        <v>0.1377450496</v>
      </c>
      <c r="AE8" s="188">
        <v>69690.0</v>
      </c>
      <c r="AF8" s="189">
        <f t="shared" si="15"/>
        <v>0.1327390646</v>
      </c>
      <c r="AG8" s="185">
        <v>137443.0</v>
      </c>
      <c r="AH8" s="189">
        <f t="shared" si="16"/>
        <v>0.1351605439</v>
      </c>
      <c r="AI8" s="185">
        <v>77710.0</v>
      </c>
      <c r="AJ8" s="189">
        <f t="shared" si="17"/>
        <v>0.139011624</v>
      </c>
      <c r="AK8" s="185">
        <v>215153.0</v>
      </c>
      <c r="AL8" s="189">
        <f t="shared" si="18"/>
        <v>0.1365266307</v>
      </c>
      <c r="AM8" s="192">
        <v>113348.0</v>
      </c>
      <c r="AN8" s="189">
        <f t="shared" si="19"/>
        <v>0.2027627017</v>
      </c>
      <c r="AO8" s="192">
        <v>328500.0</v>
      </c>
      <c r="AP8" s="189">
        <f t="shared" si="21"/>
        <v>0.2084516516</v>
      </c>
    </row>
    <row r="9" ht="12.0" customHeight="1">
      <c r="A9" s="40"/>
      <c r="B9" s="107" t="s">
        <v>214</v>
      </c>
      <c r="C9" s="188">
        <v>85410.0</v>
      </c>
      <c r="D9" s="189">
        <f t="shared" si="1"/>
        <v>0.1261347475</v>
      </c>
      <c r="E9" s="188">
        <v>63058.0</v>
      </c>
      <c r="F9" s="189">
        <f t="shared" si="2"/>
        <v>0.1406747068</v>
      </c>
      <c r="G9" s="188">
        <v>34012.0</v>
      </c>
      <c r="H9" s="189">
        <f t="shared" si="3"/>
        <v>0.140026431</v>
      </c>
      <c r="I9" s="188">
        <v>97070.0</v>
      </c>
      <c r="J9" s="189">
        <f t="shared" si="4"/>
        <v>0.1404466745</v>
      </c>
      <c r="K9" s="188">
        <v>37693.0</v>
      </c>
      <c r="L9" s="189">
        <f t="shared" si="5"/>
        <v>0.1420410224</v>
      </c>
      <c r="M9" s="188">
        <v>134763.0</v>
      </c>
      <c r="N9" s="189">
        <f t="shared" si="6"/>
        <v>0.1408889944</v>
      </c>
      <c r="O9" s="188">
        <v>41806.0</v>
      </c>
      <c r="P9" s="189">
        <f t="shared" si="7"/>
        <v>0.1410972959</v>
      </c>
      <c r="Q9" s="188">
        <v>45798.0</v>
      </c>
      <c r="R9" s="189">
        <f t="shared" si="8"/>
        <v>0.1452410854</v>
      </c>
      <c r="S9" s="217">
        <v>87604.0</v>
      </c>
      <c r="T9" s="132">
        <f t="shared" si="9"/>
        <v>0.143233663</v>
      </c>
      <c r="U9" s="217">
        <v>51503.0</v>
      </c>
      <c r="V9" s="132">
        <f t="shared" si="10"/>
        <v>0.1369869936</v>
      </c>
      <c r="W9" s="217">
        <v>139107.0</v>
      </c>
      <c r="X9" s="132">
        <f t="shared" si="11"/>
        <v>0.1408555812</v>
      </c>
      <c r="Y9" s="217">
        <v>67268.0</v>
      </c>
      <c r="Z9" s="132">
        <f t="shared" si="12"/>
        <v>0.1472611286</v>
      </c>
      <c r="AA9" s="218">
        <v>206375.0</v>
      </c>
      <c r="AB9" s="219">
        <f t="shared" si="13"/>
        <v>0.1428813747</v>
      </c>
      <c r="AC9" s="188">
        <v>63422.4</v>
      </c>
      <c r="AD9" s="189">
        <f t="shared" si="14"/>
        <v>0.1289409256</v>
      </c>
      <c r="AE9" s="188">
        <v>70568.0</v>
      </c>
      <c r="AF9" s="189">
        <f t="shared" si="15"/>
        <v>0.1344113978</v>
      </c>
      <c r="AG9" s="185">
        <v>133990.0</v>
      </c>
      <c r="AH9" s="189">
        <f t="shared" si="16"/>
        <v>0.1317648864</v>
      </c>
      <c r="AI9" s="185">
        <v>74847.0</v>
      </c>
      <c r="AJ9" s="189">
        <f t="shared" si="17"/>
        <v>0.1338901431</v>
      </c>
      <c r="AK9" s="185">
        <v>208837.0</v>
      </c>
      <c r="AL9" s="189">
        <f t="shared" si="18"/>
        <v>0.1325187749</v>
      </c>
      <c r="AM9" s="192">
        <v>72463.0</v>
      </c>
      <c r="AN9" s="189">
        <f t="shared" si="19"/>
        <v>0.1296255219</v>
      </c>
      <c r="AO9" s="192">
        <v>281300.0</v>
      </c>
      <c r="AP9" s="189">
        <f t="shared" si="21"/>
        <v>0.1785006076</v>
      </c>
    </row>
    <row r="10" ht="12.0" customHeight="1">
      <c r="A10" s="40"/>
      <c r="B10" s="107" t="s">
        <v>215</v>
      </c>
      <c r="C10" s="188">
        <v>65130.0</v>
      </c>
      <c r="D10" s="189">
        <f t="shared" si="1"/>
        <v>0.09618494446</v>
      </c>
      <c r="E10" s="188">
        <v>45351.0</v>
      </c>
      <c r="F10" s="189">
        <f t="shared" si="2"/>
        <v>0.1011725495</v>
      </c>
      <c r="G10" s="188">
        <v>20188.0</v>
      </c>
      <c r="H10" s="189">
        <f t="shared" si="3"/>
        <v>0.08311341844</v>
      </c>
      <c r="I10" s="188">
        <v>65538.0</v>
      </c>
      <c r="J10" s="189">
        <f t="shared" si="4"/>
        <v>0.09482429335</v>
      </c>
      <c r="K10" s="188">
        <v>17508.0</v>
      </c>
      <c r="L10" s="189">
        <f t="shared" si="5"/>
        <v>0.06597655323</v>
      </c>
      <c r="M10" s="188">
        <v>83046.0</v>
      </c>
      <c r="N10" s="189">
        <f t="shared" si="6"/>
        <v>0.08682106681</v>
      </c>
      <c r="O10" s="188">
        <v>15978.0</v>
      </c>
      <c r="P10" s="189">
        <f t="shared" si="7"/>
        <v>0.05392653193</v>
      </c>
      <c r="Q10" s="188">
        <v>18232.0</v>
      </c>
      <c r="R10" s="189">
        <f t="shared" si="8"/>
        <v>0.05781989319</v>
      </c>
      <c r="S10" s="217">
        <v>34210.0</v>
      </c>
      <c r="T10" s="132">
        <f t="shared" si="9"/>
        <v>0.05593378852</v>
      </c>
      <c r="U10" s="217">
        <v>20930.0</v>
      </c>
      <c r="V10" s="132">
        <f t="shared" si="10"/>
        <v>0.05566933532</v>
      </c>
      <c r="W10" s="217">
        <v>55140.0</v>
      </c>
      <c r="X10" s="132">
        <f t="shared" si="11"/>
        <v>0.05583311226</v>
      </c>
      <c r="Y10" s="217">
        <v>34555.0</v>
      </c>
      <c r="Z10" s="132">
        <f t="shared" si="12"/>
        <v>0.07564679046</v>
      </c>
      <c r="AA10" s="218">
        <v>93871.0</v>
      </c>
      <c r="AB10" s="219">
        <f t="shared" si="13"/>
        <v>0.06499051496</v>
      </c>
      <c r="AC10" s="188">
        <v>35429.98</v>
      </c>
      <c r="AD10" s="189">
        <f t="shared" si="14"/>
        <v>0.07203092936</v>
      </c>
      <c r="AE10" s="188">
        <v>31624.0</v>
      </c>
      <c r="AF10" s="189">
        <f t="shared" si="15"/>
        <v>0.06023446949</v>
      </c>
      <c r="AG10" s="185">
        <v>67053.0</v>
      </c>
      <c r="AH10" s="189">
        <f t="shared" si="16"/>
        <v>0.06593948</v>
      </c>
      <c r="AI10" s="185">
        <v>32753.0</v>
      </c>
      <c r="AJ10" s="189">
        <f t="shared" si="17"/>
        <v>0.05859024217</v>
      </c>
      <c r="AK10" s="185">
        <v>99807.0</v>
      </c>
      <c r="AL10" s="189">
        <f t="shared" si="18"/>
        <v>0.06333313239</v>
      </c>
      <c r="AM10" s="192">
        <v>35759.05</v>
      </c>
      <c r="AN10" s="189">
        <f t="shared" si="19"/>
        <v>0.06396761822</v>
      </c>
      <c r="AO10" s="192">
        <f t="shared" ref="AO10:AO12" si="22">AM10+AK10</f>
        <v>135566.05</v>
      </c>
      <c r="AP10" s="189">
        <f t="shared" si="21"/>
        <v>0.08602425273</v>
      </c>
    </row>
    <row r="11" ht="12.0" customHeight="1">
      <c r="A11" s="40"/>
      <c r="B11" s="107" t="s">
        <v>216</v>
      </c>
      <c r="C11" s="188">
        <v>21042.0</v>
      </c>
      <c r="D11" s="189">
        <f t="shared" si="1"/>
        <v>0.0310751359</v>
      </c>
      <c r="E11" s="188">
        <v>22069.0</v>
      </c>
      <c r="F11" s="189">
        <f t="shared" si="2"/>
        <v>0.04923324722</v>
      </c>
      <c r="G11" s="188">
        <v>9557.0</v>
      </c>
      <c r="H11" s="189">
        <f t="shared" si="3"/>
        <v>0.03934589559</v>
      </c>
      <c r="I11" s="188">
        <v>31626.0</v>
      </c>
      <c r="J11" s="189">
        <f t="shared" si="4"/>
        <v>0.045758386</v>
      </c>
      <c r="K11" s="188">
        <v>9697.0</v>
      </c>
      <c r="L11" s="189">
        <f t="shared" si="5"/>
        <v>0.03654184582</v>
      </c>
      <c r="M11" s="188">
        <v>41323.0</v>
      </c>
      <c r="N11" s="189">
        <f t="shared" si="6"/>
        <v>0.0432014419</v>
      </c>
      <c r="O11" s="188">
        <v>12191.0</v>
      </c>
      <c r="P11" s="189">
        <f t="shared" si="7"/>
        <v>0.04114522161</v>
      </c>
      <c r="Q11" s="188">
        <v>11446.0</v>
      </c>
      <c r="R11" s="189">
        <f t="shared" si="8"/>
        <v>0.03629917165</v>
      </c>
      <c r="S11" s="217">
        <v>23638.0</v>
      </c>
      <c r="T11" s="132">
        <f t="shared" si="9"/>
        <v>0.038648433</v>
      </c>
      <c r="U11" s="217">
        <v>16458.0</v>
      </c>
      <c r="V11" s="132">
        <f t="shared" si="10"/>
        <v>0.04377476926</v>
      </c>
      <c r="W11" s="217">
        <v>40096.0</v>
      </c>
      <c r="X11" s="132">
        <f t="shared" si="11"/>
        <v>0.04060000851</v>
      </c>
      <c r="Y11" s="217">
        <v>22176.0</v>
      </c>
      <c r="Z11" s="132">
        <f t="shared" si="12"/>
        <v>0.04854704747</v>
      </c>
      <c r="AA11" s="218">
        <v>64336.0</v>
      </c>
      <c r="AB11" s="219">
        <f t="shared" si="13"/>
        <v>0.04454229496</v>
      </c>
      <c r="AC11" s="188">
        <v>19687.75</v>
      </c>
      <c r="AD11" s="189">
        <f t="shared" si="14"/>
        <v>0.04002618487</v>
      </c>
      <c r="AE11" s="188">
        <v>16965.0</v>
      </c>
      <c r="AF11" s="189">
        <f t="shared" si="15"/>
        <v>0.03231336248</v>
      </c>
      <c r="AG11" s="185">
        <v>36653.0</v>
      </c>
      <c r="AH11" s="189">
        <f t="shared" si="16"/>
        <v>0.03604431958</v>
      </c>
      <c r="AI11" s="185">
        <v>18855.0</v>
      </c>
      <c r="AJ11" s="189">
        <f t="shared" si="17"/>
        <v>0.0337287887</v>
      </c>
      <c r="AK11" s="185">
        <v>55508.0</v>
      </c>
      <c r="AL11" s="189">
        <f t="shared" si="18"/>
        <v>0.03522293539</v>
      </c>
      <c r="AM11" s="192">
        <v>22943.65</v>
      </c>
      <c r="AN11" s="189">
        <f t="shared" si="19"/>
        <v>0.04104277501</v>
      </c>
      <c r="AO11" s="192">
        <f t="shared" si="22"/>
        <v>78451.65</v>
      </c>
      <c r="AP11" s="189">
        <f t="shared" si="21"/>
        <v>0.04978196655</v>
      </c>
    </row>
    <row r="12" ht="12.0" customHeight="1">
      <c r="A12" s="40"/>
      <c r="B12" s="107" t="s">
        <v>217</v>
      </c>
      <c r="C12" s="188">
        <v>0.0</v>
      </c>
      <c r="D12" s="189">
        <f t="shared" si="1"/>
        <v>0</v>
      </c>
      <c r="E12" s="188">
        <v>0.0</v>
      </c>
      <c r="F12" s="189">
        <f t="shared" si="2"/>
        <v>0</v>
      </c>
      <c r="G12" s="188">
        <v>0.0</v>
      </c>
      <c r="H12" s="189">
        <f t="shared" si="3"/>
        <v>0</v>
      </c>
      <c r="I12" s="188">
        <v>0.0</v>
      </c>
      <c r="J12" s="189">
        <f t="shared" si="4"/>
        <v>0</v>
      </c>
      <c r="K12" s="188">
        <v>0.0</v>
      </c>
      <c r="L12" s="189">
        <f t="shared" si="5"/>
        <v>0</v>
      </c>
      <c r="M12" s="188">
        <v>0.0</v>
      </c>
      <c r="N12" s="189">
        <f t="shared" si="6"/>
        <v>0</v>
      </c>
      <c r="O12" s="188">
        <v>0.0</v>
      </c>
      <c r="P12" s="189">
        <f t="shared" si="7"/>
        <v>0</v>
      </c>
      <c r="Q12" s="188">
        <v>4923.0</v>
      </c>
      <c r="R12" s="189">
        <f t="shared" si="8"/>
        <v>0.01561251284</v>
      </c>
      <c r="S12" s="217">
        <v>10155.0</v>
      </c>
      <c r="T12" s="132">
        <f t="shared" si="9"/>
        <v>0.01660355517</v>
      </c>
      <c r="U12" s="217">
        <v>10713.0</v>
      </c>
      <c r="V12" s="132">
        <f t="shared" si="10"/>
        <v>0.02849429476</v>
      </c>
      <c r="W12" s="217">
        <v>20868.0</v>
      </c>
      <c r="X12" s="132">
        <f t="shared" si="11"/>
        <v>0.02113031169</v>
      </c>
      <c r="Y12" s="217">
        <v>16380.0</v>
      </c>
      <c r="Z12" s="132">
        <f t="shared" si="12"/>
        <v>0.03585861461</v>
      </c>
      <c r="AA12" s="218">
        <v>37247.0</v>
      </c>
      <c r="AB12" s="219">
        <f t="shared" si="13"/>
        <v>0.02578753514</v>
      </c>
      <c r="AC12" s="188">
        <v>0.0</v>
      </c>
      <c r="AD12" s="189">
        <f t="shared" si="14"/>
        <v>0</v>
      </c>
      <c r="AE12" s="188">
        <v>17596.0</v>
      </c>
      <c r="AF12" s="189">
        <f t="shared" si="15"/>
        <v>0.0335152329</v>
      </c>
      <c r="AG12" s="185">
        <v>34632.0</v>
      </c>
      <c r="AH12" s="189">
        <f t="shared" si="16"/>
        <v>0.03405688144</v>
      </c>
      <c r="AI12" s="185">
        <v>20229.0</v>
      </c>
      <c r="AJ12" s="189">
        <f t="shared" si="17"/>
        <v>0.0361866702</v>
      </c>
      <c r="AK12" s="185">
        <v>54861.0</v>
      </c>
      <c r="AL12" s="189">
        <f t="shared" si="18"/>
        <v>0.03481237765</v>
      </c>
      <c r="AM12" s="192">
        <v>18386.7</v>
      </c>
      <c r="AN12" s="189">
        <f t="shared" si="19"/>
        <v>0.0328910697</v>
      </c>
      <c r="AO12" s="192">
        <f t="shared" si="22"/>
        <v>73247.7</v>
      </c>
      <c r="AP12" s="189">
        <f t="shared" si="21"/>
        <v>0.04647976877</v>
      </c>
    </row>
    <row r="13" ht="12.0" customHeight="1">
      <c r="A13" s="40"/>
      <c r="B13" s="107" t="s">
        <v>148</v>
      </c>
      <c r="C13" s="188">
        <v>64714.0</v>
      </c>
      <c r="D13" s="189">
        <f t="shared" si="1"/>
        <v>0.09557058953</v>
      </c>
      <c r="E13" s="188">
        <v>24272.0</v>
      </c>
      <c r="F13" s="189">
        <f t="shared" si="2"/>
        <v>0.05414787152</v>
      </c>
      <c r="G13" s="188">
        <v>10052.0</v>
      </c>
      <c r="H13" s="189">
        <f t="shared" si="3"/>
        <v>0.04138379642</v>
      </c>
      <c r="I13" s="188">
        <v>34327.0</v>
      </c>
      <c r="J13" s="189">
        <f t="shared" si="4"/>
        <v>0.04966635414</v>
      </c>
      <c r="K13" s="188">
        <v>12391.0</v>
      </c>
      <c r="L13" s="189">
        <f t="shared" si="5"/>
        <v>0.04669382402</v>
      </c>
      <c r="M13" s="188">
        <v>46719.0</v>
      </c>
      <c r="N13" s="189">
        <f t="shared" si="6"/>
        <v>0.04884273078</v>
      </c>
      <c r="O13" s="188">
        <v>11091.0</v>
      </c>
      <c r="P13" s="189">
        <f t="shared" si="7"/>
        <v>0.03743266777</v>
      </c>
      <c r="Q13" s="188">
        <v>5403.0</v>
      </c>
      <c r="R13" s="189">
        <f t="shared" si="8"/>
        <v>0.01713475663</v>
      </c>
      <c r="S13" s="217">
        <v>11260.0</v>
      </c>
      <c r="T13" s="132">
        <f t="shared" si="9"/>
        <v>0.01841024434</v>
      </c>
      <c r="U13" s="217">
        <v>17609.0</v>
      </c>
      <c r="V13" s="132">
        <f t="shared" si="10"/>
        <v>0.04683618374</v>
      </c>
      <c r="W13" s="217">
        <v>28870.0</v>
      </c>
      <c r="X13" s="132">
        <f t="shared" si="11"/>
        <v>0.02923289719</v>
      </c>
      <c r="Y13" s="217">
        <v>22723.0</v>
      </c>
      <c r="Z13" s="132">
        <f t="shared" si="12"/>
        <v>0.04974452379</v>
      </c>
      <c r="AA13" s="220">
        <v>45354.0</v>
      </c>
      <c r="AB13" s="132">
        <f t="shared" si="13"/>
        <v>0.03140032401</v>
      </c>
      <c r="AC13" s="188">
        <v>57912.33</v>
      </c>
      <c r="AD13" s="189">
        <f t="shared" si="14"/>
        <v>0.1177386764</v>
      </c>
      <c r="AE13" s="188">
        <v>49118.0</v>
      </c>
      <c r="AF13" s="189">
        <f t="shared" si="15"/>
        <v>0.09355542223</v>
      </c>
      <c r="AG13" s="185">
        <v>89996.0</v>
      </c>
      <c r="AH13" s="189">
        <f t="shared" si="16"/>
        <v>0.08850147558</v>
      </c>
      <c r="AI13" s="185">
        <v>58604.0</v>
      </c>
      <c r="AJ13" s="189">
        <f t="shared" si="17"/>
        <v>0.1048338336</v>
      </c>
      <c r="AK13" s="185">
        <v>148598.0</v>
      </c>
      <c r="AL13" s="189">
        <f t="shared" si="18"/>
        <v>0.09429375502</v>
      </c>
      <c r="AM13" s="204">
        <v>63856.0</v>
      </c>
      <c r="AN13" s="189">
        <f t="shared" si="19"/>
        <v>0.1142288799</v>
      </c>
      <c r="AO13" s="204">
        <v>212455.0</v>
      </c>
      <c r="AP13" s="189">
        <f t="shared" si="21"/>
        <v>0.1348145986</v>
      </c>
    </row>
    <row r="14" ht="12.0" customHeight="1">
      <c r="A14" s="40"/>
      <c r="B14" s="196" t="s">
        <v>195</v>
      </c>
      <c r="C14" s="197">
        <v>677133.0</v>
      </c>
      <c r="D14" s="198">
        <f t="shared" si="1"/>
        <v>1</v>
      </c>
      <c r="E14" s="197">
        <v>448254.0</v>
      </c>
      <c r="F14" s="198">
        <f t="shared" si="2"/>
        <v>1</v>
      </c>
      <c r="G14" s="197">
        <f t="shared" ref="G14:L14" si="23">SUM(G6:G13)</f>
        <v>242897</v>
      </c>
      <c r="H14" s="198">
        <f t="shared" si="23"/>
        <v>1</v>
      </c>
      <c r="I14" s="197">
        <f t="shared" si="23"/>
        <v>691152</v>
      </c>
      <c r="J14" s="198">
        <f t="shared" si="23"/>
        <v>1</v>
      </c>
      <c r="K14" s="197">
        <f t="shared" si="23"/>
        <v>265367</v>
      </c>
      <c r="L14" s="198">
        <f t="shared" si="23"/>
        <v>1</v>
      </c>
      <c r="M14" s="197">
        <v>956519.0</v>
      </c>
      <c r="N14" s="198">
        <f t="shared" si="6"/>
        <v>1</v>
      </c>
      <c r="O14" s="197">
        <f t="shared" ref="O14:Q14" si="24">SUM(O6:O13)</f>
        <v>296292</v>
      </c>
      <c r="P14" s="198">
        <f t="shared" si="24"/>
        <v>1</v>
      </c>
      <c r="Q14" s="197">
        <f t="shared" si="24"/>
        <v>315324</v>
      </c>
      <c r="R14" s="198">
        <f t="shared" si="8"/>
        <v>1</v>
      </c>
      <c r="S14" s="221">
        <v>611616.0</v>
      </c>
      <c r="T14" s="222">
        <f t="shared" ref="T14:AP14" si="25">SUM(T6:T13)</f>
        <v>1</v>
      </c>
      <c r="U14" s="221">
        <f t="shared" si="25"/>
        <v>375970</v>
      </c>
      <c r="V14" s="222">
        <f t="shared" si="25"/>
        <v>1</v>
      </c>
      <c r="W14" s="221">
        <f t="shared" si="25"/>
        <v>987586</v>
      </c>
      <c r="X14" s="222">
        <f t="shared" si="25"/>
        <v>1</v>
      </c>
      <c r="Y14" s="221">
        <f t="shared" si="25"/>
        <v>456794</v>
      </c>
      <c r="Z14" s="222">
        <f t="shared" si="25"/>
        <v>1</v>
      </c>
      <c r="AA14" s="223">
        <f t="shared" si="25"/>
        <v>1444380</v>
      </c>
      <c r="AB14" s="222">
        <f t="shared" si="25"/>
        <v>1</v>
      </c>
      <c r="AC14" s="197">
        <f t="shared" si="25"/>
        <v>491871.76</v>
      </c>
      <c r="AD14" s="198">
        <f t="shared" si="25"/>
        <v>1</v>
      </c>
      <c r="AE14" s="197">
        <f t="shared" si="25"/>
        <v>525015</v>
      </c>
      <c r="AF14" s="198">
        <f t="shared" si="25"/>
        <v>1</v>
      </c>
      <c r="AG14" s="197">
        <f t="shared" si="25"/>
        <v>1016887</v>
      </c>
      <c r="AH14" s="198">
        <f t="shared" si="25"/>
        <v>1</v>
      </c>
      <c r="AI14" s="197">
        <f t="shared" si="25"/>
        <v>559018</v>
      </c>
      <c r="AJ14" s="198">
        <f t="shared" si="25"/>
        <v>1</v>
      </c>
      <c r="AK14" s="197">
        <f t="shared" si="25"/>
        <v>1575905</v>
      </c>
      <c r="AL14" s="198">
        <f t="shared" si="25"/>
        <v>1</v>
      </c>
      <c r="AM14" s="197">
        <f t="shared" si="25"/>
        <v>611804.68</v>
      </c>
      <c r="AN14" s="198">
        <f t="shared" si="25"/>
        <v>1.094427514</v>
      </c>
      <c r="AO14" s="197">
        <f t="shared" si="25"/>
        <v>2187709.68</v>
      </c>
      <c r="AP14" s="198">
        <f t="shared" si="25"/>
        <v>1.388224341</v>
      </c>
    </row>
    <row r="15" ht="12.0" customHeight="1">
      <c r="A15" s="40"/>
      <c r="B15" s="40"/>
      <c r="C15" s="5"/>
      <c r="D15" s="184"/>
      <c r="E15" s="5"/>
      <c r="F15" s="184"/>
      <c r="G15" s="5"/>
      <c r="H15" s="184"/>
      <c r="I15" s="5"/>
      <c r="J15" s="184"/>
      <c r="K15" s="5"/>
      <c r="L15" s="184"/>
      <c r="M15" s="5"/>
      <c r="N15" s="184"/>
      <c r="O15" s="5"/>
      <c r="P15" s="184"/>
      <c r="Q15" s="5"/>
      <c r="R15" s="184"/>
      <c r="S15" s="5"/>
      <c r="T15" s="184"/>
      <c r="U15" s="5"/>
      <c r="V15" s="184"/>
      <c r="W15" s="5"/>
      <c r="X15" s="184"/>
      <c r="Y15" s="5"/>
      <c r="Z15" s="184"/>
      <c r="AA15" s="148"/>
      <c r="AB15" s="184"/>
      <c r="AC15" s="5"/>
      <c r="AD15" s="184"/>
      <c r="AE15" s="5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</row>
    <row r="16" ht="12.0" customHeight="1">
      <c r="A16" s="40"/>
      <c r="B16" s="40"/>
      <c r="C16" s="5"/>
      <c r="D16" s="184"/>
      <c r="E16" s="5"/>
      <c r="F16" s="184"/>
      <c r="G16" s="5"/>
      <c r="H16" s="184"/>
      <c r="I16" s="5"/>
      <c r="J16" s="184"/>
      <c r="K16" s="5"/>
      <c r="L16" s="184"/>
      <c r="M16" s="5"/>
      <c r="N16" s="184"/>
      <c r="O16" s="5"/>
      <c r="P16" s="184"/>
      <c r="Q16" s="5"/>
      <c r="R16" s="184"/>
      <c r="S16" s="5"/>
      <c r="T16" s="184"/>
      <c r="U16" s="5"/>
      <c r="V16" s="184"/>
      <c r="W16" s="5"/>
      <c r="X16" s="184"/>
      <c r="Y16" s="5"/>
      <c r="Z16" s="184"/>
      <c r="AA16" s="148"/>
      <c r="AB16" s="215"/>
      <c r="AC16" s="5"/>
      <c r="AD16" s="184"/>
      <c r="AE16" s="5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</row>
    <row r="17" ht="12.0" customHeight="1">
      <c r="A17" s="40"/>
      <c r="B17" s="33" t="s">
        <v>196</v>
      </c>
      <c r="C17" s="5"/>
      <c r="D17" s="184"/>
      <c r="E17" s="5"/>
      <c r="F17" s="184"/>
      <c r="G17" s="5"/>
      <c r="H17" s="184"/>
      <c r="I17" s="5"/>
      <c r="J17" s="184"/>
      <c r="K17" s="5"/>
      <c r="L17" s="184"/>
      <c r="M17" s="5"/>
      <c r="N17" s="184"/>
      <c r="O17" s="5"/>
      <c r="P17" s="184"/>
      <c r="Q17" s="5"/>
      <c r="R17" s="184"/>
      <c r="S17" s="5"/>
      <c r="T17" s="184"/>
      <c r="U17" s="5"/>
      <c r="V17" s="184"/>
      <c r="W17" s="5"/>
      <c r="X17" s="184"/>
      <c r="Y17" s="5"/>
      <c r="Z17" s="184"/>
      <c r="AA17" s="148"/>
      <c r="AB17" s="215"/>
      <c r="AC17" s="5"/>
      <c r="AD17" s="184"/>
      <c r="AE17" s="5"/>
      <c r="AF17" s="184"/>
      <c r="AG17" s="184"/>
      <c r="AH17" s="184"/>
      <c r="AI17" s="184"/>
      <c r="AJ17" s="184"/>
      <c r="AK17" s="184"/>
      <c r="AL17" s="184"/>
      <c r="AM17" s="184"/>
      <c r="AN17" s="224"/>
      <c r="AO17" s="184"/>
      <c r="AP17" s="184"/>
    </row>
    <row r="18" ht="12.0" customHeight="1">
      <c r="A18" s="40"/>
      <c r="B18" s="40"/>
      <c r="C18" s="5"/>
      <c r="D18" s="184"/>
      <c r="E18" s="5"/>
      <c r="F18" s="184"/>
      <c r="G18" s="5"/>
      <c r="H18" s="184"/>
      <c r="I18" s="5"/>
      <c r="J18" s="184"/>
      <c r="K18" s="5"/>
      <c r="L18" s="184"/>
      <c r="M18" s="5"/>
      <c r="N18" s="184"/>
      <c r="O18" s="5"/>
      <c r="P18" s="184"/>
      <c r="Q18" s="5"/>
      <c r="R18" s="184"/>
      <c r="S18" s="5"/>
      <c r="T18" s="184"/>
      <c r="U18" s="5"/>
      <c r="V18" s="184"/>
      <c r="W18" s="5"/>
      <c r="X18" s="184"/>
      <c r="Y18" s="5"/>
      <c r="Z18" s="184"/>
      <c r="AA18" s="148"/>
      <c r="AB18" s="215"/>
      <c r="AC18" s="5"/>
      <c r="AD18" s="184"/>
      <c r="AE18" s="5"/>
      <c r="AF18" s="184"/>
      <c r="AG18" s="184"/>
      <c r="AH18" s="184"/>
      <c r="AI18" s="46"/>
      <c r="AJ18" s="46"/>
      <c r="AK18" s="46"/>
      <c r="AL18" s="46"/>
      <c r="AM18" s="46"/>
      <c r="AN18" s="46"/>
      <c r="AO18" s="46"/>
      <c r="AP18" s="46"/>
    </row>
    <row r="19" ht="12.0" customHeight="1">
      <c r="A19" s="40"/>
      <c r="B19" s="40"/>
      <c r="C19" s="186">
        <v>2019.0</v>
      </c>
      <c r="E19" s="186" t="s">
        <v>54</v>
      </c>
      <c r="G19" s="186" t="s">
        <v>205</v>
      </c>
      <c r="I19" s="186" t="s">
        <v>206</v>
      </c>
      <c r="K19" s="186" t="s">
        <v>207</v>
      </c>
      <c r="M19" s="186">
        <v>2020.0</v>
      </c>
      <c r="O19" s="186" t="s">
        <v>58</v>
      </c>
      <c r="Q19" s="186" t="s">
        <v>59</v>
      </c>
      <c r="S19" s="186" t="s">
        <v>208</v>
      </c>
      <c r="U19" s="186" t="s">
        <v>209</v>
      </c>
      <c r="W19" s="186" t="s">
        <v>210</v>
      </c>
      <c r="Y19" s="186" t="s">
        <v>211</v>
      </c>
      <c r="AA19" s="216">
        <v>2021.0</v>
      </c>
      <c r="AC19" s="186" t="s">
        <v>64</v>
      </c>
      <c r="AE19" s="186" t="s">
        <v>65</v>
      </c>
      <c r="AG19" s="186" t="s">
        <v>66</v>
      </c>
      <c r="AI19" s="186" t="s">
        <v>67</v>
      </c>
      <c r="AK19" s="186" t="s">
        <v>68</v>
      </c>
      <c r="AM19" s="186" t="s">
        <v>69</v>
      </c>
      <c r="AO19" s="186">
        <v>2022.0</v>
      </c>
    </row>
    <row r="20" ht="12.0" customHeight="1">
      <c r="A20" s="40"/>
      <c r="B20" s="199" t="s">
        <v>197</v>
      </c>
      <c r="C20" s="14">
        <v>284321.0</v>
      </c>
      <c r="D20" s="184">
        <f t="shared" ref="D20:D21" si="26">C20/$C$24</f>
        <v>0.4198894456</v>
      </c>
      <c r="E20" s="14">
        <v>212005.0</v>
      </c>
      <c r="F20" s="184">
        <f t="shared" ref="F20:F21" si="27">E20/$E$24</f>
        <v>0.4729572965</v>
      </c>
      <c r="G20" s="14">
        <v>114586.0</v>
      </c>
      <c r="H20" s="184">
        <f t="shared" ref="H20:H21" si="28">G20/$G$24</f>
        <v>0.4717472838</v>
      </c>
      <c r="I20" s="14">
        <v>326591.0</v>
      </c>
      <c r="J20" s="184">
        <f t="shared" ref="J20:J21" si="29">I20/$I$24</f>
        <v>0.4725313679</v>
      </c>
      <c r="K20" s="14">
        <v>125420.0</v>
      </c>
      <c r="L20" s="184">
        <f t="shared" ref="L20:L21" si="30">K20/$K$24</f>
        <v>0.472628473</v>
      </c>
      <c r="M20" s="14">
        <v>451999.0</v>
      </c>
      <c r="N20" s="184">
        <f t="shared" ref="N20:N23" si="31">M20/$M$24</f>
        <v>0.4725457623</v>
      </c>
      <c r="O20" s="14">
        <v>153038.0</v>
      </c>
      <c r="P20" s="184">
        <f t="shared" ref="P20:P23" si="32">O20/$O$24</f>
        <v>0.5165107394</v>
      </c>
      <c r="Q20" s="14">
        <v>152574.0</v>
      </c>
      <c r="R20" s="184">
        <f t="shared" ref="R20:R23" si="33">Q20/$Q$24</f>
        <v>0.4838642159</v>
      </c>
      <c r="S20" s="14">
        <v>301584.0</v>
      </c>
      <c r="T20" s="184">
        <f t="shared" ref="T20:T21" si="34">S20/$S$24</f>
        <v>0.4930937059</v>
      </c>
      <c r="U20" s="14">
        <v>165015.0</v>
      </c>
      <c r="V20" s="184">
        <f t="shared" ref="V20:V21" si="35">U20/$U$24</f>
        <v>0.4389046998</v>
      </c>
      <c r="W20" s="14">
        <v>470563.0</v>
      </c>
      <c r="X20" s="184">
        <f t="shared" ref="X20:X21" si="36">W20/$W$24</f>
        <v>0.4764779979</v>
      </c>
      <c r="Y20" s="14">
        <v>200014.0</v>
      </c>
      <c r="Z20" s="184">
        <f t="shared" ref="Z20:Z21" si="37">Y20/$Y$24</f>
        <v>0.437863812</v>
      </c>
      <c r="AA20" s="14">
        <v>664858.0</v>
      </c>
      <c r="AB20" s="184">
        <f t="shared" ref="AB20:AB23" si="38">AA20/$AA$24</f>
        <v>0.4603068445</v>
      </c>
      <c r="AC20" s="14">
        <v>205985.0</v>
      </c>
      <c r="AD20" s="184">
        <f t="shared" ref="AD20:AD23" si="39">AC20/$AC$24</f>
        <v>0.4187776495</v>
      </c>
      <c r="AE20" s="14">
        <v>219304.0</v>
      </c>
      <c r="AF20" s="184">
        <f t="shared" ref="AF20:AF23" si="40">AE20/$AE$24</f>
        <v>0.4177099702</v>
      </c>
      <c r="AG20" s="14">
        <v>423244.0</v>
      </c>
      <c r="AH20" s="184">
        <f t="shared" ref="AH20:AH23" si="41">AG20/$AG$24</f>
        <v>0.416215371</v>
      </c>
      <c r="AI20" s="14">
        <v>232697.0</v>
      </c>
      <c r="AJ20" s="184">
        <f t="shared" ref="AJ20:AJ23" si="42">AI20/$AI$24</f>
        <v>0.4162602993</v>
      </c>
      <c r="AK20" s="14">
        <v>655941.0</v>
      </c>
      <c r="AL20" s="184">
        <f t="shared" ref="AL20:AL23" si="43">AK20/$AK$24</f>
        <v>0.4162313084</v>
      </c>
      <c r="AM20" s="225">
        <v>267232.80345</v>
      </c>
      <c r="AN20" s="184">
        <f t="shared" ref="AN20:AN23" si="44">AM20/AM$24</f>
        <v>0.4367938283</v>
      </c>
      <c r="AO20" s="192">
        <v>923174.0</v>
      </c>
      <c r="AP20" s="184">
        <f t="shared" ref="AP20:AP23" si="45">AO20/AO$24</f>
        <v>0.4219818897</v>
      </c>
    </row>
    <row r="21" ht="12.0" customHeight="1">
      <c r="A21" s="40"/>
      <c r="B21" s="43" t="s">
        <v>198</v>
      </c>
      <c r="C21" s="14">
        <v>25044.0</v>
      </c>
      <c r="D21" s="184">
        <f t="shared" si="26"/>
        <v>0.03698534852</v>
      </c>
      <c r="E21" s="14">
        <v>10000.0</v>
      </c>
      <c r="F21" s="184">
        <f t="shared" si="27"/>
        <v>0.02230878029</v>
      </c>
      <c r="G21" s="14">
        <v>4575.0</v>
      </c>
      <c r="H21" s="184">
        <f t="shared" si="28"/>
        <v>0.01883514411</v>
      </c>
      <c r="I21" s="14">
        <v>14575.0</v>
      </c>
      <c r="J21" s="184">
        <f t="shared" si="29"/>
        <v>0.02108798065</v>
      </c>
      <c r="K21" s="14">
        <v>5177.0</v>
      </c>
      <c r="L21" s="184">
        <f t="shared" si="30"/>
        <v>0.01950883117</v>
      </c>
      <c r="M21" s="14">
        <v>19764.0</v>
      </c>
      <c r="N21" s="184">
        <f t="shared" si="31"/>
        <v>0.02066242281</v>
      </c>
      <c r="O21" s="14">
        <v>2329.0</v>
      </c>
      <c r="P21" s="184">
        <f t="shared" si="32"/>
        <v>0.007860488977</v>
      </c>
      <c r="Q21" s="14">
        <v>6613.0</v>
      </c>
      <c r="R21" s="184">
        <f t="shared" si="33"/>
        <v>0.02097207951</v>
      </c>
      <c r="S21" s="14">
        <v>11226.0</v>
      </c>
      <c r="T21" s="184">
        <f t="shared" si="34"/>
        <v>0.0183546539</v>
      </c>
      <c r="U21" s="14">
        <v>5868.0</v>
      </c>
      <c r="V21" s="184">
        <f t="shared" si="35"/>
        <v>0.01560762827</v>
      </c>
      <c r="W21" s="14">
        <v>17248.0</v>
      </c>
      <c r="X21" s="184">
        <f t="shared" si="36"/>
        <v>0.01746480813</v>
      </c>
      <c r="Y21" s="14">
        <v>10807.0</v>
      </c>
      <c r="Z21" s="184">
        <f t="shared" si="37"/>
        <v>0.023658315</v>
      </c>
      <c r="AA21" s="226">
        <v>28148.0</v>
      </c>
      <c r="AB21" s="184">
        <f t="shared" si="38"/>
        <v>0.01948794639</v>
      </c>
      <c r="AC21" s="14">
        <v>35544.0</v>
      </c>
      <c r="AD21" s="184">
        <f t="shared" si="39"/>
        <v>0.07226270249</v>
      </c>
      <c r="AE21" s="14">
        <v>48160.0</v>
      </c>
      <c r="AF21" s="184">
        <f t="shared" si="40"/>
        <v>0.09173071246</v>
      </c>
      <c r="AG21" s="14">
        <v>85749.0</v>
      </c>
      <c r="AH21" s="184">
        <f t="shared" si="41"/>
        <v>0.08432500366</v>
      </c>
      <c r="AI21" s="14">
        <v>57061.0</v>
      </c>
      <c r="AJ21" s="184">
        <f t="shared" si="42"/>
        <v>0.1020736363</v>
      </c>
      <c r="AK21" s="14">
        <v>142810.0</v>
      </c>
      <c r="AL21" s="184">
        <f t="shared" si="43"/>
        <v>0.09062094479</v>
      </c>
      <c r="AM21" s="225">
        <v>63181.52979</v>
      </c>
      <c r="AN21" s="184">
        <f t="shared" si="44"/>
        <v>0.1032706386</v>
      </c>
      <c r="AO21" s="192">
        <v>205992.0</v>
      </c>
      <c r="AP21" s="184">
        <f t="shared" si="45"/>
        <v>0.09415873219</v>
      </c>
    </row>
    <row r="22" ht="12.0" customHeight="1">
      <c r="A22" s="40"/>
      <c r="B22" s="203" t="s">
        <v>199</v>
      </c>
      <c r="C22" s="14">
        <v>332662.0</v>
      </c>
      <c r="D22" s="184">
        <v>0.4912801473270392</v>
      </c>
      <c r="E22" s="14">
        <v>201569.0</v>
      </c>
      <c r="F22" s="184">
        <v>0.44967585342238997</v>
      </c>
      <c r="G22" s="14">
        <v>111561.0</v>
      </c>
      <c r="H22" s="184">
        <v>0.4592934453698481</v>
      </c>
      <c r="I22" s="14">
        <v>313130.0</v>
      </c>
      <c r="J22" s="184">
        <v>0.4530551890177559</v>
      </c>
      <c r="K22" s="14">
        <v>122857.0</v>
      </c>
      <c r="L22" s="184">
        <v>0.4629701507723266</v>
      </c>
      <c r="M22" s="14">
        <v>435987.0</v>
      </c>
      <c r="N22" s="184">
        <f t="shared" si="31"/>
        <v>0.4558058962</v>
      </c>
      <c r="O22" s="14">
        <v>129432.0</v>
      </c>
      <c r="P22" s="184">
        <f t="shared" si="32"/>
        <v>0.4368393342</v>
      </c>
      <c r="Q22" s="14">
        <v>146641.0</v>
      </c>
      <c r="R22" s="184">
        <f t="shared" si="33"/>
        <v>0.4650486484</v>
      </c>
      <c r="S22" s="14">
        <v>277818.0</v>
      </c>
      <c r="T22" s="184">
        <v>0.4524570972636425</v>
      </c>
      <c r="U22" s="14">
        <v>192200.0</v>
      </c>
      <c r="V22" s="184">
        <v>0.5112110008777296</v>
      </c>
      <c r="W22" s="14">
        <v>465900.0</v>
      </c>
      <c r="X22" s="184">
        <v>0.47175638374784573</v>
      </c>
      <c r="Y22" s="14">
        <v>229681.0</v>
      </c>
      <c r="Z22" s="184">
        <v>0.502206683975709</v>
      </c>
      <c r="AA22" s="226">
        <v>701206.0</v>
      </c>
      <c r="AB22" s="184">
        <f t="shared" si="38"/>
        <v>0.4854719672</v>
      </c>
      <c r="AC22" s="14">
        <v>234706.0</v>
      </c>
      <c r="AD22" s="184">
        <f t="shared" si="39"/>
        <v>0.4771688569</v>
      </c>
      <c r="AE22" s="14">
        <v>242574.0</v>
      </c>
      <c r="AF22" s="184">
        <f t="shared" si="40"/>
        <v>0.4620325134</v>
      </c>
      <c r="AG22" s="14">
        <v>477280.0</v>
      </c>
      <c r="AH22" s="184">
        <f t="shared" si="41"/>
        <v>0.4693540187</v>
      </c>
      <c r="AI22" s="14">
        <v>247200.0</v>
      </c>
      <c r="AJ22" s="184">
        <f t="shared" si="42"/>
        <v>0.4422040077</v>
      </c>
      <c r="AK22" s="14">
        <v>724480.0</v>
      </c>
      <c r="AL22" s="184">
        <f t="shared" si="43"/>
        <v>0.4597231432</v>
      </c>
      <c r="AM22" s="225">
        <v>251468.60416</v>
      </c>
      <c r="AN22" s="184">
        <f t="shared" si="44"/>
        <v>0.4110271377</v>
      </c>
      <c r="AO22" s="192">
        <v>975948.0</v>
      </c>
      <c r="AP22" s="184">
        <f t="shared" si="45"/>
        <v>0.4461048311</v>
      </c>
    </row>
    <row r="23" ht="12.0" customHeight="1">
      <c r="A23" s="40"/>
      <c r="B23" s="203" t="s">
        <v>200</v>
      </c>
      <c r="C23" s="14">
        <v>35106.0</v>
      </c>
      <c r="D23" s="184">
        <v>0.051845058504016196</v>
      </c>
      <c r="E23" s="14">
        <v>24680.0</v>
      </c>
      <c r="F23" s="184">
        <v>0.05505806975509421</v>
      </c>
      <c r="G23" s="14">
        <v>12175.0</v>
      </c>
      <c r="H23" s="184">
        <v>0.05012412668744365</v>
      </c>
      <c r="I23" s="14">
        <v>36856.0</v>
      </c>
      <c r="J23" s="184">
        <v>0.05332546241637151</v>
      </c>
      <c r="K23" s="14">
        <v>11913.0</v>
      </c>
      <c r="L23" s="184">
        <v>0.044892545041395504</v>
      </c>
      <c r="M23" s="14">
        <v>48769.0</v>
      </c>
      <c r="N23" s="227">
        <f t="shared" si="31"/>
        <v>0.05098591873</v>
      </c>
      <c r="O23" s="14">
        <v>11493.0</v>
      </c>
      <c r="P23" s="184">
        <f t="shared" si="32"/>
        <v>0.03878943745</v>
      </c>
      <c r="Q23" s="14">
        <v>9496.0</v>
      </c>
      <c r="R23" s="184">
        <f t="shared" si="33"/>
        <v>0.03011505626</v>
      </c>
      <c r="S23" s="14">
        <v>20988.0</v>
      </c>
      <c r="T23" s="184">
        <v>0.03431728404750693</v>
      </c>
      <c r="U23" s="14">
        <v>12887.0</v>
      </c>
      <c r="V23" s="184">
        <v>0.034276671010984916</v>
      </c>
      <c r="W23" s="14">
        <v>33875.0</v>
      </c>
      <c r="X23" s="184">
        <v>0.034300810258549634</v>
      </c>
      <c r="Y23" s="14">
        <v>16293.0</v>
      </c>
      <c r="Z23" s="184">
        <v>0.0356681567621291</v>
      </c>
      <c r="AA23" s="14">
        <v>50168.0</v>
      </c>
      <c r="AB23" s="184">
        <f t="shared" si="38"/>
        <v>0.03473324194</v>
      </c>
      <c r="AC23" s="14">
        <v>15637.0</v>
      </c>
      <c r="AD23" s="184">
        <f t="shared" si="39"/>
        <v>0.0317907911</v>
      </c>
      <c r="AE23" s="14">
        <v>14977.0</v>
      </c>
      <c r="AF23" s="184">
        <f t="shared" si="40"/>
        <v>0.028526804</v>
      </c>
      <c r="AG23" s="14">
        <v>30614.0</v>
      </c>
      <c r="AH23" s="184">
        <f t="shared" si="41"/>
        <v>0.03010560662</v>
      </c>
      <c r="AI23" s="14">
        <v>22060.0</v>
      </c>
      <c r="AJ23" s="184">
        <f t="shared" si="42"/>
        <v>0.03946205668</v>
      </c>
      <c r="AK23" s="14">
        <v>52674.0</v>
      </c>
      <c r="AL23" s="184">
        <f t="shared" si="43"/>
        <v>0.03342460364</v>
      </c>
      <c r="AM23" s="228">
        <v>29922.418229999996</v>
      </c>
      <c r="AN23" s="184">
        <f t="shared" si="44"/>
        <v>0.04890839538</v>
      </c>
      <c r="AO23" s="204">
        <v>82596.0</v>
      </c>
      <c r="AP23" s="184">
        <f t="shared" si="45"/>
        <v>0.03775454699</v>
      </c>
    </row>
    <row r="24" ht="12.0" customHeight="1">
      <c r="A24" s="40"/>
      <c r="B24" s="205" t="s">
        <v>195</v>
      </c>
      <c r="C24" s="206">
        <f>SUM(C20:C23)</f>
        <v>677133</v>
      </c>
      <c r="D24" s="207"/>
      <c r="E24" s="206">
        <f>SUM(E20:E23)</f>
        <v>448254</v>
      </c>
      <c r="F24" s="207"/>
      <c r="G24" s="206">
        <f>SUM(G20:G23)</f>
        <v>242897</v>
      </c>
      <c r="H24" s="207"/>
      <c r="I24" s="206">
        <f>SUM(I20:I23)</f>
        <v>691152</v>
      </c>
      <c r="J24" s="207"/>
      <c r="K24" s="206">
        <f>SUM(K20:K23)</f>
        <v>265367</v>
      </c>
      <c r="L24" s="207"/>
      <c r="M24" s="206">
        <f>SUM(M20:M23)</f>
        <v>956519</v>
      </c>
      <c r="N24" s="207"/>
      <c r="O24" s="206">
        <f>SUM(O20:O23)</f>
        <v>296292</v>
      </c>
      <c r="P24" s="207"/>
      <c r="Q24" s="206">
        <f>SUM(Q20:Q23)</f>
        <v>315324</v>
      </c>
      <c r="R24" s="207"/>
      <c r="S24" s="206">
        <f>SUM(S20:S23)</f>
        <v>611616</v>
      </c>
      <c r="T24" s="207"/>
      <c r="U24" s="206">
        <f>SUM(U20:U23)</f>
        <v>375970</v>
      </c>
      <c r="V24" s="207"/>
      <c r="W24" s="206">
        <f>SUM(W20:W23)</f>
        <v>987586</v>
      </c>
      <c r="X24" s="207"/>
      <c r="Y24" s="206">
        <f>SUM(Y20:Y23)</f>
        <v>456795</v>
      </c>
      <c r="Z24" s="207"/>
      <c r="AA24" s="206">
        <f>SUM(AA20:AA23)</f>
        <v>1444380</v>
      </c>
      <c r="AB24" s="207"/>
      <c r="AC24" s="206">
        <f>SUM(AC20:AC23)</f>
        <v>491872</v>
      </c>
      <c r="AD24" s="207"/>
      <c r="AE24" s="206">
        <f>SUM(AE20:AE23)</f>
        <v>525015</v>
      </c>
      <c r="AF24" s="207"/>
      <c r="AG24" s="206">
        <f>SUM(AG20:AG23)</f>
        <v>1016887</v>
      </c>
      <c r="AH24" s="207"/>
      <c r="AI24" s="206">
        <f>SUM(AI20:AI23)</f>
        <v>559018</v>
      </c>
      <c r="AJ24" s="207"/>
      <c r="AK24" s="229">
        <f>SUM(AK20:AK23)</f>
        <v>1575905</v>
      </c>
      <c r="AL24" s="207"/>
      <c r="AM24" s="206">
        <f>SUM(AM20:AM23)</f>
        <v>611805.3556</v>
      </c>
      <c r="AN24" s="207"/>
      <c r="AO24" s="229">
        <f>SUM(AO20:AO23)</f>
        <v>2187710</v>
      </c>
      <c r="AP24" s="207"/>
    </row>
    <row r="25" ht="12.0" customHeight="1">
      <c r="A25" s="40"/>
      <c r="B25" s="4"/>
      <c r="C25" s="5"/>
      <c r="D25" s="184"/>
      <c r="E25" s="5"/>
      <c r="F25" s="184"/>
      <c r="G25" s="5"/>
      <c r="H25" s="184"/>
      <c r="I25" s="5"/>
      <c r="J25" s="184"/>
      <c r="K25" s="5"/>
      <c r="L25" s="184"/>
      <c r="M25" s="5"/>
      <c r="N25" s="184"/>
      <c r="O25" s="5"/>
      <c r="P25" s="184"/>
      <c r="Q25" s="5"/>
      <c r="R25" s="184"/>
      <c r="S25" s="5"/>
      <c r="T25" s="184"/>
      <c r="U25" s="5"/>
      <c r="V25" s="184"/>
      <c r="W25" s="5"/>
      <c r="X25" s="184"/>
      <c r="Y25" s="5"/>
      <c r="Z25" s="184"/>
      <c r="AA25" s="148"/>
      <c r="AB25" s="215"/>
      <c r="AC25" s="5"/>
      <c r="AD25" s="184"/>
      <c r="AE25" s="5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84"/>
    </row>
    <row r="26" ht="12.0" customHeight="1">
      <c r="A26" s="40"/>
      <c r="B26" s="33" t="s">
        <v>201</v>
      </c>
      <c r="C26" s="5"/>
      <c r="D26" s="184"/>
      <c r="E26" s="5"/>
      <c r="F26" s="184"/>
      <c r="G26" s="5"/>
      <c r="H26" s="184"/>
      <c r="I26" s="5"/>
      <c r="J26" s="184"/>
      <c r="K26" s="5"/>
      <c r="L26" s="184"/>
      <c r="M26" s="5"/>
      <c r="N26" s="184"/>
      <c r="O26" s="5"/>
      <c r="P26" s="184"/>
      <c r="Q26" s="5"/>
      <c r="R26" s="184"/>
      <c r="S26" s="5"/>
      <c r="T26" s="184"/>
      <c r="U26" s="5"/>
      <c r="V26" s="184"/>
      <c r="W26" s="5"/>
      <c r="X26" s="184"/>
      <c r="Y26" s="5"/>
      <c r="Z26" s="184"/>
      <c r="AA26" s="148"/>
      <c r="AB26" s="215"/>
      <c r="AC26" s="5"/>
      <c r="AD26" s="184"/>
      <c r="AE26" s="5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</row>
    <row r="27" ht="12.0" customHeight="1">
      <c r="A27" s="40"/>
      <c r="B27" s="33"/>
      <c r="C27" s="5"/>
      <c r="D27" s="184"/>
      <c r="E27" s="5"/>
      <c r="F27" s="184"/>
      <c r="G27" s="5"/>
      <c r="H27" s="184"/>
      <c r="I27" s="5"/>
      <c r="J27" s="184"/>
      <c r="K27" s="5"/>
      <c r="L27" s="184"/>
      <c r="M27" s="5"/>
      <c r="N27" s="184"/>
      <c r="O27" s="5"/>
      <c r="P27" s="184"/>
      <c r="Q27" s="5"/>
      <c r="R27" s="184"/>
      <c r="S27" s="5"/>
      <c r="T27" s="184"/>
      <c r="U27" s="5"/>
      <c r="V27" s="184"/>
      <c r="W27" s="5"/>
      <c r="X27" s="184"/>
      <c r="Y27" s="5"/>
      <c r="Z27" s="184"/>
      <c r="AA27" s="148"/>
      <c r="AB27" s="215"/>
      <c r="AC27" s="5"/>
      <c r="AD27" s="184"/>
      <c r="AE27" s="5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</row>
    <row r="28" ht="12.0" customHeight="1">
      <c r="A28" s="40"/>
      <c r="B28" s="107"/>
      <c r="C28" s="186">
        <v>2019.0</v>
      </c>
      <c r="E28" s="186" t="s">
        <v>54</v>
      </c>
      <c r="G28" s="186" t="s">
        <v>55</v>
      </c>
      <c r="I28" s="186" t="s">
        <v>56</v>
      </c>
      <c r="K28" s="186" t="s">
        <v>207</v>
      </c>
      <c r="M28" s="186">
        <v>2020.0</v>
      </c>
      <c r="O28" s="186" t="s">
        <v>58</v>
      </c>
      <c r="Q28" s="186" t="s">
        <v>59</v>
      </c>
      <c r="S28" s="186" t="s">
        <v>208</v>
      </c>
      <c r="U28" s="186" t="s">
        <v>61</v>
      </c>
      <c r="W28" s="186" t="s">
        <v>62</v>
      </c>
      <c r="Y28" s="186" t="s">
        <v>211</v>
      </c>
      <c r="AA28" s="216">
        <v>2021.0</v>
      </c>
      <c r="AC28" s="186" t="s">
        <v>64</v>
      </c>
      <c r="AE28" s="186" t="s">
        <v>65</v>
      </c>
      <c r="AG28" s="186" t="s">
        <v>66</v>
      </c>
      <c r="AI28" s="186" t="s">
        <v>67</v>
      </c>
      <c r="AK28" s="186" t="s">
        <v>68</v>
      </c>
      <c r="AM28" s="186" t="s">
        <v>69</v>
      </c>
      <c r="AO28" s="186">
        <v>2022.0</v>
      </c>
    </row>
    <row r="29" ht="12.0" customHeight="1">
      <c r="A29" s="40"/>
      <c r="B29" s="107" t="s">
        <v>202</v>
      </c>
      <c r="C29" s="230">
        <v>97248.0</v>
      </c>
      <c r="D29" s="210">
        <f>C29/C24</f>
        <v>0.1436172805</v>
      </c>
      <c r="E29" s="230">
        <v>79754.0</v>
      </c>
      <c r="F29" s="210">
        <f>E29/E24</f>
        <v>0.1779214463</v>
      </c>
      <c r="G29" s="230">
        <v>54321.0</v>
      </c>
      <c r="H29" s="210">
        <f>G29/G24</f>
        <v>0.2236380029</v>
      </c>
      <c r="I29" s="230">
        <v>134075.0</v>
      </c>
      <c r="J29" s="210">
        <f>I29/I24</f>
        <v>0.1939877191</v>
      </c>
      <c r="K29" s="230">
        <v>56524.0</v>
      </c>
      <c r="L29" s="210">
        <f>K29/K24</f>
        <v>0.213003124</v>
      </c>
      <c r="M29" s="209">
        <v>190599.0</v>
      </c>
      <c r="N29" s="210">
        <f>M29/M24</f>
        <v>0.1992631615</v>
      </c>
      <c r="O29" s="209">
        <v>71037.0</v>
      </c>
      <c r="P29" s="210">
        <f t="shared" ref="P29:P30" si="46">O29/$O$24</f>
        <v>0.2397533514</v>
      </c>
      <c r="Q29" s="209">
        <v>75030.0</v>
      </c>
      <c r="R29" s="210">
        <v>0.238</v>
      </c>
      <c r="S29" s="209">
        <v>146067.0</v>
      </c>
      <c r="T29" s="210">
        <f>S29/S24</f>
        <v>0.2388214174</v>
      </c>
      <c r="U29" s="230">
        <v>65074.0</v>
      </c>
      <c r="V29" s="210">
        <f t="shared" ref="V29:V30" si="47">U29/$U$24</f>
        <v>0.1730829587</v>
      </c>
      <c r="W29" s="230">
        <v>211141.0</v>
      </c>
      <c r="X29" s="210">
        <f t="shared" ref="X29:X30" si="48">W29/$W$24</f>
        <v>0.2137950518</v>
      </c>
      <c r="Y29" s="231">
        <v>72170.0</v>
      </c>
      <c r="Z29" s="210">
        <f>Y29/Y24</f>
        <v>0.1579920971</v>
      </c>
      <c r="AA29" s="231">
        <v>283311.0</v>
      </c>
      <c r="AB29" s="210">
        <f>AA29/AA24</f>
        <v>0.1961471358</v>
      </c>
      <c r="AC29" s="209">
        <v>75831.0</v>
      </c>
      <c r="AD29" s="210">
        <f t="shared" ref="AD29:AD30" si="49">AC29/$AC$24</f>
        <v>0.1541681576</v>
      </c>
      <c r="AE29" s="209">
        <v>86777.0</v>
      </c>
      <c r="AF29" s="210">
        <v>0.165</v>
      </c>
      <c r="AG29" s="232">
        <v>162608.0</v>
      </c>
      <c r="AH29" s="210">
        <v>0.16</v>
      </c>
      <c r="AI29" s="232">
        <v>86748.0</v>
      </c>
      <c r="AJ29" s="210">
        <f t="shared" ref="AJ29:AJ30" si="50">AI29/$AI$24</f>
        <v>0.1551792608</v>
      </c>
      <c r="AK29" s="232">
        <v>249356.0</v>
      </c>
      <c r="AL29" s="210">
        <f t="shared" ref="AL29:AL30" si="51">AK29/$AK$24</f>
        <v>0.1582303502</v>
      </c>
      <c r="AM29" s="232">
        <v>75923.0</v>
      </c>
      <c r="AN29" s="210">
        <f t="shared" ref="AN29:AN30" si="52">AM29/$AM$24</f>
        <v>0.124096658</v>
      </c>
      <c r="AO29" s="232">
        <v>325505.0</v>
      </c>
      <c r="AP29" s="210">
        <f t="shared" ref="AP29:AP30" si="53">AO29/$AO$24</f>
        <v>0.1487880021</v>
      </c>
    </row>
    <row r="30" ht="12.0" customHeight="1">
      <c r="A30" s="40"/>
      <c r="B30" s="107" t="s">
        <v>203</v>
      </c>
      <c r="C30" s="230">
        <v>417547.0</v>
      </c>
      <c r="D30" s="210">
        <f>C30/C24</f>
        <v>0.6166395671</v>
      </c>
      <c r="E30" s="230">
        <v>286352.0</v>
      </c>
      <c r="F30" s="210">
        <f>E30/E24</f>
        <v>0.6388163854</v>
      </c>
      <c r="G30" s="230">
        <v>172625.0</v>
      </c>
      <c r="H30" s="210">
        <f>G30/G24</f>
        <v>0.7106921864</v>
      </c>
      <c r="I30" s="230">
        <v>454798.0</v>
      </c>
      <c r="J30" s="210">
        <f>I30/I24</f>
        <v>0.658028914</v>
      </c>
      <c r="K30" s="230">
        <v>190466.0</v>
      </c>
      <c r="L30" s="210">
        <f>K30/K24</f>
        <v>0.7177456127</v>
      </c>
      <c r="M30" s="209">
        <v>644722.0</v>
      </c>
      <c r="N30" s="210">
        <f>M30/M24</f>
        <v>0.6740294756</v>
      </c>
      <c r="O30" s="209">
        <v>217264.0</v>
      </c>
      <c r="P30" s="210">
        <f t="shared" si="46"/>
        <v>0.7332766325</v>
      </c>
      <c r="Q30" s="209">
        <v>231165.0</v>
      </c>
      <c r="R30" s="210">
        <v>0.733</v>
      </c>
      <c r="S30" s="209">
        <v>447098.0</v>
      </c>
      <c r="T30" s="210">
        <f>S30/S24</f>
        <v>0.7310109611</v>
      </c>
      <c r="U30" s="230">
        <v>226866.0</v>
      </c>
      <c r="V30" s="210">
        <f t="shared" si="47"/>
        <v>0.6034151661</v>
      </c>
      <c r="W30" s="230">
        <v>675295.0</v>
      </c>
      <c r="X30" s="210">
        <f t="shared" si="48"/>
        <v>0.6837834882</v>
      </c>
      <c r="Y30" s="230">
        <v>246493.0</v>
      </c>
      <c r="Z30" s="210">
        <f>Y30/Y24</f>
        <v>0.5396140501</v>
      </c>
      <c r="AA30" s="231">
        <v>913890.0</v>
      </c>
      <c r="AB30" s="210">
        <f>AA30/AA24</f>
        <v>0.632721306</v>
      </c>
      <c r="AC30" s="209">
        <v>253427.0</v>
      </c>
      <c r="AD30" s="210">
        <f t="shared" si="49"/>
        <v>0.5152295719</v>
      </c>
      <c r="AE30" s="209">
        <v>275596.0</v>
      </c>
      <c r="AF30" s="210">
        <v>0.525</v>
      </c>
      <c r="AG30" s="232">
        <v>528927.0</v>
      </c>
      <c r="AH30" s="210">
        <v>0.52</v>
      </c>
      <c r="AI30" s="232">
        <v>283999.0</v>
      </c>
      <c r="AJ30" s="210">
        <f t="shared" si="50"/>
        <v>0.5080319417</v>
      </c>
      <c r="AK30" s="232">
        <v>812754.0</v>
      </c>
      <c r="AL30" s="210">
        <f t="shared" si="51"/>
        <v>0.5157379411</v>
      </c>
      <c r="AM30" s="232">
        <v>273122.0</v>
      </c>
      <c r="AN30" s="210">
        <f t="shared" si="52"/>
        <v>0.44641976</v>
      </c>
      <c r="AO30" s="232">
        <v>1079941.0</v>
      </c>
      <c r="AP30" s="210">
        <f t="shared" si="53"/>
        <v>0.4936399249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0">
    <mergeCell ref="AE28:AF28"/>
    <mergeCell ref="AG28:AH28"/>
    <mergeCell ref="Q28:R28"/>
    <mergeCell ref="S28:T28"/>
    <mergeCell ref="U28:V28"/>
    <mergeCell ref="W28:X28"/>
    <mergeCell ref="Y28:Z28"/>
    <mergeCell ref="AA28:AB28"/>
    <mergeCell ref="AC28:AD28"/>
    <mergeCell ref="AE5:AF5"/>
    <mergeCell ref="AG5:AH5"/>
    <mergeCell ref="AI5:AJ5"/>
    <mergeCell ref="AK5:AL5"/>
    <mergeCell ref="AM5:AN5"/>
    <mergeCell ref="AO5:AP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9:AF19"/>
    <mergeCell ref="AG19:AH19"/>
    <mergeCell ref="AI19:AJ19"/>
    <mergeCell ref="AK19:AL19"/>
    <mergeCell ref="AM19:AN19"/>
    <mergeCell ref="AO19:AP19"/>
    <mergeCell ref="Q19:R19"/>
    <mergeCell ref="S19:T19"/>
    <mergeCell ref="U19:V19"/>
    <mergeCell ref="W19:X19"/>
    <mergeCell ref="Y19:Z19"/>
    <mergeCell ref="AA19:AB19"/>
    <mergeCell ref="AC19:AD19"/>
    <mergeCell ref="C19:D19"/>
    <mergeCell ref="E19:F19"/>
    <mergeCell ref="G19:H19"/>
    <mergeCell ref="I19:J19"/>
    <mergeCell ref="K19:L19"/>
    <mergeCell ref="M19:N19"/>
    <mergeCell ref="O19:P19"/>
    <mergeCell ref="AI28:AJ28"/>
    <mergeCell ref="AK28:AL28"/>
    <mergeCell ref="AM28:AN28"/>
    <mergeCell ref="AO28:AP28"/>
    <mergeCell ref="C28:D28"/>
    <mergeCell ref="E28:F28"/>
    <mergeCell ref="G28:H28"/>
    <mergeCell ref="I28:J28"/>
    <mergeCell ref="K28:L28"/>
    <mergeCell ref="M28:N28"/>
    <mergeCell ref="O28:P28"/>
  </mergeCells>
  <printOptions/>
  <pageMargins bottom="0.787401575" footer="0.0" header="0.0" left="0.511811024" right="0.511811024" top="0.787401575"/>
  <pageSetup paperSize="9" orientation="portrait"/>
  <drawing r:id="rId1"/>
</worksheet>
</file>