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https://rodobens.sharepoint.com/sites/PFRodobens/Documentos Partilhados/23. Divulgação de Resultados Trimestrais/"/>
    </mc:Choice>
  </mc:AlternateContent>
  <xr:revisionPtr revIDLastSave="3627" documentId="8_{485BF2E6-6430-4B65-974E-6AA743C55770}" xr6:coauthVersionLast="47" xr6:coauthVersionMax="47" xr10:uidLastSave="{B757B947-53E6-4C83-804A-0286E98E300C}"/>
  <bookViews>
    <workbookView xWindow="20370" yWindow="-120" windowWidth="20730" windowHeight="11160" xr2:uid="{2DDCCA7D-7BC3-4438-9518-2E8E4EA06683}"/>
  </bookViews>
  <sheets>
    <sheet name="Capa" sheetId="1" r:id="rId1"/>
    <sheet name="Demonstrações financeiras" sheetId="2" r:id="rId2"/>
    <sheet name="Indicadores operacionais" sheetId="3" r:id="rId3"/>
    <sheet name="Indicadores financeiros" sheetId="4" r:id="rId4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4" l="1"/>
  <c r="X13" i="4"/>
  <c r="X14" i="4"/>
  <c r="X15" i="4"/>
  <c r="X16" i="4"/>
  <c r="X17" i="4"/>
  <c r="X18" i="4"/>
  <c r="X26" i="4"/>
  <c r="X27" i="4"/>
  <c r="X28" i="4"/>
  <c r="X29" i="4"/>
  <c r="X33" i="4"/>
  <c r="X34" i="4"/>
  <c r="X35" i="4"/>
  <c r="X36" i="4"/>
  <c r="X37" i="4"/>
  <c r="X38" i="4"/>
  <c r="X39" i="4"/>
  <c r="X40" i="4"/>
  <c r="X41" i="4"/>
  <c r="P35" i="4"/>
  <c r="P38" i="4"/>
  <c r="P41" i="4" s="1"/>
  <c r="P40" i="4"/>
  <c r="P29" i="4"/>
  <c r="P14" i="4"/>
  <c r="P16" i="4" s="1"/>
  <c r="X13" i="3"/>
  <c r="X14" i="3"/>
  <c r="X15" i="3"/>
  <c r="X16" i="3"/>
  <c r="X17" i="3"/>
  <c r="X20" i="3"/>
  <c r="X21" i="3"/>
  <c r="X22" i="3"/>
  <c r="X23" i="3"/>
  <c r="X27" i="3"/>
  <c r="X28" i="3"/>
  <c r="X29" i="3"/>
  <c r="X33" i="3"/>
  <c r="X34" i="3"/>
  <c r="X35" i="3"/>
  <c r="X36" i="3"/>
  <c r="X37" i="3"/>
  <c r="X38" i="3"/>
  <c r="X39" i="3"/>
  <c r="X40" i="3"/>
  <c r="X41" i="3"/>
  <c r="X42" i="3"/>
  <c r="X43" i="3"/>
  <c r="P18" i="4" l="1"/>
  <c r="P22" i="4" s="1"/>
  <c r="P21" i="4"/>
  <c r="P20" i="4"/>
  <c r="P27" i="3"/>
  <c r="P12" i="3"/>
  <c r="P19" i="3"/>
  <c r="X99" i="2"/>
  <c r="X98" i="2" s="1"/>
  <c r="X97" i="2" s="1"/>
  <c r="X100" i="2"/>
  <c r="X101" i="2"/>
  <c r="X102" i="2"/>
  <c r="X103" i="2"/>
  <c r="X104" i="2"/>
  <c r="X105" i="2"/>
  <c r="X106" i="2"/>
  <c r="X107" i="2"/>
  <c r="X108" i="2"/>
  <c r="X109" i="2"/>
  <c r="X110" i="2"/>
  <c r="X113" i="2"/>
  <c r="X112" i="2" s="1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5" i="2"/>
  <c r="X134" i="2" s="1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51" i="2"/>
  <c r="X152" i="2"/>
  <c r="X153" i="2"/>
  <c r="X150" i="2" s="1"/>
  <c r="X154" i="2"/>
  <c r="X155" i="2"/>
  <c r="X156" i="2"/>
  <c r="X157" i="2"/>
  <c r="X158" i="2"/>
  <c r="X159" i="2"/>
  <c r="X160" i="2"/>
  <c r="X163" i="2"/>
  <c r="X162" i="2" s="1"/>
  <c r="X164" i="2"/>
  <c r="X165" i="2"/>
  <c r="X166" i="2"/>
  <c r="X167" i="2"/>
  <c r="X168" i="2"/>
  <c r="X174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7" i="2"/>
  <c r="X198" i="2"/>
  <c r="X199" i="2"/>
  <c r="X200" i="2"/>
  <c r="X201" i="2"/>
  <c r="X202" i="2"/>
  <c r="X203" i="2"/>
  <c r="X204" i="2"/>
  <c r="X205" i="2"/>
  <c r="X206" i="2"/>
  <c r="X207" i="2"/>
  <c r="X209" i="2"/>
  <c r="X210" i="2"/>
  <c r="X211" i="2"/>
  <c r="X212" i="2"/>
  <c r="X213" i="2"/>
  <c r="X214" i="2"/>
  <c r="X215" i="2"/>
  <c r="X216" i="2"/>
  <c r="X217" i="2"/>
  <c r="X219" i="2"/>
  <c r="X221" i="2"/>
  <c r="X222" i="2"/>
  <c r="X223" i="2"/>
  <c r="X225" i="2"/>
  <c r="X228" i="2"/>
  <c r="X229" i="2"/>
  <c r="X230" i="2"/>
  <c r="X231" i="2"/>
  <c r="X232" i="2"/>
  <c r="X233" i="2"/>
  <c r="X234" i="2"/>
  <c r="X237" i="2"/>
  <c r="X238" i="2"/>
  <c r="X239" i="2"/>
  <c r="X240" i="2"/>
  <c r="X241" i="2"/>
  <c r="X242" i="2"/>
  <c r="X243" i="2"/>
  <c r="X244" i="2"/>
  <c r="X245" i="2"/>
  <c r="X247" i="2"/>
  <c r="X249" i="2"/>
  <c r="X251" i="2"/>
  <c r="P245" i="2"/>
  <c r="P247" i="2" s="1"/>
  <c r="P197" i="2"/>
  <c r="P209" i="2"/>
  <c r="P234" i="2"/>
  <c r="P176" i="2"/>
  <c r="P134" i="2"/>
  <c r="P150" i="2"/>
  <c r="P162" i="2"/>
  <c r="P112" i="2"/>
  <c r="P98" i="2"/>
  <c r="X12" i="2"/>
  <c r="X55" i="2" s="1"/>
  <c r="X13" i="2"/>
  <c r="X14" i="2"/>
  <c r="X16" i="2"/>
  <c r="X17" i="2"/>
  <c r="X18" i="2"/>
  <c r="X19" i="2"/>
  <c r="X21" i="2"/>
  <c r="X22" i="2"/>
  <c r="X23" i="2"/>
  <c r="X25" i="2"/>
  <c r="X26" i="2"/>
  <c r="X27" i="2"/>
  <c r="X29" i="2"/>
  <c r="X30" i="2"/>
  <c r="X31" i="2"/>
  <c r="X33" i="2"/>
  <c r="X34" i="2"/>
  <c r="X35" i="2"/>
  <c r="X36" i="2"/>
  <c r="X37" i="2"/>
  <c r="X38" i="2"/>
  <c r="X40" i="2"/>
  <c r="X41" i="2"/>
  <c r="X42" i="2"/>
  <c r="X43" i="2"/>
  <c r="X45" i="2"/>
  <c r="X46" i="2"/>
  <c r="X47" i="2"/>
  <c r="X48" i="2"/>
  <c r="X49" i="2"/>
  <c r="X50" i="2"/>
  <c r="X51" i="2"/>
  <c r="R19" i="2"/>
  <c r="S19" i="2"/>
  <c r="T19" i="2"/>
  <c r="U19" i="2"/>
  <c r="V19" i="2"/>
  <c r="W19" i="2"/>
  <c r="P55" i="2"/>
  <c r="P56" i="2"/>
  <c r="P57" i="2"/>
  <c r="P59" i="2"/>
  <c r="P60" i="2"/>
  <c r="P61" i="2"/>
  <c r="P63" i="2"/>
  <c r="P64" i="2"/>
  <c r="P65" i="2"/>
  <c r="P67" i="2"/>
  <c r="P68" i="2"/>
  <c r="P69" i="2"/>
  <c r="P71" i="2"/>
  <c r="P72" i="2"/>
  <c r="P73" i="2"/>
  <c r="P75" i="2"/>
  <c r="P76" i="2"/>
  <c r="P77" i="2"/>
  <c r="P78" i="2"/>
  <c r="P79" i="2"/>
  <c r="P80" i="2"/>
  <c r="P82" i="2"/>
  <c r="P83" i="2"/>
  <c r="P84" i="2"/>
  <c r="P85" i="2"/>
  <c r="P87" i="2"/>
  <c r="P89" i="2"/>
  <c r="P90" i="2"/>
  <c r="P91" i="2"/>
  <c r="P93" i="2"/>
  <c r="P40" i="2"/>
  <c r="P45" i="2" s="1"/>
  <c r="P51" i="2" s="1"/>
  <c r="P47" i="2"/>
  <c r="G16" i="2"/>
  <c r="H16" i="2"/>
  <c r="I16" i="2"/>
  <c r="J16" i="2"/>
  <c r="K16" i="2"/>
  <c r="L16" i="2"/>
  <c r="M16" i="2"/>
  <c r="N16" i="2"/>
  <c r="O16" i="2"/>
  <c r="P16" i="2"/>
  <c r="P12" i="2"/>
  <c r="P31" i="2"/>
  <c r="P25" i="2"/>
  <c r="O29" i="4"/>
  <c r="O14" i="4"/>
  <c r="X93" i="2" l="1"/>
  <c r="X75" i="2"/>
  <c r="X84" i="2"/>
  <c r="X83" i="2"/>
  <c r="X91" i="2"/>
  <c r="X82" i="2"/>
  <c r="X90" i="2"/>
  <c r="X80" i="2"/>
  <c r="X71" i="2"/>
  <c r="X89" i="2"/>
  <c r="X79" i="2"/>
  <c r="X78" i="2"/>
  <c r="X59" i="2"/>
  <c r="X87" i="2"/>
  <c r="X77" i="2"/>
  <c r="X67" i="2"/>
  <c r="X57" i="2"/>
  <c r="X85" i="2"/>
  <c r="X76" i="2"/>
  <c r="X56" i="2"/>
  <c r="X133" i="2"/>
  <c r="X132" i="2" s="1"/>
  <c r="P219" i="2"/>
  <c r="P225" i="2" s="1"/>
  <c r="X72" i="2"/>
  <c r="X68" i="2"/>
  <c r="X61" i="2"/>
  <c r="P133" i="2"/>
  <c r="P132" i="2" s="1"/>
  <c r="X60" i="2"/>
  <c r="X69" i="2"/>
  <c r="X65" i="2"/>
  <c r="P97" i="2"/>
  <c r="X73" i="2"/>
  <c r="X63" i="2"/>
  <c r="X64" i="2"/>
  <c r="P21" i="2"/>
  <c r="P30" i="2"/>
  <c r="P29" i="2" s="1"/>
  <c r="P33" i="2" s="1"/>
  <c r="O16" i="4"/>
  <c r="O40" i="4"/>
  <c r="O35" i="4"/>
  <c r="O27" i="3"/>
  <c r="O12" i="3"/>
  <c r="O19" i="3"/>
  <c r="O38" i="4"/>
  <c r="O41" i="4"/>
  <c r="O18" i="4"/>
  <c r="N245" i="2" l="1"/>
  <c r="O209" i="2"/>
  <c r="O234" i="2"/>
  <c r="O245" i="2"/>
  <c r="O162" i="2"/>
  <c r="O134" i="2"/>
  <c r="O150" i="2"/>
  <c r="O112" i="2"/>
  <c r="O197" i="2"/>
  <c r="O176" i="2"/>
  <c r="O133" i="2" l="1"/>
  <c r="O132" i="2"/>
  <c r="O219" i="2"/>
  <c r="O225" i="2" s="1"/>
  <c r="O247" i="2" s="1"/>
  <c r="O98" i="2"/>
  <c r="O97" i="2" s="1"/>
  <c r="O64" i="2" l="1"/>
  <c r="O65" i="2"/>
  <c r="O68" i="2"/>
  <c r="N162" i="2"/>
  <c r="O69" i="2"/>
  <c r="O61" i="2"/>
  <c r="O60" i="2"/>
  <c r="O47" i="2"/>
  <c r="O31" i="2"/>
  <c r="O73" i="2" s="1"/>
  <c r="O40" i="2"/>
  <c r="O30" i="2"/>
  <c r="O72" i="2" s="1"/>
  <c r="O25" i="2"/>
  <c r="O21" i="2"/>
  <c r="O12" i="2"/>
  <c r="O55" i="2" s="1"/>
  <c r="N40" i="4"/>
  <c r="O67" i="2" l="1"/>
  <c r="O83" i="2"/>
  <c r="O63" i="2"/>
  <c r="O82" i="2"/>
  <c r="O59" i="2"/>
  <c r="O89" i="2"/>
  <c r="O57" i="2"/>
  <c r="O91" i="2"/>
  <c r="O76" i="2"/>
  <c r="O79" i="2"/>
  <c r="O90" i="2"/>
  <c r="O77" i="2"/>
  <c r="O56" i="2"/>
  <c r="O85" i="2"/>
  <c r="O84" i="2"/>
  <c r="O80" i="2"/>
  <c r="O78" i="2"/>
  <c r="O29" i="2"/>
  <c r="N29" i="4"/>
  <c r="N27" i="3"/>
  <c r="N12" i="3"/>
  <c r="N19" i="3"/>
  <c r="O71" i="2" l="1"/>
  <c r="O33" i="2"/>
  <c r="N40" i="2"/>
  <c r="N68" i="2"/>
  <c r="N150" i="2"/>
  <c r="N234" i="2"/>
  <c r="N134" i="2"/>
  <c r="N176" i="2"/>
  <c r="N98" i="2"/>
  <c r="N30" i="2"/>
  <c r="N72" i="2" s="1"/>
  <c r="N12" i="2"/>
  <c r="N55" i="2" s="1"/>
  <c r="N61" i="2"/>
  <c r="N69" i="2"/>
  <c r="N197" i="2"/>
  <c r="N60" i="2"/>
  <c r="N209" i="2"/>
  <c r="N21" i="2"/>
  <c r="N65" i="2"/>
  <c r="N31" i="2"/>
  <c r="N73" i="2" s="1"/>
  <c r="N64" i="2"/>
  <c r="N112" i="2"/>
  <c r="N47" i="2"/>
  <c r="N25" i="2"/>
  <c r="O75" i="2" l="1"/>
  <c r="O45" i="2"/>
  <c r="N89" i="2"/>
  <c r="N77" i="2"/>
  <c r="N57" i="2"/>
  <c r="N82" i="2"/>
  <c r="N78" i="2"/>
  <c r="N63" i="2"/>
  <c r="N59" i="2"/>
  <c r="N91" i="2"/>
  <c r="N84" i="2"/>
  <c r="N67" i="2"/>
  <c r="N133" i="2"/>
  <c r="N132" i="2" s="1"/>
  <c r="N219" i="2"/>
  <c r="N225" i="2" s="1"/>
  <c r="N247" i="2" s="1"/>
  <c r="N85" i="2"/>
  <c r="N56" i="2"/>
  <c r="N80" i="2"/>
  <c r="N90" i="2"/>
  <c r="N79" i="2"/>
  <c r="N83" i="2"/>
  <c r="N76" i="2"/>
  <c r="N97" i="2"/>
  <c r="N29" i="2"/>
  <c r="N33" i="2" s="1"/>
  <c r="N45" i="2" s="1"/>
  <c r="N75" i="2" l="1"/>
  <c r="O87" i="2"/>
  <c r="O51" i="2"/>
  <c r="O93" i="2" s="1"/>
  <c r="N71" i="2"/>
  <c r="N51" i="2"/>
  <c r="N93" i="2" s="1"/>
  <c r="N87" i="2"/>
  <c r="AF7" i="4" l="1"/>
  <c r="AF7" i="3"/>
  <c r="AF7" i="2"/>
  <c r="AH3" i="4" l="1"/>
  <c r="AH3" i="3"/>
  <c r="AH3" i="2" l="1"/>
  <c r="S8" i="4" l="1"/>
  <c r="D8" i="4"/>
  <c r="C6" i="4"/>
  <c r="D6" i="4" l="1"/>
  <c r="E8" i="4"/>
  <c r="T8" i="4"/>
  <c r="C7" i="4"/>
  <c r="C4" i="4"/>
  <c r="D4" i="4" l="1"/>
  <c r="D7" i="4"/>
  <c r="U8" i="4"/>
  <c r="F8" i="4"/>
  <c r="E6" i="4"/>
  <c r="C40" i="4" l="1"/>
  <c r="V8" i="4"/>
  <c r="W8" i="4" s="1"/>
  <c r="X8" i="4" s="1"/>
  <c r="C29" i="4"/>
  <c r="E4" i="4"/>
  <c r="E7" i="4"/>
  <c r="F6" i="4"/>
  <c r="G8" i="4"/>
  <c r="D40" i="4" l="1"/>
  <c r="D29" i="4"/>
  <c r="F7" i="4"/>
  <c r="F4" i="4"/>
  <c r="H8" i="4"/>
  <c r="G6" i="4"/>
  <c r="E40" i="4" l="1"/>
  <c r="E29" i="4"/>
  <c r="G4" i="4"/>
  <c r="G7" i="4"/>
  <c r="I8" i="4"/>
  <c r="H6" i="4"/>
  <c r="F40" i="4" l="1"/>
  <c r="H4" i="4"/>
  <c r="F29" i="4"/>
  <c r="H7" i="4"/>
  <c r="J8" i="4"/>
  <c r="I6" i="4"/>
  <c r="I7" i="4" s="1"/>
  <c r="G40" i="4" l="1"/>
  <c r="G29" i="4"/>
  <c r="K8" i="4"/>
  <c r="I4" i="4"/>
  <c r="J6" i="4"/>
  <c r="L8" i="4" l="1"/>
  <c r="K6" i="4"/>
  <c r="K4" i="4" s="1"/>
  <c r="H40" i="4"/>
  <c r="H29" i="4"/>
  <c r="J4" i="4"/>
  <c r="J7" i="4"/>
  <c r="M8" i="4" l="1"/>
  <c r="M6" i="4"/>
  <c r="M7" i="4" s="1"/>
  <c r="I40" i="4"/>
  <c r="K7" i="4"/>
  <c r="L6" i="4"/>
  <c r="L4" i="4" s="1"/>
  <c r="I29" i="4"/>
  <c r="N8" i="4" l="1"/>
  <c r="O8" i="4" s="1"/>
  <c r="M4" i="4"/>
  <c r="L7" i="4"/>
  <c r="J40" i="4"/>
  <c r="J29" i="4"/>
  <c r="P8" i="4" l="1"/>
  <c r="O6" i="4"/>
  <c r="O7" i="4" s="1"/>
  <c r="V39" i="4"/>
  <c r="U29" i="4"/>
  <c r="W29" i="4"/>
  <c r="AA27" i="4"/>
  <c r="AB40" i="4"/>
  <c r="AB26" i="4"/>
  <c r="AB34" i="4"/>
  <c r="AB28" i="4"/>
  <c r="AB29" i="4"/>
  <c r="AB39" i="4"/>
  <c r="AB27" i="4"/>
  <c r="W26" i="4"/>
  <c r="W28" i="4"/>
  <c r="Z34" i="4"/>
  <c r="S34" i="4"/>
  <c r="R28" i="4"/>
  <c r="T39" i="4"/>
  <c r="T27" i="4"/>
  <c r="T34" i="4"/>
  <c r="T28" i="4"/>
  <c r="W27" i="4"/>
  <c r="T26" i="4"/>
  <c r="Z39" i="4"/>
  <c r="Z28" i="4"/>
  <c r="S40" i="4"/>
  <c r="Z40" i="4"/>
  <c r="S28" i="4"/>
  <c r="R26" i="4"/>
  <c r="S29" i="4"/>
  <c r="R40" i="4"/>
  <c r="AD26" i="4"/>
  <c r="AD17" i="4"/>
  <c r="N6" i="4"/>
  <c r="T29" i="4"/>
  <c r="S27" i="4"/>
  <c r="S26" i="4"/>
  <c r="R29" i="4"/>
  <c r="R34" i="4"/>
  <c r="Z27" i="4"/>
  <c r="U34" i="4"/>
  <c r="W39" i="4"/>
  <c r="AD27" i="4"/>
  <c r="R27" i="4"/>
  <c r="Z29" i="4"/>
  <c r="W40" i="4"/>
  <c r="R39" i="4"/>
  <c r="S39" i="4"/>
  <c r="Z26" i="4"/>
  <c r="W34" i="4"/>
  <c r="T40" i="4"/>
  <c r="AF28" i="4"/>
  <c r="AE39" i="4"/>
  <c r="AA34" i="4"/>
  <c r="AA28" i="4"/>
  <c r="AA39" i="4"/>
  <c r="AD29" i="4"/>
  <c r="AD40" i="4"/>
  <c r="U40" i="4"/>
  <c r="AA40" i="4"/>
  <c r="AD28" i="4"/>
  <c r="AF34" i="4"/>
  <c r="AI34" i="4" s="1"/>
  <c r="AE26" i="4"/>
  <c r="V27" i="4"/>
  <c r="U27" i="4"/>
  <c r="V28" i="4"/>
  <c r="AH28" i="4" s="1"/>
  <c r="U28" i="4"/>
  <c r="V26" i="4"/>
  <c r="L29" i="4"/>
  <c r="V29" i="4" s="1"/>
  <c r="U26" i="4"/>
  <c r="L40" i="4"/>
  <c r="V40" i="4" s="1"/>
  <c r="U39" i="4"/>
  <c r="AI27" i="4"/>
  <c r="AH27" i="4"/>
  <c r="AA29" i="4"/>
  <c r="P6" i="4" l="1"/>
  <c r="P7" i="4"/>
  <c r="AA26" i="4"/>
  <c r="AD39" i="4"/>
  <c r="V34" i="4"/>
  <c r="AE28" i="4"/>
  <c r="AA17" i="4"/>
  <c r="AE17" i="4"/>
  <c r="N7" i="4"/>
  <c r="AB17" i="4"/>
  <c r="AE27" i="4"/>
  <c r="AF27" i="4"/>
  <c r="AH34" i="4"/>
  <c r="M29" i="4"/>
  <c r="AE29" i="4" s="1"/>
  <c r="AD34" i="4"/>
  <c r="AE34" i="4"/>
  <c r="M40" i="4"/>
  <c r="AI28" i="4"/>
  <c r="S8" i="3"/>
  <c r="D8" i="3"/>
  <c r="C6" i="3"/>
  <c r="V17" i="4" l="1"/>
  <c r="U17" i="4"/>
  <c r="W17" i="4"/>
  <c r="AE40" i="4"/>
  <c r="T8" i="3"/>
  <c r="E8" i="3"/>
  <c r="D6" i="3"/>
  <c r="D7" i="3" s="1"/>
  <c r="C4" i="3"/>
  <c r="C7" i="3"/>
  <c r="U8" i="3" l="1"/>
  <c r="D4" i="3"/>
  <c r="F8" i="3"/>
  <c r="E6" i="3"/>
  <c r="V8" i="3" l="1"/>
  <c r="E7" i="3"/>
  <c r="E4" i="3"/>
  <c r="F6" i="3"/>
  <c r="G8" i="3"/>
  <c r="W8" i="3" l="1"/>
  <c r="X8" i="3" s="1"/>
  <c r="F7" i="3"/>
  <c r="H8" i="3"/>
  <c r="G6" i="3"/>
  <c r="F4" i="3"/>
  <c r="G4" i="3" l="1"/>
  <c r="G7" i="3"/>
  <c r="I8" i="3"/>
  <c r="H6" i="3"/>
  <c r="H4" i="3" l="1"/>
  <c r="H7" i="3"/>
  <c r="J8" i="3"/>
  <c r="I6" i="3"/>
  <c r="K8" i="3" l="1"/>
  <c r="L8" i="3" s="1"/>
  <c r="M8" i="3" s="1"/>
  <c r="N8" i="3" s="1"/>
  <c r="O8" i="3" s="1"/>
  <c r="P8" i="3" s="1"/>
  <c r="I4" i="3"/>
  <c r="I7" i="3"/>
  <c r="J6" i="3"/>
  <c r="P6" i="3" l="1"/>
  <c r="P7" i="3" s="1"/>
  <c r="O6" i="3"/>
  <c r="O7" i="3"/>
  <c r="AD29" i="3"/>
  <c r="AD41" i="3"/>
  <c r="K6" i="3"/>
  <c r="K7" i="3" s="1"/>
  <c r="AB27" i="3"/>
  <c r="AB39" i="3"/>
  <c r="AB41" i="3"/>
  <c r="AB40" i="3"/>
  <c r="AB43" i="3"/>
  <c r="AB42" i="3"/>
  <c r="AB28" i="3"/>
  <c r="W39" i="3"/>
  <c r="R43" i="3"/>
  <c r="AB29" i="3"/>
  <c r="W41" i="3"/>
  <c r="S43" i="3"/>
  <c r="W42" i="3"/>
  <c r="W43" i="3"/>
  <c r="Z43" i="3"/>
  <c r="W28" i="3"/>
  <c r="AD40" i="3"/>
  <c r="AD39" i="3"/>
  <c r="AD28" i="3"/>
  <c r="L6" i="3"/>
  <c r="L4" i="3" s="1"/>
  <c r="W27" i="3"/>
  <c r="W29" i="3"/>
  <c r="N6" i="3"/>
  <c r="Z28" i="3"/>
  <c r="Z29" i="3"/>
  <c r="M6" i="3"/>
  <c r="M7" i="3" s="1"/>
  <c r="K4" i="3"/>
  <c r="J7" i="3"/>
  <c r="J4" i="3"/>
  <c r="V29" i="3" l="1"/>
  <c r="V28" i="3"/>
  <c r="AA40" i="3"/>
  <c r="AA39" i="3"/>
  <c r="AA41" i="3"/>
  <c r="L7" i="3"/>
  <c r="M4" i="3"/>
  <c r="N7" i="3"/>
  <c r="AA36" i="3"/>
  <c r="AA29" i="3"/>
  <c r="AA28" i="3"/>
  <c r="U41" i="3"/>
  <c r="AD22" i="3"/>
  <c r="AD15" i="3"/>
  <c r="AD36" i="3"/>
  <c r="AD37" i="3"/>
  <c r="AD20" i="3"/>
  <c r="AD17" i="3"/>
  <c r="AD16" i="3"/>
  <c r="AD14" i="3"/>
  <c r="AD13" i="3"/>
  <c r="AD23" i="3"/>
  <c r="AD21" i="3"/>
  <c r="AD38" i="3"/>
  <c r="Z20" i="3"/>
  <c r="S8" i="2"/>
  <c r="K19" i="3" l="1"/>
  <c r="W12" i="3"/>
  <c r="AE21" i="3"/>
  <c r="AB20" i="3"/>
  <c r="AE17" i="3"/>
  <c r="W16" i="3"/>
  <c r="AE13" i="3"/>
  <c r="K12" i="3"/>
  <c r="R38" i="3"/>
  <c r="AF37" i="3"/>
  <c r="W40" i="3"/>
  <c r="AB36" i="3"/>
  <c r="AE14" i="3"/>
  <c r="AE29" i="3"/>
  <c r="W23" i="3"/>
  <c r="AF42" i="3"/>
  <c r="R37" i="3"/>
  <c r="AB38" i="3"/>
  <c r="AA37" i="3"/>
  <c r="AA38" i="3"/>
  <c r="AA43" i="3"/>
  <c r="AH43" i="3"/>
  <c r="AA42" i="3"/>
  <c r="AH42" i="3"/>
  <c r="AB21" i="3"/>
  <c r="AB22" i="3"/>
  <c r="AB15" i="3"/>
  <c r="W15" i="3"/>
  <c r="V42" i="3"/>
  <c r="V43" i="3"/>
  <c r="T37" i="3"/>
  <c r="W22" i="3"/>
  <c r="T38" i="3"/>
  <c r="W19" i="3"/>
  <c r="U37" i="3"/>
  <c r="T43" i="3"/>
  <c r="U43" i="3"/>
  <c r="V36" i="3"/>
  <c r="V37" i="3"/>
  <c r="V40" i="3"/>
  <c r="W38" i="3"/>
  <c r="W36" i="3"/>
  <c r="V38" i="3"/>
  <c r="W37" i="3"/>
  <c r="S38" i="3"/>
  <c r="S37" i="3"/>
  <c r="V20" i="3"/>
  <c r="V16" i="3"/>
  <c r="V23" i="3"/>
  <c r="V13" i="3"/>
  <c r="V22" i="3"/>
  <c r="V14" i="3"/>
  <c r="L12" i="3"/>
  <c r="L19" i="3"/>
  <c r="V15" i="3"/>
  <c r="V17" i="3"/>
  <c r="V21" i="3"/>
  <c r="L27" i="3"/>
  <c r="V27" i="3" s="1"/>
  <c r="AE23" i="3"/>
  <c r="AE36" i="3"/>
  <c r="AF36" i="3"/>
  <c r="AF38" i="3"/>
  <c r="AF28" i="3"/>
  <c r="AE28" i="3"/>
  <c r="AD42" i="3"/>
  <c r="AE15" i="3"/>
  <c r="AE37" i="3"/>
  <c r="AE38" i="3"/>
  <c r="AE22" i="3"/>
  <c r="AH37" i="3"/>
  <c r="AI38" i="3"/>
  <c r="AH38" i="3"/>
  <c r="AI37" i="3"/>
  <c r="Z37" i="3"/>
  <c r="Z38" i="3"/>
  <c r="U38" i="3"/>
  <c r="K27" i="3"/>
  <c r="T8" i="2"/>
  <c r="W21" i="3" l="1"/>
  <c r="AB13" i="3"/>
  <c r="AE20" i="3"/>
  <c r="W20" i="3"/>
  <c r="M19" i="3"/>
  <c r="W17" i="3"/>
  <c r="AB17" i="3"/>
  <c r="AE16" i="3"/>
  <c r="AB16" i="3"/>
  <c r="AB23" i="3"/>
  <c r="AE42" i="3"/>
  <c r="AF29" i="3"/>
  <c r="AE40" i="3"/>
  <c r="M27" i="3"/>
  <c r="W13" i="3"/>
  <c r="AB14" i="3"/>
  <c r="AF40" i="3"/>
  <c r="W14" i="3"/>
  <c r="AB37" i="3"/>
  <c r="M12" i="3"/>
  <c r="AB12" i="3" s="1"/>
  <c r="AE39" i="3"/>
  <c r="V39" i="3"/>
  <c r="AF39" i="3"/>
  <c r="V41" i="3"/>
  <c r="AF41" i="3"/>
  <c r="AE41" i="3"/>
  <c r="AF27" i="3"/>
  <c r="AE27" i="3"/>
  <c r="V12" i="3"/>
  <c r="AE12" i="3"/>
  <c r="V19" i="3"/>
  <c r="AE19" i="3"/>
  <c r="U8" i="2"/>
  <c r="V8" i="2" l="1"/>
  <c r="W8" i="2" s="1"/>
  <c r="X8" i="2" s="1"/>
  <c r="D8" i="2"/>
  <c r="C6" i="2"/>
  <c r="E8" i="2" l="1"/>
  <c r="C4" i="2"/>
  <c r="C7" i="2"/>
  <c r="D6" i="2"/>
  <c r="D7" i="2" s="1"/>
  <c r="E6" i="2" l="1"/>
  <c r="E7" i="2" s="1"/>
  <c r="F8" i="2"/>
  <c r="D4" i="2"/>
  <c r="C33" i="2" l="1"/>
  <c r="E4" i="2"/>
  <c r="C176" i="2"/>
  <c r="G8" i="2"/>
  <c r="C234" i="2"/>
  <c r="C197" i="2"/>
  <c r="F6" i="2"/>
  <c r="C209" i="2"/>
  <c r="C245" i="2"/>
  <c r="C162" i="2"/>
  <c r="C112" i="2"/>
  <c r="C98" i="2"/>
  <c r="C134" i="2"/>
  <c r="C150" i="2"/>
  <c r="D33" i="2" l="1"/>
  <c r="H8" i="2"/>
  <c r="F4" i="2"/>
  <c r="D176" i="2"/>
  <c r="G6" i="2"/>
  <c r="G4" i="2" s="1"/>
  <c r="F7" i="2"/>
  <c r="C219" i="2"/>
  <c r="D209" i="2"/>
  <c r="D197" i="2"/>
  <c r="D245" i="2"/>
  <c r="D234" i="2"/>
  <c r="C133" i="2"/>
  <c r="C132" i="2" s="1"/>
  <c r="D98" i="2"/>
  <c r="C97" i="2"/>
  <c r="D112" i="2"/>
  <c r="D162" i="2"/>
  <c r="D150" i="2"/>
  <c r="D134" i="2"/>
  <c r="AD249" i="2" l="1"/>
  <c r="E98" i="2"/>
  <c r="E97" i="2" s="1"/>
  <c r="E197" i="2"/>
  <c r="E112" i="2"/>
  <c r="E33" i="2"/>
  <c r="E150" i="2"/>
  <c r="E234" i="2"/>
  <c r="E134" i="2"/>
  <c r="E162" i="2"/>
  <c r="G7" i="2"/>
  <c r="E209" i="2"/>
  <c r="E176" i="2"/>
  <c r="E245" i="2"/>
  <c r="H6" i="2"/>
  <c r="I8" i="2"/>
  <c r="I6" i="2" s="1"/>
  <c r="D219" i="2"/>
  <c r="D225" i="2" s="1"/>
  <c r="D247" i="2" s="1"/>
  <c r="C225" i="2"/>
  <c r="D133" i="2"/>
  <c r="D132" i="2" s="1"/>
  <c r="D97" i="2"/>
  <c r="J8" i="2" l="1"/>
  <c r="H7" i="2"/>
  <c r="G33" i="2"/>
  <c r="H4" i="2"/>
  <c r="F33" i="2"/>
  <c r="E133" i="2"/>
  <c r="E132" i="2" s="1"/>
  <c r="E219" i="2"/>
  <c r="F197" i="2"/>
  <c r="F245" i="2"/>
  <c r="F134" i="2"/>
  <c r="F234" i="2"/>
  <c r="F176" i="2"/>
  <c r="F150" i="2"/>
  <c r="F98" i="2"/>
  <c r="F162" i="2"/>
  <c r="F112" i="2"/>
  <c r="F209" i="2"/>
  <c r="G176" i="2"/>
  <c r="G98" i="2"/>
  <c r="K8" i="2"/>
  <c r="L8" i="2" s="1"/>
  <c r="M8" i="2" s="1"/>
  <c r="N8" i="2" s="1"/>
  <c r="C247" i="2"/>
  <c r="G197" i="2"/>
  <c r="G209" i="2"/>
  <c r="G245" i="2"/>
  <c r="G234" i="2"/>
  <c r="G112" i="2"/>
  <c r="G162" i="2"/>
  <c r="G134" i="2"/>
  <c r="G150" i="2"/>
  <c r="I7" i="2"/>
  <c r="I4" i="2"/>
  <c r="J6" i="2"/>
  <c r="AD251" i="2" l="1"/>
  <c r="O8" i="2"/>
  <c r="E225" i="2"/>
  <c r="F97" i="2"/>
  <c r="N6" i="2"/>
  <c r="F133" i="2"/>
  <c r="F132" i="2" s="1"/>
  <c r="F219" i="2"/>
  <c r="F225" i="2" s="1"/>
  <c r="M6" i="2"/>
  <c r="M7" i="2" s="1"/>
  <c r="L6" i="2"/>
  <c r="L7" i="2" s="1"/>
  <c r="K6" i="2"/>
  <c r="G219" i="2"/>
  <c r="G133" i="2"/>
  <c r="G132" i="2" s="1"/>
  <c r="G97" i="2"/>
  <c r="J4" i="2"/>
  <c r="J7" i="2"/>
  <c r="U128" i="2" l="1"/>
  <c r="U108" i="2"/>
  <c r="P8" i="2"/>
  <c r="T103" i="2"/>
  <c r="T124" i="2"/>
  <c r="T127" i="2"/>
  <c r="T100" i="2"/>
  <c r="T108" i="2"/>
  <c r="T251" i="2"/>
  <c r="T135" i="2"/>
  <c r="T120" i="2"/>
  <c r="T104" i="2"/>
  <c r="T126" i="2"/>
  <c r="T143" i="2"/>
  <c r="T163" i="2"/>
  <c r="T164" i="2"/>
  <c r="T125" i="2"/>
  <c r="T115" i="2"/>
  <c r="T113" i="2"/>
  <c r="T145" i="2"/>
  <c r="T165" i="2"/>
  <c r="T166" i="2"/>
  <c r="R139" i="2"/>
  <c r="Z120" i="2"/>
  <c r="H209" i="2"/>
  <c r="S113" i="2"/>
  <c r="U249" i="2"/>
  <c r="U101" i="2"/>
  <c r="AA109" i="2"/>
  <c r="U125" i="2"/>
  <c r="U143" i="2"/>
  <c r="U102" i="2"/>
  <c r="U127" i="2"/>
  <c r="AA130" i="2"/>
  <c r="O6" i="2"/>
  <c r="R165" i="2"/>
  <c r="R117" i="2"/>
  <c r="Z110" i="2"/>
  <c r="S147" i="2"/>
  <c r="Z135" i="2"/>
  <c r="Z109" i="2"/>
  <c r="S118" i="2"/>
  <c r="R135" i="2"/>
  <c r="Z137" i="2"/>
  <c r="H162" i="2"/>
  <c r="H176" i="2"/>
  <c r="I33" i="2"/>
  <c r="U120" i="2"/>
  <c r="U107" i="2"/>
  <c r="H197" i="2"/>
  <c r="H150" i="2"/>
  <c r="H234" i="2"/>
  <c r="H134" i="2"/>
  <c r="H245" i="2"/>
  <c r="H33" i="2"/>
  <c r="H112" i="2"/>
  <c r="H98" i="2"/>
  <c r="H97" i="2" s="1"/>
  <c r="E247" i="2"/>
  <c r="N7" i="2"/>
  <c r="M4" i="2"/>
  <c r="L4" i="2"/>
  <c r="AF249" i="2"/>
  <c r="I176" i="2"/>
  <c r="K7" i="2"/>
  <c r="K4" i="2"/>
  <c r="G225" i="2"/>
  <c r="F247" i="2"/>
  <c r="I197" i="2"/>
  <c r="I234" i="2"/>
  <c r="I209" i="2"/>
  <c r="I245" i="2"/>
  <c r="I98" i="2"/>
  <c r="I112" i="2"/>
  <c r="I162" i="2"/>
  <c r="I134" i="2"/>
  <c r="I150" i="2"/>
  <c r="O20" i="4" l="1"/>
  <c r="AI240" i="2"/>
  <c r="AH243" i="2"/>
  <c r="AI238" i="2"/>
  <c r="AH230" i="2"/>
  <c r="AH168" i="2"/>
  <c r="V101" i="2"/>
  <c r="V110" i="2"/>
  <c r="P6" i="2"/>
  <c r="Z232" i="2" s="1"/>
  <c r="R129" i="2"/>
  <c r="AB126" i="2"/>
  <c r="R106" i="2"/>
  <c r="S135" i="2"/>
  <c r="AB106" i="2"/>
  <c r="Z160" i="2"/>
  <c r="S139" i="2"/>
  <c r="AB144" i="2"/>
  <c r="S114" i="2"/>
  <c r="Z122" i="2"/>
  <c r="Z138" i="2"/>
  <c r="S143" i="2"/>
  <c r="T249" i="2"/>
  <c r="S104" i="2"/>
  <c r="Z106" i="2"/>
  <c r="S148" i="2"/>
  <c r="T110" i="2"/>
  <c r="T138" i="2"/>
  <c r="T122" i="2"/>
  <c r="T151" i="2"/>
  <c r="R147" i="2"/>
  <c r="S163" i="2"/>
  <c r="R109" i="2"/>
  <c r="AB136" i="2"/>
  <c r="AB139" i="2"/>
  <c r="AB116" i="2"/>
  <c r="AB137" i="2"/>
  <c r="AB127" i="2"/>
  <c r="AB108" i="2"/>
  <c r="AB129" i="2"/>
  <c r="R128" i="2"/>
  <c r="Z147" i="2"/>
  <c r="W127" i="2"/>
  <c r="W168" i="2"/>
  <c r="W125" i="2"/>
  <c r="W120" i="2"/>
  <c r="W135" i="2"/>
  <c r="W119" i="2"/>
  <c r="R126" i="2"/>
  <c r="AB101" i="2"/>
  <c r="W137" i="2"/>
  <c r="W147" i="2"/>
  <c r="AB251" i="2"/>
  <c r="W130" i="2"/>
  <c r="S136" i="2"/>
  <c r="R124" i="2"/>
  <c r="R108" i="2"/>
  <c r="R99" i="2"/>
  <c r="S140" i="2"/>
  <c r="AB109" i="2"/>
  <c r="R101" i="2"/>
  <c r="Z163" i="2"/>
  <c r="T147" i="2"/>
  <c r="T139" i="2"/>
  <c r="Z129" i="2"/>
  <c r="AB114" i="2"/>
  <c r="AB158" i="2"/>
  <c r="Z156" i="2"/>
  <c r="W122" i="2"/>
  <c r="W113" i="2"/>
  <c r="S156" i="2"/>
  <c r="R114" i="2"/>
  <c r="S109" i="2"/>
  <c r="R142" i="2"/>
  <c r="R123" i="2"/>
  <c r="Z145" i="2"/>
  <c r="S124" i="2"/>
  <c r="S108" i="2"/>
  <c r="AA249" i="2"/>
  <c r="R151" i="2"/>
  <c r="W105" i="2"/>
  <c r="S164" i="2"/>
  <c r="S102" i="2"/>
  <c r="S138" i="2"/>
  <c r="Z115" i="2"/>
  <c r="S103" i="2"/>
  <c r="T155" i="2"/>
  <c r="T159" i="2"/>
  <c r="T137" i="2"/>
  <c r="Z99" i="2"/>
  <c r="S106" i="2"/>
  <c r="Z159" i="2"/>
  <c r="R104" i="2"/>
  <c r="AB124" i="2"/>
  <c r="AB148" i="2"/>
  <c r="AB122" i="2"/>
  <c r="AB121" i="2"/>
  <c r="W109" i="2"/>
  <c r="W99" i="2"/>
  <c r="Z113" i="2"/>
  <c r="W154" i="2"/>
  <c r="W136" i="2"/>
  <c r="AD239" i="2"/>
  <c r="R115" i="2"/>
  <c r="S119" i="2"/>
  <c r="Z144" i="2"/>
  <c r="S126" i="2"/>
  <c r="Z139" i="2"/>
  <c r="S144" i="2"/>
  <c r="Z117" i="2"/>
  <c r="W107" i="2"/>
  <c r="Z164" i="2"/>
  <c r="S160" i="2"/>
  <c r="AB107" i="2"/>
  <c r="R100" i="2"/>
  <c r="AB154" i="2"/>
  <c r="Z148" i="2"/>
  <c r="R158" i="2"/>
  <c r="R166" i="2"/>
  <c r="Z146" i="2"/>
  <c r="T136" i="2"/>
  <c r="T102" i="2"/>
  <c r="T146" i="2"/>
  <c r="T123" i="2"/>
  <c r="Z157" i="2"/>
  <c r="S115" i="2"/>
  <c r="S146" i="2"/>
  <c r="R120" i="2"/>
  <c r="AB146" i="2"/>
  <c r="AB147" i="2"/>
  <c r="AB151" i="2"/>
  <c r="AB142" i="2"/>
  <c r="AB117" i="2"/>
  <c r="AB104" i="2"/>
  <c r="W102" i="2"/>
  <c r="S129" i="2"/>
  <c r="Z136" i="2"/>
  <c r="W117" i="2"/>
  <c r="W139" i="2"/>
  <c r="W140" i="2"/>
  <c r="W163" i="2"/>
  <c r="W158" i="2"/>
  <c r="W155" i="2"/>
  <c r="AD227" i="2"/>
  <c r="S249" i="2"/>
  <c r="Z166" i="2"/>
  <c r="R107" i="2"/>
  <c r="R156" i="2"/>
  <c r="S166" i="2"/>
  <c r="Z124" i="2"/>
  <c r="R110" i="2"/>
  <c r="S142" i="2"/>
  <c r="R138" i="2"/>
  <c r="AB102" i="2"/>
  <c r="Z102" i="2"/>
  <c r="R143" i="2"/>
  <c r="R113" i="2"/>
  <c r="Z141" i="2"/>
  <c r="Z103" i="2"/>
  <c r="R154" i="2"/>
  <c r="Z127" i="2"/>
  <c r="Z125" i="2"/>
  <c r="T118" i="2"/>
  <c r="T99" i="2"/>
  <c r="T129" i="2"/>
  <c r="R249" i="2"/>
  <c r="R125" i="2"/>
  <c r="S125" i="2"/>
  <c r="R130" i="2"/>
  <c r="AB163" i="2"/>
  <c r="AB160" i="2"/>
  <c r="AB135" i="2"/>
  <c r="AB120" i="2"/>
  <c r="AB119" i="2"/>
  <c r="AB110" i="2"/>
  <c r="AB99" i="2"/>
  <c r="W106" i="2"/>
  <c r="W101" i="2"/>
  <c r="W156" i="2"/>
  <c r="W128" i="2"/>
  <c r="W151" i="2"/>
  <c r="W167" i="2"/>
  <c r="W165" i="2"/>
  <c r="W115" i="2"/>
  <c r="AE175" i="2"/>
  <c r="Z126" i="2"/>
  <c r="R163" i="2"/>
  <c r="S120" i="2"/>
  <c r="Z165" i="2"/>
  <c r="Z142" i="2"/>
  <c r="R140" i="2"/>
  <c r="S165" i="2"/>
  <c r="S154" i="2"/>
  <c r="Z249" i="2"/>
  <c r="S141" i="2"/>
  <c r="S145" i="2"/>
  <c r="Z105" i="2"/>
  <c r="R118" i="2"/>
  <c r="Z123" i="2"/>
  <c r="S153" i="2"/>
  <c r="W110" i="2"/>
  <c r="S151" i="2"/>
  <c r="Z100" i="2"/>
  <c r="T105" i="2"/>
  <c r="T160" i="2"/>
  <c r="T128" i="2"/>
  <c r="T154" i="2"/>
  <c r="R157" i="2"/>
  <c r="S127" i="2"/>
  <c r="S100" i="2"/>
  <c r="R146" i="2"/>
  <c r="AB145" i="2"/>
  <c r="AB115" i="2"/>
  <c r="AB125" i="2"/>
  <c r="AB155" i="2"/>
  <c r="AB165" i="2"/>
  <c r="S99" i="2"/>
  <c r="Z118" i="2"/>
  <c r="R141" i="2"/>
  <c r="Z116" i="2"/>
  <c r="W141" i="2"/>
  <c r="W126" i="2"/>
  <c r="W153" i="2"/>
  <c r="W118" i="2"/>
  <c r="W146" i="2"/>
  <c r="W124" i="2"/>
  <c r="AE227" i="2"/>
  <c r="R251" i="2"/>
  <c r="S251" i="2"/>
  <c r="AB105" i="2"/>
  <c r="S110" i="2"/>
  <c r="Z154" i="2"/>
  <c r="R168" i="2"/>
  <c r="Z155" i="2"/>
  <c r="S168" i="2"/>
  <c r="AB103" i="2"/>
  <c r="S123" i="2"/>
  <c r="S117" i="2"/>
  <c r="Z140" i="2"/>
  <c r="W100" i="2"/>
  <c r="Z101" i="2"/>
  <c r="S122" i="2"/>
  <c r="AB166" i="2"/>
  <c r="S158" i="2"/>
  <c r="Z128" i="2"/>
  <c r="T152" i="2"/>
  <c r="T109" i="2"/>
  <c r="T140" i="2"/>
  <c r="R144" i="2"/>
  <c r="Z151" i="2"/>
  <c r="R127" i="2"/>
  <c r="R164" i="2"/>
  <c r="AB152" i="2"/>
  <c r="AB140" i="2"/>
  <c r="AB118" i="2"/>
  <c r="W103" i="2"/>
  <c r="W108" i="2"/>
  <c r="S157" i="2"/>
  <c r="R159" i="2"/>
  <c r="S159" i="2"/>
  <c r="Z130" i="2"/>
  <c r="W144" i="2"/>
  <c r="W123" i="2"/>
  <c r="W152" i="2"/>
  <c r="W116" i="2"/>
  <c r="W138" i="2"/>
  <c r="W145" i="2"/>
  <c r="AD175" i="2"/>
  <c r="R145" i="2"/>
  <c r="R105" i="2"/>
  <c r="S137" i="2"/>
  <c r="Z168" i="2"/>
  <c r="R119" i="2"/>
  <c r="Z114" i="2"/>
  <c r="S107" i="2"/>
  <c r="R102" i="2"/>
  <c r="S101" i="2"/>
  <c r="Z153" i="2"/>
  <c r="R137" i="2"/>
  <c r="AB123" i="2"/>
  <c r="Z158" i="2"/>
  <c r="S105" i="2"/>
  <c r="AB156" i="2"/>
  <c r="R116" i="2"/>
  <c r="S152" i="2"/>
  <c r="T157" i="2"/>
  <c r="T141" i="2"/>
  <c r="T153" i="2"/>
  <c r="T119" i="2"/>
  <c r="AB168" i="2"/>
  <c r="R153" i="2"/>
  <c r="S128" i="2"/>
  <c r="R136" i="2"/>
  <c r="AB159" i="2"/>
  <c r="AB141" i="2"/>
  <c r="AB153" i="2"/>
  <c r="AB113" i="2"/>
  <c r="W143" i="2"/>
  <c r="R152" i="2"/>
  <c r="Z251" i="2"/>
  <c r="R103" i="2"/>
  <c r="AB100" i="2"/>
  <c r="W166" i="2"/>
  <c r="W157" i="2"/>
  <c r="W164" i="2"/>
  <c r="W142" i="2"/>
  <c r="W114" i="2"/>
  <c r="W148" i="2"/>
  <c r="Z107" i="2"/>
  <c r="S155" i="2"/>
  <c r="R122" i="2"/>
  <c r="AB138" i="2"/>
  <c r="T106" i="2"/>
  <c r="T148" i="2"/>
  <c r="Z152" i="2"/>
  <c r="AB157" i="2"/>
  <c r="AB130" i="2"/>
  <c r="Z119" i="2"/>
  <c r="W121" i="2"/>
  <c r="R155" i="2"/>
  <c r="R148" i="2"/>
  <c r="Z104" i="2"/>
  <c r="W129" i="2"/>
  <c r="T130" i="2"/>
  <c r="W104" i="2"/>
  <c r="AB164" i="2"/>
  <c r="AB128" i="2"/>
  <c r="R160" i="2"/>
  <c r="W159" i="2"/>
  <c r="W160" i="2"/>
  <c r="S116" i="2"/>
  <c r="T156" i="2"/>
  <c r="T116" i="2"/>
  <c r="T142" i="2"/>
  <c r="T144" i="2"/>
  <c r="T114" i="2"/>
  <c r="T107" i="2"/>
  <c r="T117" i="2"/>
  <c r="T158" i="2"/>
  <c r="T101" i="2"/>
  <c r="T168" i="2"/>
  <c r="O7" i="2"/>
  <c r="H219" i="2"/>
  <c r="H225" i="2" s="1"/>
  <c r="O22" i="4"/>
  <c r="O21" i="4"/>
  <c r="AH241" i="2"/>
  <c r="AI242" i="2"/>
  <c r="AI244" i="2"/>
  <c r="AH121" i="2"/>
  <c r="V99" i="2"/>
  <c r="L64" i="2"/>
  <c r="V107" i="2"/>
  <c r="V105" i="2"/>
  <c r="V100" i="2"/>
  <c r="V143" i="2"/>
  <c r="V102" i="2"/>
  <c r="H133" i="2"/>
  <c r="H132" i="2" s="1"/>
  <c r="Z238" i="2"/>
  <c r="U105" i="2"/>
  <c r="AA105" i="2"/>
  <c r="U114" i="2"/>
  <c r="AA114" i="2"/>
  <c r="AA251" i="2"/>
  <c r="U251" i="2"/>
  <c r="U104" i="2"/>
  <c r="AA104" i="2"/>
  <c r="U118" i="2"/>
  <c r="AA118" i="2"/>
  <c r="AA100" i="2"/>
  <c r="U100" i="2"/>
  <c r="U126" i="2"/>
  <c r="AA126" i="2"/>
  <c r="AH108" i="2"/>
  <c r="U119" i="2"/>
  <c r="AA119" i="2"/>
  <c r="U103" i="2"/>
  <c r="AA103" i="2"/>
  <c r="AA110" i="2"/>
  <c r="U110" i="2"/>
  <c r="J33" i="2"/>
  <c r="U116" i="2"/>
  <c r="AA116" i="2"/>
  <c r="U99" i="2"/>
  <c r="AA99" i="2"/>
  <c r="U115" i="2"/>
  <c r="AA115" i="2"/>
  <c r="H247" i="2"/>
  <c r="AA143" i="2"/>
  <c r="AI167" i="2"/>
  <c r="AH167" i="2"/>
  <c r="AI108" i="2"/>
  <c r="U117" i="2"/>
  <c r="AA117" i="2"/>
  <c r="U124" i="2"/>
  <c r="AA124" i="2"/>
  <c r="U106" i="2"/>
  <c r="AA106" i="2"/>
  <c r="U113" i="2"/>
  <c r="AA113" i="2"/>
  <c r="AA129" i="2"/>
  <c r="U129" i="2"/>
  <c r="U123" i="2"/>
  <c r="AA123" i="2"/>
  <c r="U164" i="2"/>
  <c r="AA164" i="2"/>
  <c r="U155" i="2"/>
  <c r="AA155" i="2"/>
  <c r="U151" i="2"/>
  <c r="AA151" i="2"/>
  <c r="U168" i="2"/>
  <c r="AA168" i="2"/>
  <c r="AI168" i="2"/>
  <c r="U137" i="2"/>
  <c r="AA137" i="2"/>
  <c r="U165" i="2"/>
  <c r="AA165" i="2"/>
  <c r="AH165" i="2"/>
  <c r="AI165" i="2"/>
  <c r="U159" i="2"/>
  <c r="AA159" i="2"/>
  <c r="U135" i="2"/>
  <c r="AA135" i="2"/>
  <c r="U138" i="2"/>
  <c r="AA138" i="2"/>
  <c r="U140" i="2"/>
  <c r="AA140" i="2"/>
  <c r="U136" i="2"/>
  <c r="AA136" i="2"/>
  <c r="Z247" i="2"/>
  <c r="U141" i="2"/>
  <c r="AA141" i="2"/>
  <c r="U148" i="2"/>
  <c r="AA148" i="2"/>
  <c r="U144" i="2"/>
  <c r="AA144" i="2"/>
  <c r="U145" i="2"/>
  <c r="AA145" i="2"/>
  <c r="U156" i="2"/>
  <c r="AA156" i="2"/>
  <c r="U152" i="2"/>
  <c r="AA152" i="2"/>
  <c r="U154" i="2"/>
  <c r="AA154" i="2"/>
  <c r="U166" i="2"/>
  <c r="AA166" i="2"/>
  <c r="U160" i="2"/>
  <c r="AA160" i="2"/>
  <c r="U146" i="2"/>
  <c r="AA146" i="2"/>
  <c r="U139" i="2"/>
  <c r="AA139" i="2"/>
  <c r="U142" i="2"/>
  <c r="AA142" i="2"/>
  <c r="U153" i="2"/>
  <c r="AA153" i="2"/>
  <c r="U157" i="2"/>
  <c r="AA157" i="2"/>
  <c r="U147" i="2"/>
  <c r="AA147" i="2"/>
  <c r="U158" i="2"/>
  <c r="AA158" i="2"/>
  <c r="U163" i="2"/>
  <c r="AA163" i="2"/>
  <c r="J40" i="2"/>
  <c r="AB249" i="2"/>
  <c r="AI239" i="2"/>
  <c r="AH239" i="2"/>
  <c r="AI241" i="2"/>
  <c r="AH244" i="2"/>
  <c r="AA127" i="2"/>
  <c r="AA102" i="2"/>
  <c r="AA125" i="2"/>
  <c r="AA107" i="2"/>
  <c r="AA120" i="2"/>
  <c r="AA128" i="2"/>
  <c r="AA34" i="2"/>
  <c r="AA108" i="2"/>
  <c r="AA101" i="2"/>
  <c r="U109" i="2"/>
  <c r="V108" i="2"/>
  <c r="V109" i="2"/>
  <c r="V106" i="2"/>
  <c r="V103" i="2"/>
  <c r="V104" i="2"/>
  <c r="AH196" i="2"/>
  <c r="AH236" i="2"/>
  <c r="AH220" i="2"/>
  <c r="AI175" i="2"/>
  <c r="AI161" i="2"/>
  <c r="AH250" i="2"/>
  <c r="AE251" i="2"/>
  <c r="AD238" i="2"/>
  <c r="AD223" i="2"/>
  <c r="AD213" i="2"/>
  <c r="AD203" i="2"/>
  <c r="AD193" i="2"/>
  <c r="AD185" i="2"/>
  <c r="AD177" i="2"/>
  <c r="AD13" i="2"/>
  <c r="AD237" i="2"/>
  <c r="AD222" i="2"/>
  <c r="AD212" i="2"/>
  <c r="AD202" i="2"/>
  <c r="AD192" i="2"/>
  <c r="AD184" i="2"/>
  <c r="AD49" i="2"/>
  <c r="AD244" i="2"/>
  <c r="AD233" i="2"/>
  <c r="AD221" i="2"/>
  <c r="AD211" i="2"/>
  <c r="AD201" i="2"/>
  <c r="AD191" i="2"/>
  <c r="AD183" i="2"/>
  <c r="AD48" i="2"/>
  <c r="AD240" i="2"/>
  <c r="AD229" i="2"/>
  <c r="AD215" i="2"/>
  <c r="AD205" i="2"/>
  <c r="AD195" i="2"/>
  <c r="AD187" i="2"/>
  <c r="AD179" i="2"/>
  <c r="AD38" i="2"/>
  <c r="AD18" i="2"/>
  <c r="AD228" i="2"/>
  <c r="AD194" i="2"/>
  <c r="AD243" i="2"/>
  <c r="AD232" i="2"/>
  <c r="AD200" i="2"/>
  <c r="AD190" i="2"/>
  <c r="AD182" i="2"/>
  <c r="AD27" i="2"/>
  <c r="AD178" i="2"/>
  <c r="AD37" i="2"/>
  <c r="AD242" i="2"/>
  <c r="AD231" i="2"/>
  <c r="AD217" i="2"/>
  <c r="AD207" i="2"/>
  <c r="AD199" i="2"/>
  <c r="AD189" i="2"/>
  <c r="AD181" i="2"/>
  <c r="AD214" i="2"/>
  <c r="AD241" i="2"/>
  <c r="AD216" i="2"/>
  <c r="AD206" i="2"/>
  <c r="AD198" i="2"/>
  <c r="AD188" i="2"/>
  <c r="AD180" i="2"/>
  <c r="AD204" i="2"/>
  <c r="AD14" i="2"/>
  <c r="AI248" i="2"/>
  <c r="AF251" i="2"/>
  <c r="AH111" i="2"/>
  <c r="AI235" i="2"/>
  <c r="AI227" i="2"/>
  <c r="AI236" i="2"/>
  <c r="AI218" i="2"/>
  <c r="AI250" i="2"/>
  <c r="AI208" i="2"/>
  <c r="AI111" i="2"/>
  <c r="J176" i="2"/>
  <c r="AH248" i="2"/>
  <c r="AH226" i="2"/>
  <c r="AI196" i="2"/>
  <c r="AH246" i="2"/>
  <c r="AI131" i="2"/>
  <c r="AH218" i="2"/>
  <c r="AH175" i="2"/>
  <c r="AI246" i="2"/>
  <c r="AH149" i="2"/>
  <c r="AH235" i="2"/>
  <c r="AI220" i="2"/>
  <c r="AI226" i="2"/>
  <c r="AI149" i="2"/>
  <c r="AH161" i="2"/>
  <c r="AH208" i="2"/>
  <c r="AH131" i="2"/>
  <c r="AI224" i="2"/>
  <c r="AH224" i="2"/>
  <c r="AH227" i="2"/>
  <c r="I219" i="2"/>
  <c r="G247" i="2"/>
  <c r="J209" i="2"/>
  <c r="J197" i="2"/>
  <c r="J234" i="2"/>
  <c r="J245" i="2"/>
  <c r="I97" i="2"/>
  <c r="I133" i="2"/>
  <c r="I132" i="2" s="1"/>
  <c r="J98" i="2"/>
  <c r="J112" i="2"/>
  <c r="J162" i="2"/>
  <c r="J134" i="2"/>
  <c r="J150" i="2"/>
  <c r="AH238" i="2" l="1"/>
  <c r="AI243" i="2"/>
  <c r="Z185" i="2"/>
  <c r="Z13" i="2"/>
  <c r="AI230" i="2"/>
  <c r="AA183" i="2"/>
  <c r="AA240" i="2"/>
  <c r="AA36" i="2"/>
  <c r="AH240" i="2"/>
  <c r="AA217" i="2"/>
  <c r="S217" i="2"/>
  <c r="AA207" i="2"/>
  <c r="AA243" i="2"/>
  <c r="Z234" i="2"/>
  <c r="AA176" i="2"/>
  <c r="Z14" i="2"/>
  <c r="Z228" i="2"/>
  <c r="Z200" i="2"/>
  <c r="AA197" i="2"/>
  <c r="Z35" i="2"/>
  <c r="Z49" i="2"/>
  <c r="Z182" i="2"/>
  <c r="P7" i="2"/>
  <c r="U181" i="2" s="1"/>
  <c r="AA48" i="2"/>
  <c r="Z186" i="2"/>
  <c r="Z206" i="2"/>
  <c r="Z203" i="2"/>
  <c r="Z225" i="2"/>
  <c r="Z212" i="2"/>
  <c r="Z217" i="2"/>
  <c r="Z237" i="2"/>
  <c r="Z215" i="2"/>
  <c r="Z201" i="2"/>
  <c r="AB112" i="2"/>
  <c r="R162" i="2"/>
  <c r="S98" i="2"/>
  <c r="Z134" i="2"/>
  <c r="AI121" i="2"/>
  <c r="R27" i="2"/>
  <c r="T207" i="2"/>
  <c r="Z223" i="2"/>
  <c r="Z211" i="2"/>
  <c r="Z197" i="2"/>
  <c r="Z210" i="2"/>
  <c r="AA18" i="2"/>
  <c r="Z219" i="2"/>
  <c r="Z214" i="2"/>
  <c r="Z191" i="2"/>
  <c r="Z189" i="2"/>
  <c r="Z183" i="2"/>
  <c r="W36" i="2"/>
  <c r="U49" i="2"/>
  <c r="S188" i="2"/>
  <c r="T177" i="2"/>
  <c r="AA233" i="2"/>
  <c r="Z181" i="2"/>
  <c r="Z184" i="2"/>
  <c r="Z198" i="2"/>
  <c r="Z190" i="2"/>
  <c r="Z240" i="2"/>
  <c r="Z34" i="2"/>
  <c r="Z194" i="2"/>
  <c r="Z98" i="2"/>
  <c r="T183" i="2"/>
  <c r="S36" i="2"/>
  <c r="S191" i="2"/>
  <c r="U207" i="2"/>
  <c r="Z177" i="2"/>
  <c r="Z36" i="2"/>
  <c r="Z37" i="2"/>
  <c r="Z174" i="2"/>
  <c r="Z199" i="2"/>
  <c r="Z233" i="2"/>
  <c r="AA174" i="2"/>
  <c r="Z222" i="2"/>
  <c r="Z178" i="2"/>
  <c r="AA199" i="2"/>
  <c r="T243" i="2"/>
  <c r="S205" i="2"/>
  <c r="S17" i="2"/>
  <c r="T17" i="2"/>
  <c r="S230" i="2"/>
  <c r="S244" i="2"/>
  <c r="Z27" i="2"/>
  <c r="Z188" i="2"/>
  <c r="Z179" i="2"/>
  <c r="Z18" i="2"/>
  <c r="Z213" i="2"/>
  <c r="Z42" i="2"/>
  <c r="Z180" i="2"/>
  <c r="Z241" i="2"/>
  <c r="AA231" i="2"/>
  <c r="Z244" i="2"/>
  <c r="Z192" i="2"/>
  <c r="Z216" i="2"/>
  <c r="Z229" i="2"/>
  <c r="Z204" i="2"/>
  <c r="Z207" i="2"/>
  <c r="Z41" i="2"/>
  <c r="R213" i="2"/>
  <c r="R204" i="2"/>
  <c r="T244" i="2"/>
  <c r="Z176" i="2"/>
  <c r="Z231" i="2"/>
  <c r="S192" i="2"/>
  <c r="Z221" i="2"/>
  <c r="AB22" i="2"/>
  <c r="AA211" i="2"/>
  <c r="T13" i="2"/>
  <c r="Z43" i="2"/>
  <c r="Z202" i="2"/>
  <c r="Z48" i="2"/>
  <c r="R134" i="2"/>
  <c r="S198" i="2"/>
  <c r="T36" i="2"/>
  <c r="U221" i="2"/>
  <c r="R237" i="2"/>
  <c r="U238" i="2"/>
  <c r="R34" i="2"/>
  <c r="R26" i="2"/>
  <c r="S13" i="2"/>
  <c r="S174" i="2"/>
  <c r="R37" i="2"/>
  <c r="R244" i="2"/>
  <c r="R200" i="2"/>
  <c r="T238" i="2"/>
  <c r="S241" i="2"/>
  <c r="T232" i="2"/>
  <c r="T197" i="2"/>
  <c r="R202" i="2"/>
  <c r="S187" i="2"/>
  <c r="S209" i="2"/>
  <c r="S223" i="2"/>
  <c r="S221" i="2"/>
  <c r="S190" i="2"/>
  <c r="R35" i="2"/>
  <c r="S204" i="2"/>
  <c r="T26" i="2"/>
  <c r="U243" i="2"/>
  <c r="S203" i="2"/>
  <c r="S189" i="2"/>
  <c r="S181" i="2"/>
  <c r="T27" i="2"/>
  <c r="S193" i="2"/>
  <c r="T194" i="2"/>
  <c r="AB98" i="2"/>
  <c r="R150" i="2"/>
  <c r="S162" i="2"/>
  <c r="AI143" i="2"/>
  <c r="W239" i="2"/>
  <c r="T225" i="2"/>
  <c r="R216" i="2"/>
  <c r="R197" i="2"/>
  <c r="R215" i="2"/>
  <c r="R188" i="2"/>
  <c r="U13" i="2"/>
  <c r="U178" i="2"/>
  <c r="R177" i="2"/>
  <c r="R230" i="2"/>
  <c r="R36" i="2"/>
  <c r="S35" i="2"/>
  <c r="R179" i="2"/>
  <c r="R217" i="2"/>
  <c r="T217" i="2"/>
  <c r="T228" i="2"/>
  <c r="T180" i="2"/>
  <c r="T184" i="2"/>
  <c r="S33" i="2"/>
  <c r="T41" i="2"/>
  <c r="T214" i="2"/>
  <c r="R43" i="2"/>
  <c r="S197" i="2"/>
  <c r="R211" i="2"/>
  <c r="T188" i="2"/>
  <c r="T18" i="2"/>
  <c r="T222" i="2"/>
  <c r="T241" i="2"/>
  <c r="R199" i="2"/>
  <c r="S200" i="2"/>
  <c r="S219" i="2"/>
  <c r="S184" i="2"/>
  <c r="T193" i="2"/>
  <c r="T181" i="2"/>
  <c r="W134" i="2"/>
  <c r="W207" i="2"/>
  <c r="W12" i="2"/>
  <c r="W201" i="2"/>
  <c r="W249" i="2"/>
  <c r="T219" i="2"/>
  <c r="T186" i="2"/>
  <c r="T38" i="2"/>
  <c r="T37" i="2"/>
  <c r="R178" i="2"/>
  <c r="U191" i="2"/>
  <c r="U177" i="2"/>
  <c r="S41" i="2"/>
  <c r="U14" i="2"/>
  <c r="R242" i="2"/>
  <c r="S26" i="2"/>
  <c r="R38" i="2"/>
  <c r="R183" i="2"/>
  <c r="R41" i="2"/>
  <c r="S232" i="2"/>
  <c r="U48" i="2"/>
  <c r="T178" i="2"/>
  <c r="S186" i="2"/>
  <c r="U229" i="2"/>
  <c r="R229" i="2"/>
  <c r="T200" i="2"/>
  <c r="R222" i="2"/>
  <c r="S242" i="2"/>
  <c r="S229" i="2"/>
  <c r="T43" i="2"/>
  <c r="T211" i="2"/>
  <c r="T229" i="2"/>
  <c r="T221" i="2"/>
  <c r="S212" i="2"/>
  <c r="R209" i="2"/>
  <c r="S177" i="2"/>
  <c r="T223" i="2"/>
  <c r="T48" i="2"/>
  <c r="U192" i="2"/>
  <c r="S194" i="2"/>
  <c r="W112" i="2"/>
  <c r="Z162" i="2"/>
  <c r="S134" i="2"/>
  <c r="AH242" i="2"/>
  <c r="V50" i="2"/>
  <c r="W48" i="2"/>
  <c r="R219" i="2"/>
  <c r="S216" i="2"/>
  <c r="T242" i="2"/>
  <c r="S14" i="2"/>
  <c r="R223" i="2"/>
  <c r="R174" i="2"/>
  <c r="R214" i="2"/>
  <c r="U230" i="2"/>
  <c r="S18" i="2"/>
  <c r="R205" i="2"/>
  <c r="R187" i="2"/>
  <c r="R233" i="2"/>
  <c r="R241" i="2"/>
  <c r="S182" i="2"/>
  <c r="S211" i="2"/>
  <c r="S240" i="2"/>
  <c r="T190" i="2"/>
  <c r="S201" i="2"/>
  <c r="S206" i="2"/>
  <c r="S179" i="2"/>
  <c r="T216" i="2"/>
  <c r="R225" i="2"/>
  <c r="R182" i="2"/>
  <c r="T210" i="2"/>
  <c r="R207" i="2"/>
  <c r="S185" i="2"/>
  <c r="R240" i="2"/>
  <c r="S213" i="2"/>
  <c r="T215" i="2"/>
  <c r="T35" i="2"/>
  <c r="T185" i="2"/>
  <c r="T203" i="2"/>
  <c r="R195" i="2"/>
  <c r="R193" i="2"/>
  <c r="T245" i="2"/>
  <c r="W150" i="2"/>
  <c r="R112" i="2"/>
  <c r="W162" i="2"/>
  <c r="V44" i="2"/>
  <c r="W50" i="2"/>
  <c r="W217" i="2"/>
  <c r="U245" i="2"/>
  <c r="V46" i="2"/>
  <c r="W18" i="2"/>
  <c r="AH143" i="2"/>
  <c r="W243" i="2"/>
  <c r="R231" i="2"/>
  <c r="U35" i="2"/>
  <c r="S37" i="2"/>
  <c r="U204" i="2"/>
  <c r="U213" i="2"/>
  <c r="U34" i="2"/>
  <c r="R212" i="2"/>
  <c r="R185" i="2"/>
  <c r="U244" i="2"/>
  <c r="R203" i="2"/>
  <c r="R14" i="2"/>
  <c r="R33" i="2"/>
  <c r="R17" i="2"/>
  <c r="R232" i="2"/>
  <c r="T182" i="2"/>
  <c r="T191" i="2"/>
  <c r="S207" i="2"/>
  <c r="S183" i="2"/>
  <c r="R247" i="2"/>
  <c r="S178" i="2"/>
  <c r="S238" i="2"/>
  <c r="T187" i="2"/>
  <c r="S176" i="2"/>
  <c r="S214" i="2"/>
  <c r="R245" i="2"/>
  <c r="T234" i="2"/>
  <c r="T205" i="2"/>
  <c r="T212" i="2"/>
  <c r="U186" i="2"/>
  <c r="T233" i="2"/>
  <c r="U37" i="2"/>
  <c r="U194" i="2"/>
  <c r="R192" i="2"/>
  <c r="W23" i="2"/>
  <c r="W174" i="2"/>
  <c r="W183" i="2"/>
  <c r="U188" i="2"/>
  <c r="AB134" i="2"/>
  <c r="Z112" i="2"/>
  <c r="V39" i="2"/>
  <c r="W22" i="2"/>
  <c r="S247" i="2"/>
  <c r="T176" i="2"/>
  <c r="S237" i="2"/>
  <c r="U217" i="2"/>
  <c r="R243" i="2"/>
  <c r="S48" i="2"/>
  <c r="S27" i="2"/>
  <c r="U202" i="2"/>
  <c r="R42" i="2"/>
  <c r="S42" i="2"/>
  <c r="S38" i="2"/>
  <c r="R186" i="2"/>
  <c r="R48" i="2"/>
  <c r="R18" i="2"/>
  <c r="S222" i="2"/>
  <c r="R238" i="2"/>
  <c r="T179" i="2"/>
  <c r="R176" i="2"/>
  <c r="S234" i="2"/>
  <c r="T240" i="2"/>
  <c r="T231" i="2"/>
  <c r="R228" i="2"/>
  <c r="U36" i="2"/>
  <c r="S202" i="2"/>
  <c r="T202" i="2"/>
  <c r="S228" i="2"/>
  <c r="R189" i="2"/>
  <c r="S225" i="2"/>
  <c r="S180" i="2"/>
  <c r="S233" i="2"/>
  <c r="T195" i="2"/>
  <c r="V195" i="2"/>
  <c r="R194" i="2"/>
  <c r="S245" i="2"/>
  <c r="U214" i="2"/>
  <c r="AB150" i="2"/>
  <c r="W98" i="2"/>
  <c r="W97" i="2" s="1"/>
  <c r="W46" i="2"/>
  <c r="U18" i="2"/>
  <c r="W251" i="2"/>
  <c r="T174" i="2"/>
  <c r="T213" i="2"/>
  <c r="S43" i="2"/>
  <c r="R191" i="2"/>
  <c r="R49" i="2"/>
  <c r="R184" i="2"/>
  <c r="U183" i="2"/>
  <c r="U43" i="2"/>
  <c r="R180" i="2"/>
  <c r="S49" i="2"/>
  <c r="R201" i="2"/>
  <c r="R221" i="2"/>
  <c r="T198" i="2"/>
  <c r="R181" i="2"/>
  <c r="T209" i="2"/>
  <c r="T201" i="2"/>
  <c r="S34" i="2"/>
  <c r="T42" i="2"/>
  <c r="T33" i="2"/>
  <c r="R206" i="2"/>
  <c r="R190" i="2"/>
  <c r="S231" i="2"/>
  <c r="T189" i="2"/>
  <c r="T206" i="2"/>
  <c r="S199" i="2"/>
  <c r="T49" i="2"/>
  <c r="R198" i="2"/>
  <c r="S243" i="2"/>
  <c r="AI166" i="2"/>
  <c r="S195" i="2"/>
  <c r="Z150" i="2"/>
  <c r="S150" i="2"/>
  <c r="AB162" i="2"/>
  <c r="R98" i="2"/>
  <c r="R97" i="2" s="1"/>
  <c r="AA215" i="2"/>
  <c r="Z243" i="2"/>
  <c r="AA184" i="2"/>
  <c r="AA179" i="2"/>
  <c r="T192" i="2"/>
  <c r="S215" i="2"/>
  <c r="R234" i="2"/>
  <c r="T230" i="2"/>
  <c r="R13" i="2"/>
  <c r="U184" i="2"/>
  <c r="T14" i="2"/>
  <c r="U228" i="2"/>
  <c r="AH166" i="2"/>
  <c r="T247" i="2"/>
  <c r="L245" i="2"/>
  <c r="Z195" i="2"/>
  <c r="U195" i="2"/>
  <c r="M245" i="2"/>
  <c r="Z193" i="2"/>
  <c r="U193" i="2"/>
  <c r="W42" i="2"/>
  <c r="AA42" i="2"/>
  <c r="U42" i="2"/>
  <c r="W35" i="2"/>
  <c r="W77" i="2" s="1"/>
  <c r="AA35" i="2"/>
  <c r="S130" i="2"/>
  <c r="S112" i="2" s="1"/>
  <c r="S97" i="2" s="1"/>
  <c r="U130" i="2"/>
  <c r="W202" i="2"/>
  <c r="AA202" i="2"/>
  <c r="W192" i="2"/>
  <c r="AA192" i="2"/>
  <c r="W181" i="2"/>
  <c r="AA181" i="2"/>
  <c r="W178" i="2"/>
  <c r="AA178" i="2"/>
  <c r="W229" i="2"/>
  <c r="AA229" i="2"/>
  <c r="W231" i="2"/>
  <c r="U231" i="2"/>
  <c r="W232" i="2"/>
  <c r="AA232" i="2"/>
  <c r="U232" i="2"/>
  <c r="W190" i="2"/>
  <c r="AA190" i="2"/>
  <c r="U190" i="2"/>
  <c r="W193" i="2"/>
  <c r="AA193" i="2"/>
  <c r="W37" i="2"/>
  <c r="W79" i="2" s="1"/>
  <c r="AA37" i="2"/>
  <c r="U122" i="2"/>
  <c r="AA122" i="2"/>
  <c r="AA112" i="2" s="1"/>
  <c r="W216" i="2"/>
  <c r="AA216" i="2"/>
  <c r="U216" i="2"/>
  <c r="W204" i="2"/>
  <c r="AA204" i="2"/>
  <c r="AA201" i="2"/>
  <c r="U201" i="2"/>
  <c r="W241" i="2"/>
  <c r="AA241" i="2"/>
  <c r="U241" i="2"/>
  <c r="W238" i="2"/>
  <c r="AA238" i="2"/>
  <c r="W237" i="2"/>
  <c r="AA237" i="2"/>
  <c r="U237" i="2"/>
  <c r="W191" i="2"/>
  <c r="AA191" i="2"/>
  <c r="W41" i="2"/>
  <c r="W83" i="2" s="1"/>
  <c r="AA41" i="2"/>
  <c r="U41" i="2"/>
  <c r="W205" i="2"/>
  <c r="Z205" i="2"/>
  <c r="AA205" i="2"/>
  <c r="U205" i="2"/>
  <c r="W199" i="2"/>
  <c r="U199" i="2"/>
  <c r="W228" i="2"/>
  <c r="AA228" i="2"/>
  <c r="W185" i="2"/>
  <c r="AA185" i="2"/>
  <c r="U185" i="2"/>
  <c r="W38" i="2"/>
  <c r="Z38" i="2"/>
  <c r="AA38" i="2"/>
  <c r="U38" i="2"/>
  <c r="W43" i="2"/>
  <c r="W85" i="2" s="1"/>
  <c r="AA43" i="2"/>
  <c r="W13" i="2"/>
  <c r="AA13" i="2"/>
  <c r="W211" i="2"/>
  <c r="U211" i="2"/>
  <c r="W213" i="2"/>
  <c r="AA213" i="2"/>
  <c r="Z230" i="2"/>
  <c r="AA230" i="2"/>
  <c r="W206" i="2"/>
  <c r="AA206" i="2"/>
  <c r="U206" i="2"/>
  <c r="W188" i="2"/>
  <c r="AA188" i="2"/>
  <c r="W177" i="2"/>
  <c r="AA177" i="2"/>
  <c r="W17" i="2"/>
  <c r="Z17" i="2"/>
  <c r="AA17" i="2"/>
  <c r="U17" i="2"/>
  <c r="W49" i="2"/>
  <c r="W91" i="2" s="1"/>
  <c r="AA49" i="2"/>
  <c r="W26" i="2"/>
  <c r="Z26" i="2"/>
  <c r="AA26" i="2"/>
  <c r="U26" i="2"/>
  <c r="W195" i="2"/>
  <c r="AA195" i="2"/>
  <c r="W221" i="2"/>
  <c r="AA221" i="2"/>
  <c r="W223" i="2"/>
  <c r="AA223" i="2"/>
  <c r="U223" i="2"/>
  <c r="W244" i="2"/>
  <c r="AA244" i="2"/>
  <c r="AA198" i="2"/>
  <c r="U198" i="2"/>
  <c r="W180" i="2"/>
  <c r="AA180" i="2"/>
  <c r="U180" i="2"/>
  <c r="W200" i="2"/>
  <c r="AA200" i="2"/>
  <c r="W215" i="2"/>
  <c r="U215" i="2"/>
  <c r="W182" i="2"/>
  <c r="AA182" i="2"/>
  <c r="W187" i="2"/>
  <c r="Z187" i="2"/>
  <c r="AA187" i="2"/>
  <c r="W242" i="2"/>
  <c r="Z242" i="2"/>
  <c r="AA242" i="2"/>
  <c r="U242" i="2"/>
  <c r="W194" i="2"/>
  <c r="AA194" i="2"/>
  <c r="W212" i="2"/>
  <c r="AA212" i="2"/>
  <c r="U212" i="2"/>
  <c r="W203" i="2"/>
  <c r="AA203" i="2"/>
  <c r="U203" i="2"/>
  <c r="W214" i="2"/>
  <c r="AA214" i="2"/>
  <c r="W14" i="2"/>
  <c r="W57" i="2" s="1"/>
  <c r="AA14" i="2"/>
  <c r="W240" i="2"/>
  <c r="U240" i="2"/>
  <c r="W210" i="2"/>
  <c r="AA210" i="2"/>
  <c r="U210" i="2"/>
  <c r="W27" i="2"/>
  <c r="AA27" i="2"/>
  <c r="U27" i="2"/>
  <c r="W179" i="2"/>
  <c r="U179" i="2"/>
  <c r="W189" i="2"/>
  <c r="AA189" i="2"/>
  <c r="U189" i="2"/>
  <c r="W186" i="2"/>
  <c r="AA186" i="2"/>
  <c r="W222" i="2"/>
  <c r="AA222" i="2"/>
  <c r="U222" i="2"/>
  <c r="W233" i="2"/>
  <c r="U233" i="2"/>
  <c r="AE233" i="2"/>
  <c r="AA209" i="2"/>
  <c r="U197" i="2"/>
  <c r="AB48" i="2"/>
  <c r="U234" i="2"/>
  <c r="AB23" i="2"/>
  <c r="I225" i="2"/>
  <c r="AD225" i="2" s="1"/>
  <c r="W34" i="2"/>
  <c r="W76" i="2" s="1"/>
  <c r="U33" i="2"/>
  <c r="AB13" i="2"/>
  <c r="AB17" i="2"/>
  <c r="AB14" i="2"/>
  <c r="V192" i="2"/>
  <c r="AB26" i="2"/>
  <c r="AB18" i="2"/>
  <c r="AE179" i="2"/>
  <c r="AB49" i="2"/>
  <c r="AB36" i="2"/>
  <c r="AB42" i="2"/>
  <c r="AB27" i="2"/>
  <c r="AB41" i="2"/>
  <c r="AB38" i="2"/>
  <c r="AB35" i="2"/>
  <c r="AB43" i="2"/>
  <c r="AB34" i="2"/>
  <c r="AB37" i="2"/>
  <c r="U176" i="2"/>
  <c r="Z245" i="2"/>
  <c r="AA245" i="2"/>
  <c r="Z209" i="2"/>
  <c r="AA234" i="2"/>
  <c r="AE187" i="2"/>
  <c r="AE201" i="2"/>
  <c r="AE180" i="2"/>
  <c r="AE243" i="2"/>
  <c r="AE238" i="2"/>
  <c r="AE184" i="2"/>
  <c r="AE211" i="2"/>
  <c r="AE18" i="2"/>
  <c r="AE49" i="2"/>
  <c r="AB207" i="2"/>
  <c r="AB200" i="2"/>
  <c r="AB178" i="2"/>
  <c r="AE230" i="2"/>
  <c r="AE237" i="2"/>
  <c r="L60" i="2"/>
  <c r="AE178" i="2"/>
  <c r="AE249" i="2"/>
  <c r="M197" i="2"/>
  <c r="W197" i="2" s="1"/>
  <c r="AB239" i="2"/>
  <c r="AB214" i="2"/>
  <c r="AB191" i="2"/>
  <c r="AB203" i="2"/>
  <c r="AB210" i="2"/>
  <c r="AB186" i="2"/>
  <c r="AB179" i="2"/>
  <c r="AB244" i="2"/>
  <c r="AB174" i="2"/>
  <c r="AE221" i="2"/>
  <c r="AE195" i="2"/>
  <c r="AB188" i="2"/>
  <c r="AB232" i="2"/>
  <c r="AB182" i="2"/>
  <c r="AB240" i="2"/>
  <c r="AB217" i="2"/>
  <c r="AB228" i="2"/>
  <c r="AB194" i="2"/>
  <c r="AB187" i="2"/>
  <c r="L197" i="2"/>
  <c r="V174" i="2"/>
  <c r="AB237" i="2"/>
  <c r="AB190" i="2"/>
  <c r="AB202" i="2"/>
  <c r="AB241" i="2"/>
  <c r="AB242" i="2"/>
  <c r="AB205" i="2"/>
  <c r="AB195" i="2"/>
  <c r="AB192" i="2"/>
  <c r="W198" i="2"/>
  <c r="AB223" i="2"/>
  <c r="AB201" i="2"/>
  <c r="AB216" i="2"/>
  <c r="AB183" i="2"/>
  <c r="AB211" i="2"/>
  <c r="AB198" i="2"/>
  <c r="AE192" i="2"/>
  <c r="AB238" i="2"/>
  <c r="AB213" i="2"/>
  <c r="AB231" i="2"/>
  <c r="AB215" i="2"/>
  <c r="AB177" i="2"/>
  <c r="AB221" i="2"/>
  <c r="AB206" i="2"/>
  <c r="AD174" i="2"/>
  <c r="U174" i="2"/>
  <c r="AB199" i="2"/>
  <c r="AB181" i="2"/>
  <c r="AB233" i="2"/>
  <c r="AB185" i="2"/>
  <c r="AB229" i="2"/>
  <c r="AB212" i="2"/>
  <c r="AB204" i="2"/>
  <c r="AE207" i="2"/>
  <c r="M134" i="2"/>
  <c r="W230" i="2"/>
  <c r="AB230" i="2"/>
  <c r="AB180" i="2"/>
  <c r="AB189" i="2"/>
  <c r="AB184" i="2"/>
  <c r="AB193" i="2"/>
  <c r="AB243" i="2"/>
  <c r="AB222" i="2"/>
  <c r="AE189" i="2"/>
  <c r="AE216" i="2"/>
  <c r="AE232" i="2"/>
  <c r="AE205" i="2"/>
  <c r="AE199" i="2"/>
  <c r="AF184" i="2"/>
  <c r="AE241" i="2"/>
  <c r="W55" i="2"/>
  <c r="AE182" i="2"/>
  <c r="AE203" i="2"/>
  <c r="AE26" i="2"/>
  <c r="AE212" i="2"/>
  <c r="AE183" i="2"/>
  <c r="AE202" i="2"/>
  <c r="AE214" i="2"/>
  <c r="AE198" i="2"/>
  <c r="AE200" i="2"/>
  <c r="AE48" i="2"/>
  <c r="AE228" i="2"/>
  <c r="AE240" i="2"/>
  <c r="AE217" i="2"/>
  <c r="AE14" i="2"/>
  <c r="AE191" i="2"/>
  <c r="AE37" i="2"/>
  <c r="AE177" i="2"/>
  <c r="AE206" i="2"/>
  <c r="M69" i="2"/>
  <c r="AE174" i="2"/>
  <c r="AF231" i="2"/>
  <c r="AE231" i="2"/>
  <c r="AF188" i="2"/>
  <c r="AE188" i="2"/>
  <c r="AF193" i="2"/>
  <c r="AE193" i="2"/>
  <c r="AF216" i="2"/>
  <c r="AF215" i="2"/>
  <c r="AD69" i="2"/>
  <c r="AE185" i="2"/>
  <c r="AF204" i="2"/>
  <c r="AE204" i="2"/>
  <c r="AF238" i="2"/>
  <c r="AE215" i="2"/>
  <c r="V239" i="2"/>
  <c r="AE239" i="2"/>
  <c r="M30" i="2"/>
  <c r="W30" i="2" s="1"/>
  <c r="AD26" i="2"/>
  <c r="AD68" i="2" s="1"/>
  <c r="AD186" i="2"/>
  <c r="AE186" i="2"/>
  <c r="AF185" i="2"/>
  <c r="AE38" i="2"/>
  <c r="AF181" i="2"/>
  <c r="AE181" i="2"/>
  <c r="AE244" i="2"/>
  <c r="V13" i="2"/>
  <c r="AE13" i="2"/>
  <c r="V17" i="2"/>
  <c r="AD17" i="2"/>
  <c r="AD60" i="2" s="1"/>
  <c r="AE17" i="2"/>
  <c r="AF223" i="2"/>
  <c r="AE223" i="2"/>
  <c r="AF213" i="2"/>
  <c r="AE213" i="2"/>
  <c r="AF190" i="2"/>
  <c r="AE190" i="2"/>
  <c r="AE210" i="2"/>
  <c r="AD210" i="2"/>
  <c r="AF222" i="2"/>
  <c r="AE222" i="2"/>
  <c r="AF210" i="2"/>
  <c r="AF194" i="2"/>
  <c r="AE194" i="2"/>
  <c r="M234" i="2"/>
  <c r="AD230" i="2"/>
  <c r="AD61" i="2"/>
  <c r="AF242" i="2"/>
  <c r="AE242" i="2"/>
  <c r="AF229" i="2"/>
  <c r="AE229" i="2"/>
  <c r="AF201" i="2"/>
  <c r="AF195" i="2"/>
  <c r="AF180" i="2"/>
  <c r="M64" i="2"/>
  <c r="M60" i="2"/>
  <c r="M31" i="2"/>
  <c r="M21" i="2"/>
  <c r="W21" i="2" s="1"/>
  <c r="W63" i="2" s="1"/>
  <c r="V251" i="2"/>
  <c r="AH251" i="2" s="1"/>
  <c r="M40" i="2"/>
  <c r="W40" i="2" s="1"/>
  <c r="W82" i="2" s="1"/>
  <c r="AF191" i="2"/>
  <c r="AF211" i="2"/>
  <c r="M68" i="2"/>
  <c r="M25" i="2"/>
  <c r="W25" i="2" s="1"/>
  <c r="W67" i="2" s="1"/>
  <c r="M176" i="2"/>
  <c r="AF178" i="2"/>
  <c r="M150" i="2"/>
  <c r="M98" i="2"/>
  <c r="M112" i="2"/>
  <c r="M209" i="2"/>
  <c r="M162" i="2"/>
  <c r="M65" i="2"/>
  <c r="AF243" i="2"/>
  <c r="AF207" i="2"/>
  <c r="M61" i="2"/>
  <c r="W16" i="2"/>
  <c r="W59" i="2" s="1"/>
  <c r="M47" i="2"/>
  <c r="W47" i="2" s="1"/>
  <c r="W89" i="2" s="1"/>
  <c r="M12" i="2"/>
  <c r="AF217" i="2"/>
  <c r="AF233" i="2"/>
  <c r="AF179" i="2"/>
  <c r="AF206" i="2"/>
  <c r="AF189" i="2"/>
  <c r="V213" i="2"/>
  <c r="AH213" i="2" s="1"/>
  <c r="V184" i="2"/>
  <c r="AH184" i="2" s="1"/>
  <c r="V193" i="2"/>
  <c r="V231" i="2"/>
  <c r="AH231" i="2" s="1"/>
  <c r="V204" i="2"/>
  <c r="AI204" i="2" s="1"/>
  <c r="V238" i="2"/>
  <c r="V37" i="2"/>
  <c r="V206" i="2"/>
  <c r="AH206" i="2" s="1"/>
  <c r="V217" i="2"/>
  <c r="AH217" i="2" s="1"/>
  <c r="V249" i="2"/>
  <c r="AI249" i="2" s="1"/>
  <c r="V179" i="2"/>
  <c r="AH179" i="2" s="1"/>
  <c r="V243" i="2"/>
  <c r="V207" i="2"/>
  <c r="AI207" i="2" s="1"/>
  <c r="V233" i="2"/>
  <c r="AH233" i="2" s="1"/>
  <c r="V189" i="2"/>
  <c r="AI189" i="2" s="1"/>
  <c r="V223" i="2"/>
  <c r="AH223" i="2" s="1"/>
  <c r="V188" i="2"/>
  <c r="AH188" i="2" s="1"/>
  <c r="V201" i="2"/>
  <c r="V211" i="2"/>
  <c r="AH211" i="2" s="1"/>
  <c r="V191" i="2"/>
  <c r="AH191" i="2" s="1"/>
  <c r="V178" i="2"/>
  <c r="AH178" i="2" s="1"/>
  <c r="V180" i="2"/>
  <c r="AH180" i="2" s="1"/>
  <c r="V49" i="2"/>
  <c r="V26" i="2"/>
  <c r="V214" i="2"/>
  <c r="AH214" i="2" s="1"/>
  <c r="V186" i="2"/>
  <c r="AH186" i="2" s="1"/>
  <c r="V232" i="2"/>
  <c r="AH232" i="2" s="1"/>
  <c r="V183" i="2"/>
  <c r="AH183" i="2" s="1"/>
  <c r="V199" i="2"/>
  <c r="AH199" i="2" s="1"/>
  <c r="V203" i="2"/>
  <c r="AH203" i="2" s="1"/>
  <c r="V202" i="2"/>
  <c r="AH202" i="2" s="1"/>
  <c r="V48" i="2"/>
  <c r="V14" i="2"/>
  <c r="V244" i="2"/>
  <c r="V185" i="2"/>
  <c r="AH185" i="2" s="1"/>
  <c r="V241" i="2"/>
  <c r="V205" i="2"/>
  <c r="AH205" i="2" s="1"/>
  <c r="V216" i="2"/>
  <c r="AI216" i="2" s="1"/>
  <c r="V215" i="2"/>
  <c r="AH215" i="2" s="1"/>
  <c r="V38" i="2"/>
  <c r="V194" i="2"/>
  <c r="AH194" i="2" s="1"/>
  <c r="V242" i="2"/>
  <c r="V181" i="2"/>
  <c r="AH181" i="2" s="1"/>
  <c r="V210" i="2"/>
  <c r="AH210" i="2" s="1"/>
  <c r="V190" i="2"/>
  <c r="AI190" i="2" s="1"/>
  <c r="V222" i="2"/>
  <c r="AI222" i="2" s="1"/>
  <c r="V200" i="2"/>
  <c r="AI200" i="2" s="1"/>
  <c r="V187" i="2"/>
  <c r="AH187" i="2" s="1"/>
  <c r="V182" i="2"/>
  <c r="AH182" i="2" s="1"/>
  <c r="V229" i="2"/>
  <c r="AH229" i="2" s="1"/>
  <c r="V237" i="2"/>
  <c r="AI237" i="2" s="1"/>
  <c r="AH105" i="2"/>
  <c r="V127" i="2"/>
  <c r="AH127" i="2" s="1"/>
  <c r="V151" i="2"/>
  <c r="AH151" i="2" s="1"/>
  <c r="V125" i="2"/>
  <c r="AH125" i="2" s="1"/>
  <c r="V152" i="2"/>
  <c r="AH152" i="2" s="1"/>
  <c r="AF212" i="2"/>
  <c r="V212" i="2"/>
  <c r="AI212" i="2" s="1"/>
  <c r="AF186" i="2"/>
  <c r="AF182" i="2"/>
  <c r="AH102" i="2"/>
  <c r="V116" i="2"/>
  <c r="AH116" i="2" s="1"/>
  <c r="V129" i="2"/>
  <c r="AH129" i="2" s="1"/>
  <c r="V141" i="2"/>
  <c r="AH141" i="2" s="1"/>
  <c r="V135" i="2"/>
  <c r="AH135" i="2" s="1"/>
  <c r="V138" i="2"/>
  <c r="AH138" i="2" s="1"/>
  <c r="V155" i="2"/>
  <c r="AH155" i="2" s="1"/>
  <c r="AI174" i="2"/>
  <c r="AF174" i="2"/>
  <c r="V146" i="2"/>
  <c r="AI146" i="2" s="1"/>
  <c r="V147" i="2"/>
  <c r="AH147" i="2" s="1"/>
  <c r="AF241" i="2"/>
  <c r="AH104" i="2"/>
  <c r="V120" i="2"/>
  <c r="AI120" i="2" s="1"/>
  <c r="V156" i="2"/>
  <c r="AH156" i="2" s="1"/>
  <c r="AF221" i="2"/>
  <c r="V221" i="2"/>
  <c r="AH221" i="2" s="1"/>
  <c r="AF202" i="2"/>
  <c r="AF200" i="2"/>
  <c r="AH110" i="2"/>
  <c r="AH100" i="2"/>
  <c r="V119" i="2"/>
  <c r="AH119" i="2" s="1"/>
  <c r="V115" i="2"/>
  <c r="AH115" i="2" s="1"/>
  <c r="V121" i="2"/>
  <c r="L162" i="2"/>
  <c r="V163" i="2"/>
  <c r="AH163" i="2" s="1"/>
  <c r="V158" i="2"/>
  <c r="AH158" i="2" s="1"/>
  <c r="V165" i="2"/>
  <c r="V160" i="2"/>
  <c r="AH160" i="2" s="1"/>
  <c r="AH106" i="2"/>
  <c r="V137" i="2"/>
  <c r="AH137" i="2" s="1"/>
  <c r="AF232" i="2"/>
  <c r="AF237" i="2"/>
  <c r="AF214" i="2"/>
  <c r="AF244" i="2"/>
  <c r="AI101" i="2"/>
  <c r="V118" i="2"/>
  <c r="AH118" i="2" s="1"/>
  <c r="V113" i="2"/>
  <c r="AH113" i="2" s="1"/>
  <c r="V145" i="2"/>
  <c r="AI145" i="2" s="1"/>
  <c r="V168" i="2"/>
  <c r="V144" i="2"/>
  <c r="AH144" i="2" s="1"/>
  <c r="L234" i="2"/>
  <c r="V228" i="2"/>
  <c r="AH228" i="2" s="1"/>
  <c r="AF198" i="2"/>
  <c r="V198" i="2"/>
  <c r="AH198" i="2" s="1"/>
  <c r="V240" i="2"/>
  <c r="AF240" i="2"/>
  <c r="AF177" i="2"/>
  <c r="V177" i="2"/>
  <c r="AI177" i="2" s="1"/>
  <c r="V122" i="2"/>
  <c r="AI122" i="2" s="1"/>
  <c r="V153" i="2"/>
  <c r="AH153" i="2" s="1"/>
  <c r="AF203" i="2"/>
  <c r="AI109" i="2"/>
  <c r="V128" i="2"/>
  <c r="AI128" i="2" s="1"/>
  <c r="V159" i="2"/>
  <c r="AH159" i="2" s="1"/>
  <c r="V164" i="2"/>
  <c r="AI164" i="2" s="1"/>
  <c r="AF192" i="2"/>
  <c r="AH192" i="2"/>
  <c r="AF187" i="2"/>
  <c r="AF205" i="2"/>
  <c r="AH103" i="2"/>
  <c r="AH107" i="2"/>
  <c r="V126" i="2"/>
  <c r="AH126" i="2" s="1"/>
  <c r="V123" i="2"/>
  <c r="AH123" i="2" s="1"/>
  <c r="V136" i="2"/>
  <c r="AI136" i="2" s="1"/>
  <c r="V167" i="2"/>
  <c r="V139" i="2"/>
  <c r="AH139" i="2" s="1"/>
  <c r="V130" i="2"/>
  <c r="AH130" i="2" s="1"/>
  <c r="V166" i="2"/>
  <c r="AH99" i="2"/>
  <c r="AF183" i="2"/>
  <c r="V124" i="2"/>
  <c r="AH124" i="2" s="1"/>
  <c r="V140" i="2"/>
  <c r="AI140" i="2" s="1"/>
  <c r="AF199" i="2"/>
  <c r="V117" i="2"/>
  <c r="AH117" i="2" s="1"/>
  <c r="V114" i="2"/>
  <c r="AH114" i="2" s="1"/>
  <c r="V142" i="2"/>
  <c r="AH142" i="2" s="1"/>
  <c r="V154" i="2"/>
  <c r="AH154" i="2" s="1"/>
  <c r="V148" i="2"/>
  <c r="AH148" i="2" s="1"/>
  <c r="V157" i="2"/>
  <c r="AH157" i="2" s="1"/>
  <c r="V230" i="2"/>
  <c r="AF230" i="2"/>
  <c r="V18" i="2"/>
  <c r="AF18" i="2"/>
  <c r="L209" i="2"/>
  <c r="L176" i="2"/>
  <c r="L134" i="2"/>
  <c r="L150" i="2"/>
  <c r="L69" i="2"/>
  <c r="L112" i="2"/>
  <c r="L40" i="2"/>
  <c r="L98" i="2"/>
  <c r="L47" i="2"/>
  <c r="L61" i="2"/>
  <c r="L25" i="2"/>
  <c r="L68" i="2"/>
  <c r="L30" i="2"/>
  <c r="L31" i="2"/>
  <c r="L65" i="2"/>
  <c r="L21" i="2"/>
  <c r="L12" i="2"/>
  <c r="K234" i="2"/>
  <c r="AF228" i="2"/>
  <c r="K209" i="2"/>
  <c r="K245" i="2"/>
  <c r="K176" i="2"/>
  <c r="K197" i="2"/>
  <c r="K134" i="2"/>
  <c r="K68" i="2"/>
  <c r="K150" i="2"/>
  <c r="K162" i="2"/>
  <c r="K47" i="2"/>
  <c r="K98" i="2"/>
  <c r="K112" i="2"/>
  <c r="K60" i="2"/>
  <c r="K61" i="2"/>
  <c r="AE22" i="2"/>
  <c r="K12" i="2"/>
  <c r="J219" i="2"/>
  <c r="AA219" i="2" s="1"/>
  <c r="T162" i="2"/>
  <c r="U162" i="2"/>
  <c r="U98" i="2"/>
  <c r="AA150" i="2"/>
  <c r="U150" i="2"/>
  <c r="T150" i="2"/>
  <c r="J133" i="2"/>
  <c r="J132" i="2" s="1"/>
  <c r="AA98" i="2"/>
  <c r="T98" i="2"/>
  <c r="U134" i="2"/>
  <c r="AA162" i="2"/>
  <c r="T112" i="2"/>
  <c r="J97" i="2"/>
  <c r="AA134" i="2"/>
  <c r="T134" i="2"/>
  <c r="W90" i="2" l="1"/>
  <c r="Z133" i="2"/>
  <c r="Z132" i="2" s="1"/>
  <c r="W84" i="2"/>
  <c r="W80" i="2"/>
  <c r="U112" i="2"/>
  <c r="T199" i="2"/>
  <c r="U182" i="2"/>
  <c r="U209" i="2"/>
  <c r="U200" i="2"/>
  <c r="U187" i="2"/>
  <c r="T204" i="2"/>
  <c r="T34" i="2"/>
  <c r="W184" i="2"/>
  <c r="S210" i="2"/>
  <c r="R210" i="2"/>
  <c r="R133" i="2"/>
  <c r="R132" i="2" s="1"/>
  <c r="AB97" i="2"/>
  <c r="V32" i="2"/>
  <c r="T237" i="2"/>
  <c r="W78" i="2"/>
  <c r="Z97" i="2"/>
  <c r="AB64" i="2"/>
  <c r="S133" i="2"/>
  <c r="S132" i="2" s="1"/>
  <c r="AB133" i="2"/>
  <c r="AB132" i="2" s="1"/>
  <c r="W133" i="2"/>
  <c r="W132" i="2" s="1"/>
  <c r="W68" i="2"/>
  <c r="W72" i="2"/>
  <c r="W64" i="2"/>
  <c r="W56" i="2"/>
  <c r="W69" i="2"/>
  <c r="W60" i="2"/>
  <c r="W65" i="2"/>
  <c r="W61" i="2"/>
  <c r="AB16" i="2"/>
  <c r="AB47" i="2"/>
  <c r="AB234" i="2"/>
  <c r="AB12" i="2"/>
  <c r="AE61" i="2"/>
  <c r="U219" i="2"/>
  <c r="I247" i="2"/>
  <c r="AF245" i="2"/>
  <c r="AB209" i="2"/>
  <c r="AB176" i="2"/>
  <c r="AB69" i="2"/>
  <c r="M133" i="2"/>
  <c r="M132" i="2" s="1"/>
  <c r="AD176" i="2"/>
  <c r="W176" i="2"/>
  <c r="AF197" i="2"/>
  <c r="AB197" i="2"/>
  <c r="AD245" i="2"/>
  <c r="W245" i="2"/>
  <c r="AB245" i="2"/>
  <c r="AD209" i="2"/>
  <c r="W209" i="2"/>
  <c r="AD234" i="2"/>
  <c r="W234" i="2"/>
  <c r="AB61" i="2"/>
  <c r="AB60" i="2"/>
  <c r="AB65" i="2"/>
  <c r="AE16" i="2"/>
  <c r="M73" i="2"/>
  <c r="W31" i="2"/>
  <c r="W73" i="2" s="1"/>
  <c r="AB68" i="2"/>
  <c r="V68" i="2"/>
  <c r="AE64" i="2"/>
  <c r="V60" i="2"/>
  <c r="AE12" i="2"/>
  <c r="AE55" i="2" s="1"/>
  <c r="M29" i="2"/>
  <c r="AE60" i="2"/>
  <c r="V47" i="2"/>
  <c r="AE47" i="2"/>
  <c r="AE209" i="2"/>
  <c r="M91" i="2"/>
  <c r="AF234" i="2"/>
  <c r="AE234" i="2"/>
  <c r="V23" i="2"/>
  <c r="V65" i="2" s="1"/>
  <c r="AE23" i="2"/>
  <c r="AE65" i="2" s="1"/>
  <c r="AE176" i="2"/>
  <c r="AE245" i="2"/>
  <c r="AE197" i="2"/>
  <c r="AD197" i="2"/>
  <c r="AE68" i="2"/>
  <c r="AI251" i="2"/>
  <c r="M56" i="2"/>
  <c r="M219" i="2"/>
  <c r="W219" i="2" s="1"/>
  <c r="M97" i="2"/>
  <c r="AI232" i="2"/>
  <c r="M78" i="2"/>
  <c r="M80" i="2"/>
  <c r="AI211" i="2"/>
  <c r="AI231" i="2"/>
  <c r="M79" i="2"/>
  <c r="M57" i="2"/>
  <c r="M63" i="2"/>
  <c r="M67" i="2"/>
  <c r="M89" i="2"/>
  <c r="M90" i="2"/>
  <c r="M59" i="2"/>
  <c r="M76" i="2"/>
  <c r="AH204" i="2"/>
  <c r="AH145" i="2"/>
  <c r="M55" i="2"/>
  <c r="M85" i="2"/>
  <c r="M77" i="2"/>
  <c r="M84" i="2"/>
  <c r="M82" i="2"/>
  <c r="AH207" i="2"/>
  <c r="AF209" i="2"/>
  <c r="M72" i="2"/>
  <c r="M83" i="2"/>
  <c r="AI153" i="2"/>
  <c r="AI100" i="2"/>
  <c r="AH222" i="2"/>
  <c r="AI116" i="2"/>
  <c r="AH120" i="2"/>
  <c r="AI160" i="2"/>
  <c r="AH216" i="2"/>
  <c r="AI138" i="2"/>
  <c r="AI147" i="2"/>
  <c r="AH190" i="2"/>
  <c r="AI127" i="2"/>
  <c r="AI180" i="2"/>
  <c r="AI99" i="2"/>
  <c r="AI159" i="2"/>
  <c r="AI129" i="2"/>
  <c r="AI125" i="2"/>
  <c r="AI102" i="2"/>
  <c r="AH128" i="2"/>
  <c r="AI104" i="2"/>
  <c r="AI179" i="2"/>
  <c r="AI229" i="2"/>
  <c r="AI206" i="2"/>
  <c r="AI214" i="2"/>
  <c r="AI182" i="2"/>
  <c r="V61" i="2"/>
  <c r="AI158" i="2"/>
  <c r="AI139" i="2"/>
  <c r="AI123" i="2"/>
  <c r="AI114" i="2"/>
  <c r="AI126" i="2"/>
  <c r="AH249" i="2"/>
  <c r="AH174" i="2"/>
  <c r="AI113" i="2"/>
  <c r="AI185" i="2"/>
  <c r="AH237" i="2"/>
  <c r="AI223" i="2"/>
  <c r="AH212" i="2"/>
  <c r="AI199" i="2"/>
  <c r="AI148" i="2"/>
  <c r="AI144" i="2"/>
  <c r="AI155" i="2"/>
  <c r="AI156" i="2"/>
  <c r="AI130" i="2"/>
  <c r="AI188" i="2"/>
  <c r="AI103" i="2"/>
  <c r="AI202" i="2"/>
  <c r="AH164" i="2"/>
  <c r="AI215" i="2"/>
  <c r="AH200" i="2"/>
  <c r="AI198" i="2"/>
  <c r="AH101" i="2"/>
  <c r="AH140" i="2"/>
  <c r="AI151" i="2"/>
  <c r="AI157" i="2"/>
  <c r="AH136" i="2"/>
  <c r="AI213" i="2"/>
  <c r="AI187" i="2"/>
  <c r="AH109" i="2"/>
  <c r="AI106" i="2"/>
  <c r="AI163" i="2"/>
  <c r="AI119" i="2"/>
  <c r="AI221" i="2"/>
  <c r="AI178" i="2"/>
  <c r="AI205" i="2"/>
  <c r="AH122" i="2"/>
  <c r="AI105" i="2"/>
  <c r="AI228" i="2"/>
  <c r="AI135" i="2"/>
  <c r="AI124" i="2"/>
  <c r="AI233" i="2"/>
  <c r="AH146" i="2"/>
  <c r="AI117" i="2"/>
  <c r="AI183" i="2"/>
  <c r="AI137" i="2"/>
  <c r="AI192" i="2"/>
  <c r="AI186" i="2"/>
  <c r="AI115" i="2"/>
  <c r="AI142" i="2"/>
  <c r="AI191" i="2"/>
  <c r="AI181" i="2"/>
  <c r="AI141" i="2"/>
  <c r="AI154" i="2"/>
  <c r="AI203" i="2"/>
  <c r="AH189" i="2"/>
  <c r="AI217" i="2"/>
  <c r="AH177" i="2"/>
  <c r="AI210" i="2"/>
  <c r="AI195" i="2"/>
  <c r="AH195" i="2"/>
  <c r="AI194" i="2"/>
  <c r="AI118" i="2"/>
  <c r="AI152" i="2"/>
  <c r="AI201" i="2"/>
  <c r="AH201" i="2"/>
  <c r="AI184" i="2"/>
  <c r="AI107" i="2"/>
  <c r="AI110" i="2"/>
  <c r="AI193" i="2"/>
  <c r="AH193" i="2"/>
  <c r="L97" i="2"/>
  <c r="V209" i="2"/>
  <c r="AH209" i="2" s="1"/>
  <c r="V234" i="2"/>
  <c r="AH234" i="2" s="1"/>
  <c r="K64" i="2"/>
  <c r="V22" i="2"/>
  <c r="V64" i="2" s="1"/>
  <c r="V98" i="2"/>
  <c r="AH98" i="2" s="1"/>
  <c r="V245" i="2"/>
  <c r="AH245" i="2" s="1"/>
  <c r="V162" i="2"/>
  <c r="AH162" i="2" s="1"/>
  <c r="V150" i="2"/>
  <c r="AI150" i="2" s="1"/>
  <c r="V134" i="2"/>
  <c r="AH134" i="2" s="1"/>
  <c r="L219" i="2"/>
  <c r="L225" i="2" s="1"/>
  <c r="V197" i="2"/>
  <c r="AH197" i="2" s="1"/>
  <c r="V112" i="2"/>
  <c r="AI112" i="2" s="1"/>
  <c r="AF176" i="2"/>
  <c r="V176" i="2"/>
  <c r="AI176" i="2" s="1"/>
  <c r="L57" i="2"/>
  <c r="V16" i="2"/>
  <c r="L73" i="2"/>
  <c r="L84" i="2"/>
  <c r="V12" i="2"/>
  <c r="L78" i="2"/>
  <c r="L82" i="2"/>
  <c r="L67" i="2"/>
  <c r="L133" i="2"/>
  <c r="L132" i="2" s="1"/>
  <c r="L76" i="2"/>
  <c r="L59" i="2"/>
  <c r="L77" i="2"/>
  <c r="L63" i="2"/>
  <c r="L90" i="2"/>
  <c r="L80" i="2"/>
  <c r="L55" i="2"/>
  <c r="L56" i="2"/>
  <c r="L91" i="2"/>
  <c r="L83" i="2"/>
  <c r="L79" i="2"/>
  <c r="L85" i="2"/>
  <c r="L89" i="2"/>
  <c r="L29" i="2"/>
  <c r="L33" i="2" s="1"/>
  <c r="L45" i="2" s="1"/>
  <c r="L72" i="2"/>
  <c r="K219" i="2"/>
  <c r="K97" i="2"/>
  <c r="K133" i="2"/>
  <c r="K132" i="2" s="1"/>
  <c r="K80" i="2"/>
  <c r="K90" i="2"/>
  <c r="K91" i="2"/>
  <c r="K79" i="2"/>
  <c r="K89" i="2"/>
  <c r="K55" i="2"/>
  <c r="K59" i="2"/>
  <c r="K57" i="2"/>
  <c r="K65" i="2"/>
  <c r="K56" i="2"/>
  <c r="K21" i="2"/>
  <c r="AB21" i="2" s="1"/>
  <c r="K30" i="2"/>
  <c r="J225" i="2"/>
  <c r="AA225" i="2" s="1"/>
  <c r="AA133" i="2"/>
  <c r="U97" i="2"/>
  <c r="U133" i="2"/>
  <c r="U132" i="2" s="1"/>
  <c r="AA97" i="2"/>
  <c r="T133" i="2"/>
  <c r="T132" i="2" s="1"/>
  <c r="T97" i="2"/>
  <c r="W29" i="2" l="1"/>
  <c r="W71" i="2" s="1"/>
  <c r="M33" i="2"/>
  <c r="L75" i="2"/>
  <c r="U225" i="2"/>
  <c r="AD247" i="2"/>
  <c r="AB30" i="2"/>
  <c r="AB72" i="2" s="1"/>
  <c r="AB219" i="2"/>
  <c r="AE79" i="2"/>
  <c r="AB63" i="2"/>
  <c r="AE80" i="2"/>
  <c r="AB80" i="2"/>
  <c r="AB59" i="2"/>
  <c r="AB90" i="2"/>
  <c r="AB77" i="2"/>
  <c r="AB89" i="2"/>
  <c r="AB79" i="2"/>
  <c r="AB56" i="2"/>
  <c r="AB91" i="2"/>
  <c r="AB76" i="2"/>
  <c r="AB55" i="2"/>
  <c r="AB84" i="2"/>
  <c r="AB85" i="2"/>
  <c r="AB78" i="2"/>
  <c r="AB57" i="2"/>
  <c r="AB83" i="2"/>
  <c r="AE91" i="2"/>
  <c r="AE89" i="2"/>
  <c r="AE56" i="2"/>
  <c r="AE90" i="2"/>
  <c r="AE57" i="2"/>
  <c r="AE59" i="2"/>
  <c r="M225" i="2"/>
  <c r="AD219" i="2"/>
  <c r="V30" i="2"/>
  <c r="V72" i="2" s="1"/>
  <c r="AE30" i="2"/>
  <c r="AE72" i="2" s="1"/>
  <c r="K63" i="2"/>
  <c r="AE21" i="2"/>
  <c r="AE63" i="2" s="1"/>
  <c r="K225" i="2"/>
  <c r="AE219" i="2"/>
  <c r="M71" i="2"/>
  <c r="AI162" i="2"/>
  <c r="AI134" i="2"/>
  <c r="AI209" i="2"/>
  <c r="AI234" i="2"/>
  <c r="AI245" i="2"/>
  <c r="AI98" i="2"/>
  <c r="AI197" i="2"/>
  <c r="V21" i="2"/>
  <c r="V63" i="2" s="1"/>
  <c r="AH150" i="2"/>
  <c r="AH176" i="2"/>
  <c r="AH112" i="2"/>
  <c r="V97" i="2"/>
  <c r="AI97" i="2" s="1"/>
  <c r="AF219" i="2"/>
  <c r="V133" i="2"/>
  <c r="V132" i="2" s="1"/>
  <c r="V219" i="2"/>
  <c r="AI219" i="2" s="1"/>
  <c r="V59" i="2"/>
  <c r="V89" i="2"/>
  <c r="V55" i="2"/>
  <c r="V56" i="2"/>
  <c r="V80" i="2"/>
  <c r="V90" i="2"/>
  <c r="V79" i="2"/>
  <c r="V91" i="2"/>
  <c r="V57" i="2"/>
  <c r="L71" i="2"/>
  <c r="K72" i="2"/>
  <c r="AA132" i="2"/>
  <c r="AI133" i="2"/>
  <c r="J247" i="2"/>
  <c r="AA247" i="2" s="1"/>
  <c r="AB225" i="2" l="1"/>
  <c r="M45" i="2"/>
  <c r="W45" i="2" s="1"/>
  <c r="W87" i="2" s="1"/>
  <c r="W33" i="2"/>
  <c r="W75" i="2" s="1"/>
  <c r="M75" i="2"/>
  <c r="U247" i="2"/>
  <c r="M247" i="2"/>
  <c r="W247" i="2" s="1"/>
  <c r="W225" i="2"/>
  <c r="AF225" i="2"/>
  <c r="K247" i="2"/>
  <c r="AE225" i="2"/>
  <c r="M51" i="2"/>
  <c r="AH97" i="2"/>
  <c r="AH219" i="2"/>
  <c r="AH133" i="2"/>
  <c r="V225" i="2"/>
  <c r="AH225" i="2" s="1"/>
  <c r="L247" i="2"/>
  <c r="L51" i="2"/>
  <c r="L87" i="2"/>
  <c r="AH132" i="2"/>
  <c r="AI132" i="2"/>
  <c r="M87" i="2" l="1"/>
  <c r="AB247" i="2"/>
  <c r="M93" i="2"/>
  <c r="W51" i="2"/>
  <c r="W93" i="2" s="1"/>
  <c r="AE247" i="2"/>
  <c r="AI225" i="2"/>
  <c r="V247" i="2"/>
  <c r="AH247" i="2" s="1"/>
  <c r="AF247" i="2"/>
  <c r="L93" i="2"/>
  <c r="AI247" i="2" l="1"/>
  <c r="R17" i="4"/>
  <c r="S17" i="4" l="1"/>
  <c r="Z17" i="4"/>
  <c r="T17" i="4" l="1"/>
  <c r="AH17" i="4" l="1"/>
  <c r="AI17" i="4"/>
  <c r="R40" i="3" l="1"/>
  <c r="T40" i="3"/>
  <c r="R29" i="3"/>
  <c r="T29" i="3"/>
  <c r="E27" i="3" l="1"/>
  <c r="U29" i="3"/>
  <c r="T28" i="3"/>
  <c r="T27" i="3"/>
  <c r="S28" i="3"/>
  <c r="AD27" i="3"/>
  <c r="U40" i="3"/>
  <c r="U28" i="3"/>
  <c r="D27" i="3"/>
  <c r="R27" i="3" s="1"/>
  <c r="R28" i="3"/>
  <c r="S40" i="3"/>
  <c r="Z40" i="3"/>
  <c r="T42" i="3"/>
  <c r="F27" i="3"/>
  <c r="R39" i="3"/>
  <c r="C27" i="3"/>
  <c r="R41" i="3"/>
  <c r="R42" i="3"/>
  <c r="T41" i="3"/>
  <c r="T39" i="3"/>
  <c r="Z27" i="3" l="1"/>
  <c r="S27" i="3"/>
  <c r="AH28" i="3"/>
  <c r="AI28" i="3"/>
  <c r="Z39" i="3"/>
  <c r="S39" i="3"/>
  <c r="U39" i="3"/>
  <c r="Z42" i="3"/>
  <c r="S42" i="3"/>
  <c r="AA27" i="3"/>
  <c r="U27" i="3"/>
  <c r="U42" i="3"/>
  <c r="AI29" i="3"/>
  <c r="S29" i="3"/>
  <c r="AH40" i="3"/>
  <c r="AI40" i="3"/>
  <c r="Z41" i="3"/>
  <c r="S41" i="3"/>
  <c r="AH29" i="3" l="1"/>
  <c r="AH27" i="3"/>
  <c r="AI27" i="3"/>
  <c r="AH41" i="3"/>
  <c r="AI39" i="3"/>
  <c r="AH39" i="3"/>
  <c r="U21" i="3" l="1"/>
  <c r="U36" i="3"/>
  <c r="S36" i="3"/>
  <c r="U15" i="3"/>
  <c r="U14" i="3"/>
  <c r="S17" i="3" l="1"/>
  <c r="S15" i="3"/>
  <c r="S16" i="3"/>
  <c r="U23" i="3"/>
  <c r="D12" i="3"/>
  <c r="U16" i="3"/>
  <c r="S14" i="3"/>
  <c r="U17" i="3"/>
  <c r="F12" i="3"/>
  <c r="S21" i="3"/>
  <c r="D19" i="3"/>
  <c r="S23" i="3"/>
  <c r="Z16" i="3"/>
  <c r="R16" i="3"/>
  <c r="R36" i="3"/>
  <c r="Z36" i="3"/>
  <c r="R23" i="3"/>
  <c r="Z23" i="3"/>
  <c r="R20" i="3"/>
  <c r="C19" i="3"/>
  <c r="R14" i="3"/>
  <c r="Z14" i="3"/>
  <c r="S13" i="3"/>
  <c r="E12" i="3"/>
  <c r="T20" i="3"/>
  <c r="AA20" i="3"/>
  <c r="C12" i="3"/>
  <c r="Z13" i="3"/>
  <c r="R13" i="3"/>
  <c r="T13" i="3"/>
  <c r="AF13" i="3"/>
  <c r="AA13" i="3"/>
  <c r="AA15" i="3"/>
  <c r="T15" i="3"/>
  <c r="AA23" i="3"/>
  <c r="Z21" i="3"/>
  <c r="R21" i="3"/>
  <c r="T36" i="3"/>
  <c r="T14" i="3"/>
  <c r="AF14" i="3"/>
  <c r="AA14" i="3"/>
  <c r="AF17" i="3"/>
  <c r="T17" i="3"/>
  <c r="AA17" i="3"/>
  <c r="Z22" i="3"/>
  <c r="R22" i="3"/>
  <c r="T16" i="3"/>
  <c r="AA16" i="3"/>
  <c r="AF16" i="3"/>
  <c r="T23" i="3"/>
  <c r="AF23" i="3"/>
  <c r="F19" i="3"/>
  <c r="AF22" i="3"/>
  <c r="AA22" i="3"/>
  <c r="T22" i="3"/>
  <c r="R17" i="3"/>
  <c r="Z17" i="3"/>
  <c r="U13" i="3"/>
  <c r="AF15" i="3"/>
  <c r="S22" i="3"/>
  <c r="E19" i="3"/>
  <c r="S20" i="3"/>
  <c r="U22" i="3"/>
  <c r="AF20" i="3"/>
  <c r="U20" i="3"/>
  <c r="Z15" i="3"/>
  <c r="R15" i="3"/>
  <c r="T21" i="3"/>
  <c r="AF21" i="3"/>
  <c r="AA21" i="3"/>
  <c r="AD19" i="3" l="1"/>
  <c r="AD12" i="3"/>
  <c r="S12" i="3"/>
  <c r="S19" i="3"/>
  <c r="U19" i="3"/>
  <c r="U12" i="3"/>
  <c r="AI17" i="3"/>
  <c r="AH17" i="3"/>
  <c r="AA12" i="3"/>
  <c r="AF12" i="3"/>
  <c r="T12" i="3"/>
  <c r="R19" i="3"/>
  <c r="X19" i="3" s="1"/>
  <c r="Z19" i="3"/>
  <c r="T19" i="3"/>
  <c r="AF19" i="3"/>
  <c r="AA19" i="3"/>
  <c r="AH16" i="3"/>
  <c r="AI16" i="3"/>
  <c r="AH14" i="3"/>
  <c r="AI14" i="3"/>
  <c r="AH23" i="3"/>
  <c r="AI23" i="3"/>
  <c r="AH22" i="3"/>
  <c r="AI22" i="3"/>
  <c r="R12" i="3"/>
  <c r="X12" i="3" s="1"/>
  <c r="Z12" i="3"/>
  <c r="AH15" i="3"/>
  <c r="AI15" i="3"/>
  <c r="AH20" i="3"/>
  <c r="AI20" i="3"/>
  <c r="AI13" i="3"/>
  <c r="AH13" i="3"/>
  <c r="AI21" i="3"/>
  <c r="AH21" i="3"/>
  <c r="AH36" i="3"/>
  <c r="AI36" i="3"/>
  <c r="AH19" i="3" l="1"/>
  <c r="AI19" i="3"/>
  <c r="AH12" i="3"/>
  <c r="AI12" i="3"/>
  <c r="C23" i="2" l="1"/>
  <c r="C69" i="2"/>
  <c r="H69" i="2"/>
  <c r="C47" i="2"/>
  <c r="C61" i="2"/>
  <c r="D22" i="2"/>
  <c r="C16" i="2"/>
  <c r="C60" i="2"/>
  <c r="D12" i="2"/>
  <c r="D84" i="2" s="1"/>
  <c r="C14" i="4"/>
  <c r="C22" i="2"/>
  <c r="R22" i="2" s="1"/>
  <c r="C12" i="2"/>
  <c r="R12" i="2" s="1"/>
  <c r="C68" i="2"/>
  <c r="C25" i="2"/>
  <c r="C35" i="4"/>
  <c r="R60" i="2" l="1"/>
  <c r="R68" i="2"/>
  <c r="H61" i="2"/>
  <c r="D61" i="2"/>
  <c r="H40" i="2"/>
  <c r="D55" i="2"/>
  <c r="D91" i="2"/>
  <c r="D56" i="2"/>
  <c r="I61" i="2"/>
  <c r="I47" i="2"/>
  <c r="D75" i="2"/>
  <c r="D76" i="2"/>
  <c r="I12" i="2"/>
  <c r="I22" i="2"/>
  <c r="I60" i="2"/>
  <c r="C55" i="2"/>
  <c r="R55" i="2"/>
  <c r="G61" i="2"/>
  <c r="G68" i="2"/>
  <c r="G25" i="2"/>
  <c r="AF26" i="2"/>
  <c r="C89" i="2"/>
  <c r="H60" i="2"/>
  <c r="G23" i="2"/>
  <c r="C64" i="2"/>
  <c r="C21" i="2"/>
  <c r="C30" i="2"/>
  <c r="R64" i="2"/>
  <c r="G22" i="2"/>
  <c r="G12" i="2"/>
  <c r="C78" i="2"/>
  <c r="D80" i="2"/>
  <c r="C57" i="2"/>
  <c r="G69" i="2"/>
  <c r="H22" i="2"/>
  <c r="H12" i="2"/>
  <c r="C85" i="2"/>
  <c r="D77" i="2"/>
  <c r="F25" i="2"/>
  <c r="D85" i="2"/>
  <c r="F40" i="2"/>
  <c r="E25" i="2"/>
  <c r="G60" i="2"/>
  <c r="D64" i="2"/>
  <c r="D30" i="2"/>
  <c r="D78" i="2"/>
  <c r="C84" i="2"/>
  <c r="I69" i="2"/>
  <c r="H47" i="2"/>
  <c r="D79" i="2"/>
  <c r="C67" i="2"/>
  <c r="C80" i="2"/>
  <c r="D23" i="2"/>
  <c r="D21" i="2" s="1"/>
  <c r="D63" i="2" s="1"/>
  <c r="D57" i="2"/>
  <c r="C59" i="2"/>
  <c r="C79" i="2"/>
  <c r="H23" i="2"/>
  <c r="D47" i="2"/>
  <c r="D89" i="2" s="1"/>
  <c r="D90" i="2"/>
  <c r="C65" i="2"/>
  <c r="C31" i="2"/>
  <c r="I23" i="2"/>
  <c r="C20" i="4"/>
  <c r="C40" i="2"/>
  <c r="C83" i="2"/>
  <c r="I25" i="2"/>
  <c r="I68" i="2"/>
  <c r="D25" i="2"/>
  <c r="D67" i="2" s="1"/>
  <c r="D68" i="2"/>
  <c r="E69" i="2"/>
  <c r="C76" i="2"/>
  <c r="I40" i="2"/>
  <c r="U40" i="2" s="1"/>
  <c r="C91" i="2"/>
  <c r="C56" i="2"/>
  <c r="C16" i="4"/>
  <c r="G47" i="2"/>
  <c r="C77" i="2"/>
  <c r="D60" i="2"/>
  <c r="D16" i="2"/>
  <c r="D59" i="2" s="1"/>
  <c r="C90" i="2"/>
  <c r="H68" i="2"/>
  <c r="H25" i="2"/>
  <c r="E68" i="2"/>
  <c r="D69" i="2"/>
  <c r="T16" i="2" l="1"/>
  <c r="S25" i="2"/>
  <c r="T47" i="2"/>
  <c r="R21" i="2"/>
  <c r="R63" i="2" s="1"/>
  <c r="T23" i="2"/>
  <c r="T65" i="2" s="1"/>
  <c r="T12" i="2"/>
  <c r="T55" i="2" s="1"/>
  <c r="R23" i="2"/>
  <c r="R65" i="2" s="1"/>
  <c r="T22" i="2"/>
  <c r="T64" i="2" s="1"/>
  <c r="R47" i="2"/>
  <c r="R89" i="2" s="1"/>
  <c r="R25" i="2"/>
  <c r="R67" i="2" s="1"/>
  <c r="R30" i="2"/>
  <c r="R72" i="2" s="1"/>
  <c r="T25" i="2"/>
  <c r="R16" i="2"/>
  <c r="R59" i="2" s="1"/>
  <c r="AD16" i="2"/>
  <c r="AD47" i="2"/>
  <c r="AD22" i="2"/>
  <c r="AD64" i="2" s="1"/>
  <c r="Z25" i="2"/>
  <c r="C75" i="2"/>
  <c r="R75" i="2"/>
  <c r="AD25" i="2"/>
  <c r="AD23" i="2"/>
  <c r="AD65" i="2" s="1"/>
  <c r="G56" i="2"/>
  <c r="AD12" i="2"/>
  <c r="H55" i="2"/>
  <c r="R56" i="2"/>
  <c r="H91" i="2"/>
  <c r="H57" i="2"/>
  <c r="G90" i="2"/>
  <c r="H67" i="2"/>
  <c r="G91" i="2"/>
  <c r="H90" i="2"/>
  <c r="G80" i="2"/>
  <c r="G79" i="2"/>
  <c r="R91" i="2"/>
  <c r="R90" i="2"/>
  <c r="H89" i="2"/>
  <c r="H80" i="2"/>
  <c r="R57" i="2"/>
  <c r="R84" i="2"/>
  <c r="T60" i="2"/>
  <c r="R79" i="2"/>
  <c r="R85" i="2"/>
  <c r="H75" i="2"/>
  <c r="R77" i="2"/>
  <c r="R61" i="2"/>
  <c r="T68" i="2"/>
  <c r="J25" i="2"/>
  <c r="U25" i="2" s="1"/>
  <c r="R78" i="2"/>
  <c r="AF38" i="2"/>
  <c r="AF49" i="2"/>
  <c r="I55" i="2"/>
  <c r="I89" i="2"/>
  <c r="H79" i="2"/>
  <c r="G55" i="2"/>
  <c r="C63" i="2"/>
  <c r="G57" i="2"/>
  <c r="G67" i="2"/>
  <c r="I59" i="2"/>
  <c r="H76" i="2"/>
  <c r="H77" i="2"/>
  <c r="I78" i="2"/>
  <c r="R15" i="4"/>
  <c r="G64" i="2"/>
  <c r="G30" i="2"/>
  <c r="G21" i="2"/>
  <c r="G65" i="2"/>
  <c r="G31" i="2"/>
  <c r="T61" i="2"/>
  <c r="I75" i="2"/>
  <c r="D40" i="2"/>
  <c r="D82" i="2" s="1"/>
  <c r="D83" i="2"/>
  <c r="I80" i="2"/>
  <c r="I85" i="2"/>
  <c r="H84" i="2"/>
  <c r="H85" i="2"/>
  <c r="E22" i="2"/>
  <c r="C82" i="2"/>
  <c r="C73" i="2"/>
  <c r="T69" i="2"/>
  <c r="I67" i="2"/>
  <c r="I57" i="2"/>
  <c r="G59" i="2"/>
  <c r="H59" i="2"/>
  <c r="R80" i="2"/>
  <c r="H78" i="2"/>
  <c r="C72" i="2"/>
  <c r="C29" i="2"/>
  <c r="G89" i="2"/>
  <c r="I83" i="2"/>
  <c r="I91" i="2"/>
  <c r="J69" i="2"/>
  <c r="D72" i="2"/>
  <c r="H56" i="2"/>
  <c r="I56" i="2"/>
  <c r="H82" i="2"/>
  <c r="I84" i="2"/>
  <c r="I82" i="2"/>
  <c r="R83" i="2"/>
  <c r="I31" i="2"/>
  <c r="I65" i="2"/>
  <c r="H65" i="2"/>
  <c r="H31" i="2"/>
  <c r="H73" i="2" s="1"/>
  <c r="AH26" i="2"/>
  <c r="AI26" i="2"/>
  <c r="E40" i="2"/>
  <c r="S40" i="2" s="1"/>
  <c r="I90" i="2"/>
  <c r="H83" i="2"/>
  <c r="E12" i="2"/>
  <c r="C21" i="4"/>
  <c r="C18" i="4"/>
  <c r="I79" i="2"/>
  <c r="I77" i="2"/>
  <c r="D65" i="2"/>
  <c r="D31" i="2"/>
  <c r="D73" i="2" s="1"/>
  <c r="R69" i="2"/>
  <c r="H64" i="2"/>
  <c r="H21" i="2"/>
  <c r="H63" i="2" s="1"/>
  <c r="H30" i="2"/>
  <c r="I64" i="2"/>
  <c r="I30" i="2"/>
  <c r="I21" i="2"/>
  <c r="R76" i="2"/>
  <c r="I76" i="2"/>
  <c r="C38" i="4"/>
  <c r="C41" i="4" s="1"/>
  <c r="T21" i="2" l="1"/>
  <c r="T63" i="2" s="1"/>
  <c r="T31" i="2"/>
  <c r="T73" i="2" s="1"/>
  <c r="R31" i="2"/>
  <c r="R73" i="2" s="1"/>
  <c r="T30" i="2"/>
  <c r="T72" i="2" s="1"/>
  <c r="R40" i="2"/>
  <c r="R82" i="2" s="1"/>
  <c r="AA25" i="2"/>
  <c r="E75" i="2"/>
  <c r="Z40" i="2"/>
  <c r="AD31" i="2"/>
  <c r="AD73" i="2" s="1"/>
  <c r="AD30" i="2"/>
  <c r="AD72" i="2" s="1"/>
  <c r="AD55" i="2"/>
  <c r="AD80" i="2"/>
  <c r="AD91" i="2"/>
  <c r="AD79" i="2"/>
  <c r="AD57" i="2"/>
  <c r="AD56" i="2"/>
  <c r="AD90" i="2"/>
  <c r="AD67" i="2"/>
  <c r="AD89" i="2"/>
  <c r="AD21" i="2"/>
  <c r="AD63" i="2" s="1"/>
  <c r="AD59" i="2"/>
  <c r="T89" i="2"/>
  <c r="S68" i="2"/>
  <c r="T91" i="2"/>
  <c r="D29" i="2"/>
  <c r="T57" i="2"/>
  <c r="E56" i="2"/>
  <c r="J60" i="2"/>
  <c r="AH60" i="2" s="1"/>
  <c r="U16" i="2"/>
  <c r="AF17" i="2"/>
  <c r="G73" i="2"/>
  <c r="H72" i="2"/>
  <c r="H29" i="2"/>
  <c r="E55" i="2"/>
  <c r="E77" i="2"/>
  <c r="E79" i="2"/>
  <c r="E84" i="2"/>
  <c r="E83" i="2"/>
  <c r="E76" i="2"/>
  <c r="E78" i="2"/>
  <c r="E57" i="2"/>
  <c r="E80" i="2"/>
  <c r="I73" i="2"/>
  <c r="J61" i="2"/>
  <c r="AH61" i="2" s="1"/>
  <c r="T56" i="2"/>
  <c r="E30" i="2"/>
  <c r="E64" i="2"/>
  <c r="T59" i="2"/>
  <c r="T90" i="2"/>
  <c r="J47" i="2"/>
  <c r="AF48" i="2"/>
  <c r="I63" i="2"/>
  <c r="C22" i="4"/>
  <c r="T79" i="2"/>
  <c r="AI49" i="2"/>
  <c r="I72" i="2"/>
  <c r="I29" i="2"/>
  <c r="AF13" i="2"/>
  <c r="J22" i="2"/>
  <c r="J12" i="2"/>
  <c r="U12" i="2" s="1"/>
  <c r="J68" i="2"/>
  <c r="AH68" i="2" s="1"/>
  <c r="Z33" i="2"/>
  <c r="E60" i="2"/>
  <c r="E16" i="2"/>
  <c r="G63" i="2"/>
  <c r="F12" i="2"/>
  <c r="Z12" i="2" s="1"/>
  <c r="Z68" i="2"/>
  <c r="AF14" i="2"/>
  <c r="J23" i="2"/>
  <c r="AF37" i="2"/>
  <c r="F68" i="2"/>
  <c r="G29" i="2"/>
  <c r="G72" i="2"/>
  <c r="E91" i="2"/>
  <c r="E67" i="2"/>
  <c r="E61" i="2"/>
  <c r="E23" i="2"/>
  <c r="R13" i="4"/>
  <c r="E82" i="2"/>
  <c r="E47" i="2"/>
  <c r="E90" i="2"/>
  <c r="C71" i="2"/>
  <c r="C45" i="2"/>
  <c r="T80" i="2"/>
  <c r="E85" i="2"/>
  <c r="T67" i="2"/>
  <c r="AH38" i="2"/>
  <c r="AI38" i="2"/>
  <c r="S15" i="4"/>
  <c r="S12" i="2" l="1"/>
  <c r="S55" i="2" s="1"/>
  <c r="AA47" i="2"/>
  <c r="U47" i="2"/>
  <c r="T29" i="2"/>
  <c r="T71" i="2" s="1"/>
  <c r="AA22" i="2"/>
  <c r="U22" i="2"/>
  <c r="U64" i="2" s="1"/>
  <c r="R29" i="2"/>
  <c r="R71" i="2" s="1"/>
  <c r="AA23" i="2"/>
  <c r="U23" i="2"/>
  <c r="AF12" i="2"/>
  <c r="AF90" i="2" s="1"/>
  <c r="AA12" i="2"/>
  <c r="E21" i="2"/>
  <c r="E63" i="2" s="1"/>
  <c r="AH16" i="2"/>
  <c r="AA16" i="2"/>
  <c r="AH12" i="2"/>
  <c r="AD29" i="2"/>
  <c r="AD71" i="2" s="1"/>
  <c r="J90" i="2"/>
  <c r="AH90" i="2" s="1"/>
  <c r="S60" i="2"/>
  <c r="J57" i="2"/>
  <c r="AH57" i="2" s="1"/>
  <c r="J79" i="2"/>
  <c r="AH79" i="2" s="1"/>
  <c r="J83" i="2"/>
  <c r="J85" i="2"/>
  <c r="J56" i="2"/>
  <c r="AH56" i="2" s="1"/>
  <c r="D45" i="2"/>
  <c r="D71" i="2"/>
  <c r="S76" i="2"/>
  <c r="S84" i="2"/>
  <c r="S67" i="2"/>
  <c r="AH49" i="2"/>
  <c r="AH37" i="2"/>
  <c r="AI37" i="2"/>
  <c r="J82" i="2"/>
  <c r="AH13" i="2"/>
  <c r="AI13" i="2"/>
  <c r="AA68" i="2"/>
  <c r="U69" i="2"/>
  <c r="F23" i="2"/>
  <c r="S23" i="2" s="1"/>
  <c r="F57" i="2"/>
  <c r="AH14" i="2"/>
  <c r="S61" i="2"/>
  <c r="F69" i="2"/>
  <c r="F75" i="2"/>
  <c r="J55" i="2"/>
  <c r="AH55" i="2" s="1"/>
  <c r="J76" i="2"/>
  <c r="J84" i="2"/>
  <c r="J91" i="2"/>
  <c r="AH91" i="2" s="1"/>
  <c r="J80" i="2"/>
  <c r="AH80" i="2" s="1"/>
  <c r="J77" i="2"/>
  <c r="U57" i="2"/>
  <c r="J67" i="2"/>
  <c r="J78" i="2"/>
  <c r="I71" i="2"/>
  <c r="I45" i="2"/>
  <c r="AA60" i="2"/>
  <c r="F61" i="2"/>
  <c r="F55" i="2"/>
  <c r="F78" i="2"/>
  <c r="F77" i="2"/>
  <c r="F76" i="2"/>
  <c r="F85" i="2"/>
  <c r="F84" i="2"/>
  <c r="F83" i="2"/>
  <c r="F80" i="2"/>
  <c r="F67" i="2"/>
  <c r="F82" i="2"/>
  <c r="F47" i="2"/>
  <c r="F89" i="2" s="1"/>
  <c r="F90" i="2"/>
  <c r="E65" i="2"/>
  <c r="E31" i="2"/>
  <c r="G71" i="2"/>
  <c r="AA69" i="2"/>
  <c r="J64" i="2"/>
  <c r="J30" i="2"/>
  <c r="J21" i="2"/>
  <c r="AF22" i="2"/>
  <c r="AF64" i="2" s="1"/>
  <c r="AI18" i="2"/>
  <c r="AA61" i="2"/>
  <c r="AH18" i="2"/>
  <c r="U60" i="2"/>
  <c r="J75" i="2"/>
  <c r="C87" i="2"/>
  <c r="C51" i="2"/>
  <c r="E59" i="2"/>
  <c r="U68" i="2"/>
  <c r="F16" i="2"/>
  <c r="F59" i="2" s="1"/>
  <c r="F60" i="2"/>
  <c r="S79" i="2"/>
  <c r="AF68" i="2"/>
  <c r="E72" i="2"/>
  <c r="U61" i="2"/>
  <c r="H71" i="2"/>
  <c r="H45" i="2"/>
  <c r="AF60" i="2"/>
  <c r="E89" i="2"/>
  <c r="S90" i="2"/>
  <c r="F56" i="2"/>
  <c r="J65" i="2"/>
  <c r="AH65" i="2" s="1"/>
  <c r="J31" i="2"/>
  <c r="AF23" i="2"/>
  <c r="AF65" i="2" s="1"/>
  <c r="U65" i="2"/>
  <c r="F79" i="2"/>
  <c r="J89" i="2"/>
  <c r="AH89" i="2" s="1"/>
  <c r="AF47" i="2"/>
  <c r="J59" i="2"/>
  <c r="AH59" i="2" s="1"/>
  <c r="AF16" i="2"/>
  <c r="F91" i="2"/>
  <c r="F22" i="2"/>
  <c r="Z60" i="2"/>
  <c r="AF61" i="2"/>
  <c r="Z15" i="4"/>
  <c r="S13" i="4"/>
  <c r="S83" i="2" l="1"/>
  <c r="S82" i="2"/>
  <c r="S77" i="2"/>
  <c r="S75" i="2"/>
  <c r="S91" i="2"/>
  <c r="S78" i="2"/>
  <c r="S56" i="2"/>
  <c r="S80" i="2"/>
  <c r="S85" i="2"/>
  <c r="AA31" i="2"/>
  <c r="U31" i="2"/>
  <c r="U73" i="2" s="1"/>
  <c r="AA21" i="2"/>
  <c r="U21" i="2"/>
  <c r="U63" i="2" s="1"/>
  <c r="Z22" i="2"/>
  <c r="Z64" i="2" s="1"/>
  <c r="S22" i="2"/>
  <c r="S64" i="2" s="1"/>
  <c r="AA30" i="2"/>
  <c r="U30" i="2"/>
  <c r="U72" i="2" s="1"/>
  <c r="S47" i="2"/>
  <c r="S89" i="2" s="1"/>
  <c r="Z16" i="2"/>
  <c r="S16" i="2"/>
  <c r="S59" i="2" s="1"/>
  <c r="R45" i="2"/>
  <c r="R87" i="2" s="1"/>
  <c r="E29" i="2"/>
  <c r="E71" i="2" s="1"/>
  <c r="Z23" i="2"/>
  <c r="Z65" i="2" s="1"/>
  <c r="AH64" i="2"/>
  <c r="Z47" i="2"/>
  <c r="D51" i="2"/>
  <c r="D93" i="2" s="1"/>
  <c r="Z79" i="2"/>
  <c r="AA57" i="2"/>
  <c r="D87" i="2"/>
  <c r="U85" i="2"/>
  <c r="AF59" i="2"/>
  <c r="U90" i="2"/>
  <c r="Z61" i="2"/>
  <c r="AI14" i="2"/>
  <c r="U79" i="2"/>
  <c r="U75" i="2"/>
  <c r="AF57" i="2"/>
  <c r="S65" i="2"/>
  <c r="U89" i="2"/>
  <c r="Z91" i="2"/>
  <c r="AF79" i="2"/>
  <c r="Z90" i="2"/>
  <c r="AH48" i="2"/>
  <c r="U56" i="2"/>
  <c r="U59" i="2"/>
  <c r="AF56" i="2"/>
  <c r="AA56" i="2"/>
  <c r="U83" i="2"/>
  <c r="Z75" i="2"/>
  <c r="AF89" i="2"/>
  <c r="AA89" i="2"/>
  <c r="I51" i="2"/>
  <c r="I87" i="2"/>
  <c r="J72" i="2"/>
  <c r="AH72" i="2" s="1"/>
  <c r="J29" i="2"/>
  <c r="U29" i="2" s="1"/>
  <c r="AF30" i="2"/>
  <c r="AF72" i="2" s="1"/>
  <c r="AA65" i="2"/>
  <c r="C93" i="2"/>
  <c r="J73" i="2"/>
  <c r="Z55" i="2"/>
  <c r="Z78" i="2"/>
  <c r="Z84" i="2"/>
  <c r="Z77" i="2"/>
  <c r="Z80" i="2"/>
  <c r="Z85" i="2"/>
  <c r="Z76" i="2"/>
  <c r="Z83" i="2"/>
  <c r="Z67" i="2"/>
  <c r="Z56" i="2"/>
  <c r="Z82" i="2"/>
  <c r="AH17" i="2"/>
  <c r="AF55" i="2"/>
  <c r="AF80" i="2"/>
  <c r="AF91" i="2"/>
  <c r="S57" i="2"/>
  <c r="S69" i="2"/>
  <c r="Z13" i="4"/>
  <c r="AA59" i="2"/>
  <c r="AA64" i="2"/>
  <c r="AI12" i="2"/>
  <c r="AA55" i="2"/>
  <c r="AA91" i="2"/>
  <c r="AA67" i="2"/>
  <c r="AA80" i="2"/>
  <c r="Z57" i="2"/>
  <c r="Z69" i="2"/>
  <c r="AA79" i="2"/>
  <c r="AI17" i="2"/>
  <c r="U82" i="2"/>
  <c r="H51" i="2"/>
  <c r="H93" i="2" s="1"/>
  <c r="H87" i="2"/>
  <c r="E73" i="2"/>
  <c r="AA90" i="2"/>
  <c r="U55" i="2"/>
  <c r="U78" i="2"/>
  <c r="U67" i="2"/>
  <c r="U84" i="2"/>
  <c r="U76" i="2"/>
  <c r="U77" i="2"/>
  <c r="U80" i="2"/>
  <c r="U91" i="2"/>
  <c r="F65" i="2"/>
  <c r="F31" i="2"/>
  <c r="F73" i="2" s="1"/>
  <c r="F64" i="2"/>
  <c r="F21" i="2"/>
  <c r="Z21" i="2" s="1"/>
  <c r="F30" i="2"/>
  <c r="J63" i="2"/>
  <c r="AH63" i="2" s="1"/>
  <c r="AF21" i="2"/>
  <c r="AF63" i="2" s="1"/>
  <c r="AI48" i="2"/>
  <c r="E45" i="2" l="1"/>
  <c r="E51" i="2" s="1"/>
  <c r="R51" i="2"/>
  <c r="R93" i="2" s="1"/>
  <c r="Z30" i="2"/>
  <c r="Z72" i="2" s="1"/>
  <c r="S30" i="2"/>
  <c r="S72" i="2" s="1"/>
  <c r="S21" i="2"/>
  <c r="S63" i="2" s="1"/>
  <c r="S31" i="2"/>
  <c r="S73" i="2" s="1"/>
  <c r="J45" i="2"/>
  <c r="U45" i="2" s="1"/>
  <c r="AA29" i="2"/>
  <c r="Z31" i="2"/>
  <c r="Z73" i="2" s="1"/>
  <c r="Z89" i="2"/>
  <c r="Z59" i="2"/>
  <c r="AI47" i="2"/>
  <c r="AI23" i="2"/>
  <c r="AH47" i="2"/>
  <c r="AI16" i="2"/>
  <c r="AH23" i="2"/>
  <c r="AI22" i="2"/>
  <c r="AH22" i="2"/>
  <c r="I93" i="2"/>
  <c r="F72" i="2"/>
  <c r="F29" i="2"/>
  <c r="Z29" i="2" s="1"/>
  <c r="AA73" i="2"/>
  <c r="F63" i="2"/>
  <c r="Z63" i="2"/>
  <c r="AA63" i="2"/>
  <c r="AA72" i="2"/>
  <c r="J71" i="2"/>
  <c r="U71" i="2"/>
  <c r="E87" i="2" l="1"/>
  <c r="S29" i="2"/>
  <c r="S71" i="2" s="1"/>
  <c r="AH21" i="2"/>
  <c r="AI21" i="2"/>
  <c r="J87" i="2"/>
  <c r="J51" i="2"/>
  <c r="U51" i="2" s="1"/>
  <c r="U87" i="2"/>
  <c r="F71" i="2"/>
  <c r="F45" i="2"/>
  <c r="S45" i="2" s="1"/>
  <c r="Z71" i="2"/>
  <c r="AH30" i="2"/>
  <c r="E93" i="2"/>
  <c r="AI30" i="2"/>
  <c r="AA71" i="2"/>
  <c r="D14" i="4" l="1"/>
  <c r="D20" i="4"/>
  <c r="R12" i="4"/>
  <c r="R20" i="4" s="1"/>
  <c r="J93" i="2"/>
  <c r="U93" i="2"/>
  <c r="F51" i="2"/>
  <c r="F87" i="2"/>
  <c r="S87" i="2"/>
  <c r="Z51" i="2" l="1"/>
  <c r="Z93" i="2" s="1"/>
  <c r="S51" i="2"/>
  <c r="S93" i="2" s="1"/>
  <c r="D16" i="4"/>
  <c r="R14" i="4"/>
  <c r="F93" i="2"/>
  <c r="D35" i="4"/>
  <c r="R35" i="4" s="1"/>
  <c r="R33" i="4"/>
  <c r="E14" i="4"/>
  <c r="E20" i="4"/>
  <c r="Z12" i="4"/>
  <c r="E35" i="4"/>
  <c r="S12" i="4" l="1"/>
  <c r="S20" i="4" s="1"/>
  <c r="Z20" i="4"/>
  <c r="S33" i="4"/>
  <c r="R36" i="4"/>
  <c r="F20" i="4"/>
  <c r="F14" i="4"/>
  <c r="F16" i="4" s="1"/>
  <c r="D18" i="4"/>
  <c r="D21" i="4"/>
  <c r="R16" i="4"/>
  <c r="R21" i="4" s="1"/>
  <c r="E16" i="4"/>
  <c r="S36" i="4" l="1"/>
  <c r="F35" i="4"/>
  <c r="Z35" i="4" s="1"/>
  <c r="Z33" i="4"/>
  <c r="S16" i="4"/>
  <c r="S21" i="4" s="1"/>
  <c r="E21" i="4"/>
  <c r="E18" i="4"/>
  <c r="S14" i="4"/>
  <c r="D22" i="4"/>
  <c r="R18" i="4"/>
  <c r="R22" i="4" s="1"/>
  <c r="F21" i="4"/>
  <c r="F18" i="4"/>
  <c r="F22" i="4" s="1"/>
  <c r="Z16" i="4"/>
  <c r="Z21" i="4" s="1"/>
  <c r="Z14" i="4"/>
  <c r="E38" i="4"/>
  <c r="E41" i="4" s="1"/>
  <c r="S35" i="4" l="1"/>
  <c r="Z36" i="4"/>
  <c r="S18" i="4"/>
  <c r="S22" i="4" s="1"/>
  <c r="E22" i="4"/>
  <c r="R37" i="4"/>
  <c r="D38" i="4"/>
  <c r="Z18" i="4"/>
  <c r="Z22" i="4" s="1"/>
  <c r="R38" i="4" l="1"/>
  <c r="D41" i="4"/>
  <c r="R41" i="4" s="1"/>
  <c r="Z37" i="4"/>
  <c r="S37" i="4"/>
  <c r="F38" i="4"/>
  <c r="Z38" i="4" l="1"/>
  <c r="F41" i="4"/>
  <c r="S38" i="4"/>
  <c r="Z41" i="4" l="1"/>
  <c r="S41" i="4"/>
  <c r="V27" i="2" l="1"/>
  <c r="V69" i="2" s="1"/>
  <c r="AE27" i="2"/>
  <c r="AE69" i="2" s="1"/>
  <c r="AI27" i="2"/>
  <c r="AH27" i="2"/>
  <c r="K69" i="2"/>
  <c r="AH69" i="2" s="1"/>
  <c r="K25" i="2"/>
  <c r="AB25" i="2" s="1"/>
  <c r="K31" i="2"/>
  <c r="AF27" i="2"/>
  <c r="AF69" i="2" s="1"/>
  <c r="AB31" i="2" l="1"/>
  <c r="AB73" i="2" s="1"/>
  <c r="AB67" i="2"/>
  <c r="V25" i="2"/>
  <c r="V67" i="2" s="1"/>
  <c r="AE25" i="2"/>
  <c r="AE67" i="2" s="1"/>
  <c r="V31" i="2"/>
  <c r="V73" i="2" s="1"/>
  <c r="AE31" i="2"/>
  <c r="AE73" i="2" s="1"/>
  <c r="AI31" i="2"/>
  <c r="AH31" i="2"/>
  <c r="AI25" i="2"/>
  <c r="AH25" i="2"/>
  <c r="K73" i="2"/>
  <c r="AH73" i="2" s="1"/>
  <c r="K29" i="2"/>
  <c r="K33" i="2" s="1"/>
  <c r="AF31" i="2"/>
  <c r="AF73" i="2" s="1"/>
  <c r="K67" i="2"/>
  <c r="AH67" i="2" s="1"/>
  <c r="AF25" i="2"/>
  <c r="AF67" i="2" s="1"/>
  <c r="AB33" i="2" l="1"/>
  <c r="AB29" i="2"/>
  <c r="AB71" i="2" s="1"/>
  <c r="V29" i="2"/>
  <c r="V71" i="2" s="1"/>
  <c r="AE29" i="2"/>
  <c r="AE71" i="2" s="1"/>
  <c r="AI29" i="2"/>
  <c r="AH29" i="2"/>
  <c r="K71" i="2"/>
  <c r="AH71" i="2" s="1"/>
  <c r="AF29" i="2"/>
  <c r="AF71" i="2" s="1"/>
  <c r="AF17" i="4" l="1"/>
  <c r="V42" i="2" l="1"/>
  <c r="V84" i="2" s="1"/>
  <c r="AE42" i="2"/>
  <c r="AE84" i="2" s="1"/>
  <c r="V36" i="2"/>
  <c r="V78" i="2" s="1"/>
  <c r="AE36" i="2"/>
  <c r="AE78" i="2" s="1"/>
  <c r="V35" i="2"/>
  <c r="V77" i="2" s="1"/>
  <c r="AE35" i="2"/>
  <c r="AE77" i="2" s="1"/>
  <c r="V43" i="2"/>
  <c r="V85" i="2" s="1"/>
  <c r="AE43" i="2"/>
  <c r="AE85" i="2" s="1"/>
  <c r="V41" i="2"/>
  <c r="V83" i="2" s="1"/>
  <c r="AE41" i="2"/>
  <c r="AE83" i="2" s="1"/>
  <c r="V34" i="2"/>
  <c r="V76" i="2" s="1"/>
  <c r="AE34" i="2"/>
  <c r="AE76" i="2" s="1"/>
  <c r="K85" i="2"/>
  <c r="AH85" i="2" s="1"/>
  <c r="AF43" i="2"/>
  <c r="AF85" i="2" s="1"/>
  <c r="K84" i="2"/>
  <c r="AH84" i="2" s="1"/>
  <c r="AF42" i="2"/>
  <c r="AF84" i="2" s="1"/>
  <c r="K40" i="2"/>
  <c r="K45" i="2" s="1"/>
  <c r="K83" i="2"/>
  <c r="AH83" i="2" s="1"/>
  <c r="AF41" i="2"/>
  <c r="AF83" i="2" s="1"/>
  <c r="K77" i="2"/>
  <c r="AH77" i="2" s="1"/>
  <c r="AF35" i="2"/>
  <c r="AF77" i="2" s="1"/>
  <c r="K78" i="2"/>
  <c r="AH78" i="2" s="1"/>
  <c r="AF36" i="2"/>
  <c r="AF78" i="2" s="1"/>
  <c r="K76" i="2"/>
  <c r="AH76" i="2" s="1"/>
  <c r="AF34" i="2"/>
  <c r="AF76" i="2" s="1"/>
  <c r="AB40" i="2" l="1"/>
  <c r="AB82" i="2" s="1"/>
  <c r="AB75" i="2"/>
  <c r="V33" i="2"/>
  <c r="V75" i="2" s="1"/>
  <c r="AE33" i="2"/>
  <c r="AE75" i="2" s="1"/>
  <c r="V40" i="2"/>
  <c r="V82" i="2" s="1"/>
  <c r="AE40" i="2"/>
  <c r="AE82" i="2" s="1"/>
  <c r="K82" i="2"/>
  <c r="AH82" i="2" s="1"/>
  <c r="AF40" i="2"/>
  <c r="AF82" i="2" s="1"/>
  <c r="K75" i="2"/>
  <c r="AH75" i="2" s="1"/>
  <c r="AF33" i="2"/>
  <c r="AF75" i="2" s="1"/>
  <c r="AB45" i="2" l="1"/>
  <c r="AB87" i="2" s="1"/>
  <c r="V45" i="2"/>
  <c r="V87" i="2" s="1"/>
  <c r="AE45" i="2"/>
  <c r="AE87" i="2" s="1"/>
  <c r="K51" i="2"/>
  <c r="AF45" i="2"/>
  <c r="AF87" i="2" s="1"/>
  <c r="K87" i="2"/>
  <c r="AH87" i="2" s="1"/>
  <c r="AB51" i="2" l="1"/>
  <c r="AB93" i="2" s="1"/>
  <c r="V51" i="2"/>
  <c r="V93" i="2" s="1"/>
  <c r="AE51" i="2"/>
  <c r="AE93" i="2" s="1"/>
  <c r="K93" i="2"/>
  <c r="AH93" i="2" s="1"/>
  <c r="AF51" i="2"/>
  <c r="AF93" i="2" s="1"/>
  <c r="AD34" i="2" l="1"/>
  <c r="AD76" i="2" s="1"/>
  <c r="AD35" i="2"/>
  <c r="AD77" i="2" s="1"/>
  <c r="AD36" i="2"/>
  <c r="AD78" i="2" s="1"/>
  <c r="AD41" i="2"/>
  <c r="AD83" i="2" s="1"/>
  <c r="AD42" i="2"/>
  <c r="AD84" i="2" s="1"/>
  <c r="AD43" i="2"/>
  <c r="AD85" i="2" s="1"/>
  <c r="T84" i="2" l="1"/>
  <c r="G84" i="2"/>
  <c r="T83" i="2"/>
  <c r="G40" i="2"/>
  <c r="T40" i="2" s="1"/>
  <c r="G83" i="2"/>
  <c r="T78" i="2"/>
  <c r="G78" i="2"/>
  <c r="T77" i="2"/>
  <c r="G77" i="2"/>
  <c r="T76" i="2"/>
  <c r="G76" i="2"/>
  <c r="T85" i="2"/>
  <c r="G85" i="2"/>
  <c r="AD40" i="2" l="1"/>
  <c r="AD82" i="2" s="1"/>
  <c r="AA40" i="2"/>
  <c r="AD33" i="2"/>
  <c r="AD75" i="2" s="1"/>
  <c r="AA33" i="2"/>
  <c r="AH41" i="2"/>
  <c r="AI41" i="2"/>
  <c r="AA83" i="2"/>
  <c r="T75" i="2"/>
  <c r="G75" i="2"/>
  <c r="G45" i="2"/>
  <c r="T45" i="2" s="1"/>
  <c r="AI43" i="2"/>
  <c r="AH43" i="2"/>
  <c r="AA85" i="2"/>
  <c r="AH35" i="2"/>
  <c r="AI35" i="2"/>
  <c r="AA77" i="2"/>
  <c r="G82" i="2"/>
  <c r="T82" i="2"/>
  <c r="AH42" i="2"/>
  <c r="AI42" i="2"/>
  <c r="AA84" i="2"/>
  <c r="AI34" i="2"/>
  <c r="AH34" i="2"/>
  <c r="AA76" i="2"/>
  <c r="AH36" i="2"/>
  <c r="AI36" i="2"/>
  <c r="AA78" i="2"/>
  <c r="AD45" i="2" l="1"/>
  <c r="AD87" i="2" s="1"/>
  <c r="AA45" i="2"/>
  <c r="Z45" i="2"/>
  <c r="Z87" i="2" s="1"/>
  <c r="G87" i="2"/>
  <c r="G51" i="2"/>
  <c r="T51" i="2" s="1"/>
  <c r="T87" i="2"/>
  <c r="AH33" i="2"/>
  <c r="AA75" i="2"/>
  <c r="AI33" i="2"/>
  <c r="AH40" i="2"/>
  <c r="AA82" i="2"/>
  <c r="AI40" i="2"/>
  <c r="AD51" i="2" l="1"/>
  <c r="AD93" i="2" s="1"/>
  <c r="AA51" i="2"/>
  <c r="AA87" i="2"/>
  <c r="AH45" i="2"/>
  <c r="AI45" i="2"/>
  <c r="G93" i="2"/>
  <c r="T93" i="2"/>
  <c r="AA93" i="2" l="1"/>
  <c r="AH51" i="2"/>
  <c r="AI51" i="2"/>
  <c r="AH26" i="4" l="1"/>
  <c r="AI26" i="4"/>
  <c r="K29" i="4"/>
  <c r="AF26" i="4"/>
  <c r="AF29" i="4" l="1"/>
  <c r="AH29" i="4"/>
  <c r="AI29" i="4"/>
  <c r="AH39" i="4" l="1"/>
  <c r="AI39" i="4"/>
  <c r="K40" i="4"/>
  <c r="AF39" i="4"/>
  <c r="AH40" i="4" l="1"/>
  <c r="AI40" i="4"/>
  <c r="AF40" i="4"/>
  <c r="W34" i="3" l="1"/>
  <c r="V35" i="3" l="1"/>
  <c r="AB35" i="3"/>
  <c r="V34" i="3"/>
  <c r="AB34" i="3"/>
  <c r="V33" i="3"/>
  <c r="W35" i="3"/>
  <c r="AE35" i="3"/>
  <c r="U35" i="3"/>
  <c r="AD35" i="3"/>
  <c r="T35" i="3"/>
  <c r="S34" i="3"/>
  <c r="Z35" i="3"/>
  <c r="R35" i="3"/>
  <c r="S35" i="3"/>
  <c r="AA34" i="3"/>
  <c r="AD34" i="3"/>
  <c r="T34" i="3"/>
  <c r="AE34" i="3"/>
  <c r="Z34" i="3"/>
  <c r="R34" i="3"/>
  <c r="S33" i="3"/>
  <c r="T33" i="3"/>
  <c r="AB33" i="3"/>
  <c r="R33" i="3"/>
  <c r="Z33" i="3"/>
  <c r="AA33" i="3"/>
  <c r="AA35" i="3" l="1"/>
  <c r="AE33" i="3"/>
  <c r="W33" i="3"/>
  <c r="U34" i="3"/>
  <c r="U33" i="3"/>
  <c r="AF35" i="3"/>
  <c r="AI35" i="3"/>
  <c r="AH35" i="3"/>
  <c r="AF34" i="3"/>
  <c r="AI34" i="3"/>
  <c r="AH34" i="3"/>
  <c r="AD33" i="3"/>
  <c r="AF33" i="3"/>
  <c r="AH33" i="3"/>
  <c r="AI33" i="3"/>
  <c r="AD15" i="4" l="1"/>
  <c r="T15" i="4"/>
  <c r="AD13" i="4" l="1"/>
  <c r="T13" i="4"/>
  <c r="G35" i="4" l="1"/>
  <c r="G14" i="4"/>
  <c r="G20" i="4"/>
  <c r="AD12" i="4"/>
  <c r="AD20" i="4" s="1"/>
  <c r="T12" i="4" l="1"/>
  <c r="T20" i="4" s="1"/>
  <c r="G16" i="4"/>
  <c r="T14" i="4"/>
  <c r="I14" i="4"/>
  <c r="I20" i="4"/>
  <c r="H14" i="4"/>
  <c r="H16" i="4" s="1"/>
  <c r="H20" i="4"/>
  <c r="G21" i="4" l="1"/>
  <c r="G18" i="4"/>
  <c r="T16" i="4"/>
  <c r="T21" i="4" s="1"/>
  <c r="H18" i="4"/>
  <c r="H22" i="4" s="1"/>
  <c r="H21" i="4"/>
  <c r="AD33" i="4"/>
  <c r="I35" i="4"/>
  <c r="AD35" i="4" s="1"/>
  <c r="AD36" i="4"/>
  <c r="I16" i="4"/>
  <c r="T33" i="4"/>
  <c r="H35" i="4"/>
  <c r="T35" i="4" s="1"/>
  <c r="T36" i="4"/>
  <c r="AD14" i="4"/>
  <c r="I18" i="4" l="1"/>
  <c r="I21" i="4"/>
  <c r="AD16" i="4"/>
  <c r="AD21" i="4" s="1"/>
  <c r="G22" i="4"/>
  <c r="T18" i="4"/>
  <c r="T22" i="4" s="1"/>
  <c r="AD18" i="4"/>
  <c r="AD22" i="4" s="1"/>
  <c r="I22" i="4" l="1"/>
  <c r="G38" i="4" l="1"/>
  <c r="G41" i="4" s="1"/>
  <c r="T37" i="4" l="1"/>
  <c r="H38" i="4"/>
  <c r="AD37" i="4" l="1"/>
  <c r="I38" i="4"/>
  <c r="H41" i="4"/>
  <c r="T41" i="4" s="1"/>
  <c r="T38" i="4"/>
  <c r="I41" i="4" l="1"/>
  <c r="AD41" i="4" s="1"/>
  <c r="AD38" i="4"/>
  <c r="U13" i="4" l="1"/>
  <c r="AA13" i="4"/>
  <c r="U15" i="4"/>
  <c r="AA15" i="4"/>
  <c r="J20" i="4" l="1"/>
  <c r="J14" i="4"/>
  <c r="AA12" i="4"/>
  <c r="AA20" i="4" s="1"/>
  <c r="U12" i="4"/>
  <c r="U20" i="4" s="1"/>
  <c r="J16" i="4" l="1"/>
  <c r="AA14" i="4"/>
  <c r="U14" i="4"/>
  <c r="U33" i="4"/>
  <c r="AA33" i="4"/>
  <c r="J35" i="4"/>
  <c r="AA36" i="4"/>
  <c r="U36" i="4"/>
  <c r="U35" i="4" l="1"/>
  <c r="AA35" i="4"/>
  <c r="J18" i="4"/>
  <c r="J21" i="4"/>
  <c r="U16" i="4"/>
  <c r="U21" i="4" s="1"/>
  <c r="AA16" i="4"/>
  <c r="AA21" i="4" s="1"/>
  <c r="J22" i="4" l="1"/>
  <c r="AA18" i="4"/>
  <c r="AA22" i="4" s="1"/>
  <c r="U18" i="4"/>
  <c r="U22" i="4" s="1"/>
  <c r="AA37" i="4"/>
  <c r="U37" i="4"/>
  <c r="J38" i="4"/>
  <c r="U38" i="4" l="1"/>
  <c r="J41" i="4"/>
  <c r="AA38" i="4"/>
  <c r="U41" i="4" l="1"/>
  <c r="AA41" i="4"/>
  <c r="N14" i="4" l="1"/>
  <c r="N20" i="4"/>
  <c r="N16" i="4" l="1"/>
  <c r="N18" i="4" l="1"/>
  <c r="N21" i="4"/>
  <c r="N22" i="4" l="1"/>
  <c r="AI12" i="4" l="1"/>
  <c r="AH12" i="4"/>
  <c r="K20" i="4"/>
  <c r="K35" i="4"/>
  <c r="AH15" i="4" l="1"/>
  <c r="AI15" i="4"/>
  <c r="V15" i="4"/>
  <c r="L14" i="4"/>
  <c r="L16" i="4" s="1"/>
  <c r="L20" i="4"/>
  <c r="AH20" i="4" s="1"/>
  <c r="V12" i="4"/>
  <c r="V20" i="4" s="1"/>
  <c r="AH13" i="4" l="1"/>
  <c r="AI13" i="4"/>
  <c r="L18" i="4"/>
  <c r="L22" i="4" s="1"/>
  <c r="L21" i="4"/>
  <c r="V13" i="4"/>
  <c r="K14" i="4"/>
  <c r="AI14" i="4" l="1"/>
  <c r="AH14" i="4"/>
  <c r="V14" i="4"/>
  <c r="K16" i="4"/>
  <c r="AI16" i="4" l="1"/>
  <c r="AH16" i="4"/>
  <c r="V16" i="4"/>
  <c r="V21" i="4" s="1"/>
  <c r="K18" i="4"/>
  <c r="K21" i="4"/>
  <c r="AH21" i="4" s="1"/>
  <c r="AH18" i="4" l="1"/>
  <c r="AI18" i="4"/>
  <c r="V18" i="4"/>
  <c r="V22" i="4" s="1"/>
  <c r="K22" i="4"/>
  <c r="AH22" i="4" s="1"/>
  <c r="L35" i="4" l="1"/>
  <c r="V35" i="4" s="1"/>
  <c r="V33" i="4"/>
  <c r="V36" i="4" l="1"/>
  <c r="K38" i="4"/>
  <c r="K41" i="4" s="1"/>
  <c r="V37" i="4" l="1"/>
  <c r="L38" i="4"/>
  <c r="V38" i="4" l="1"/>
  <c r="L41" i="4"/>
  <c r="V41" i="4" s="1"/>
  <c r="W13" i="4" l="1"/>
  <c r="AB13" i="4"/>
  <c r="AE13" i="4"/>
  <c r="AF13" i="4"/>
  <c r="W15" i="4" l="1"/>
  <c r="AE15" i="4"/>
  <c r="AB15" i="4"/>
  <c r="AF15" i="4"/>
  <c r="M14" i="4" l="1"/>
  <c r="W12" i="4"/>
  <c r="M20" i="4"/>
  <c r="AF12" i="4"/>
  <c r="AF20" i="4" s="1"/>
  <c r="AE12" i="4"/>
  <c r="AE20" i="4" s="1"/>
  <c r="AB12" i="4"/>
  <c r="M16" i="4" l="1"/>
  <c r="W14" i="4"/>
  <c r="AB14" i="4"/>
  <c r="AE14" i="4"/>
  <c r="AF14" i="4"/>
  <c r="AF33" i="4"/>
  <c r="AE33" i="4"/>
  <c r="M35" i="4"/>
  <c r="AE36" i="4"/>
  <c r="AF36" i="4"/>
  <c r="N35" i="4"/>
  <c r="AB33" i="4"/>
  <c r="W33" i="4"/>
  <c r="AH33" i="4"/>
  <c r="AI33" i="4"/>
  <c r="AB36" i="4"/>
  <c r="W36" i="4"/>
  <c r="AI36" i="4"/>
  <c r="AH36" i="4"/>
  <c r="AE35" i="4" l="1"/>
  <c r="AF35" i="4"/>
  <c r="W35" i="4"/>
  <c r="AB35" i="4"/>
  <c r="AH35" i="4"/>
  <c r="W16" i="4"/>
  <c r="M18" i="4"/>
  <c r="M21" i="4"/>
  <c r="AB16" i="4"/>
  <c r="AE16" i="4"/>
  <c r="AE21" i="4" s="1"/>
  <c r="AF16" i="4"/>
  <c r="AF21" i="4" s="1"/>
  <c r="W18" i="4" l="1"/>
  <c r="M22" i="4"/>
  <c r="AB18" i="4"/>
  <c r="AE18" i="4"/>
  <c r="AE22" i="4" s="1"/>
  <c r="AF18" i="4"/>
  <c r="AF22" i="4" s="1"/>
  <c r="AE37" i="4"/>
  <c r="AF37" i="4"/>
  <c r="M38" i="4"/>
  <c r="M41" i="4" l="1"/>
  <c r="AE38" i="4"/>
  <c r="AF38" i="4"/>
  <c r="W37" i="4"/>
  <c r="AB37" i="4"/>
  <c r="AI37" i="4"/>
  <c r="AH37" i="4"/>
  <c r="N38" i="4"/>
  <c r="N41" i="4" l="1"/>
  <c r="W38" i="4"/>
  <c r="AB38" i="4"/>
  <c r="AH38" i="4"/>
  <c r="AI38" i="4"/>
  <c r="AE41" i="4"/>
  <c r="AF41" i="4"/>
  <c r="W41" i="4" l="1"/>
  <c r="AB41" i="4"/>
  <c r="AH41" i="4"/>
</calcChain>
</file>

<file path=xl/sharedStrings.xml><?xml version="1.0" encoding="utf-8"?>
<sst xmlns="http://schemas.openxmlformats.org/spreadsheetml/2006/main" count="398" uniqueCount="287">
  <si>
    <t>4T22</t>
  </si>
  <si>
    <t>informe o período de comparação</t>
  </si>
  <si>
    <t>R$ milhões (exceto quando indicado)</t>
  </si>
  <si>
    <t>1S20</t>
  </si>
  <si>
    <t>2S20</t>
  </si>
  <si>
    <t>1S21</t>
  </si>
  <si>
    <t>2S21</t>
  </si>
  <si>
    <t>1S22</t>
  </si>
  <si>
    <t>2S22</t>
  </si>
  <si>
    <t>9M21</t>
  </si>
  <si>
    <t>9M22</t>
  </si>
  <si>
    <t>U12M</t>
  </si>
  <si>
    <t>%</t>
  </si>
  <si>
    <t>Nominal</t>
  </si>
  <si>
    <t>Ano</t>
  </si>
  <si>
    <t>Semestre</t>
  </si>
  <si>
    <t>Data base</t>
  </si>
  <si>
    <t>Demonstração do resultado do exercício</t>
  </si>
  <si>
    <t>Receita líquida de vendas e prestação de serviços</t>
  </si>
  <si>
    <t>Receita de vendas e prestação de serviços do varejo automotivo</t>
  </si>
  <si>
    <t xml:space="preserve">Receita de serviços financeiros </t>
  </si>
  <si>
    <t>Custo das vendas e serviços prestados</t>
  </si>
  <si>
    <t>Custo das vendas e serviços prestados do varejo automotivo</t>
  </si>
  <si>
    <t>Custo de serviços financeiros</t>
  </si>
  <si>
    <t>Lucro bruto</t>
  </si>
  <si>
    <t>Lucro bruto do varejo automotivo</t>
  </si>
  <si>
    <t>Lucro bruto de serviços financeiros</t>
  </si>
  <si>
    <t>Despesas com vendas</t>
  </si>
  <si>
    <t>Despesas com vendas do varejo automotivo</t>
  </si>
  <si>
    <t>Despesas com vendas de serviços financeiros</t>
  </si>
  <si>
    <t>Margem de contribuição</t>
  </si>
  <si>
    <t>Margem de contribuição do varejo automotivo</t>
  </si>
  <si>
    <t>Margem de contribuição de serviços financeiros</t>
  </si>
  <si>
    <t>Despesas (receitas) operacionais</t>
  </si>
  <si>
    <t>Despesas administrativas</t>
  </si>
  <si>
    <t>Depreciação e amortização</t>
  </si>
  <si>
    <t>Provisões</t>
  </si>
  <si>
    <t>Outras receitas (despesas) operacionais, líquidas</t>
  </si>
  <si>
    <t>Resultado de participações societárias</t>
  </si>
  <si>
    <t>Resultado financeiro</t>
  </si>
  <si>
    <t xml:space="preserve">Receitas financeiras </t>
  </si>
  <si>
    <t>Despesas financeiras</t>
  </si>
  <si>
    <t>Variações monetárias líquidas</t>
  </si>
  <si>
    <t>Lucro antes do imposto de renda e da contribuição social</t>
  </si>
  <si>
    <t>Imposto de renda e contribuição social</t>
  </si>
  <si>
    <t xml:space="preserve">Correntes </t>
  </si>
  <si>
    <t>Diferidos</t>
  </si>
  <si>
    <t>Lucro líquido do período</t>
  </si>
  <si>
    <t>Análise da demonstração do resultado do exercício (em % da receita líquida)</t>
  </si>
  <si>
    <t>Balanço patrimonial</t>
  </si>
  <si>
    <t>Ativo total</t>
  </si>
  <si>
    <t>Circulante</t>
  </si>
  <si>
    <t>Ativo CirculanteCaixa e equivalentes de caixa</t>
  </si>
  <si>
    <t>Caixa e equivalentes de caixa</t>
  </si>
  <si>
    <t>Ativo Circulantee títulos e valores mobiliários</t>
  </si>
  <si>
    <t>Aplicações financeiras, interfinanceiras e títulos e valores mobiliários</t>
  </si>
  <si>
    <t>Ativo CirculanteInstrumentos financeiros - derivativos</t>
  </si>
  <si>
    <t>Instrumentos financeiros - derivativos</t>
  </si>
  <si>
    <t>Ativo CirculanteContas a receber de clientes</t>
  </si>
  <si>
    <t>Contas a receber de clientes</t>
  </si>
  <si>
    <t>Ativo CirculanteTítulos e créditos a receber</t>
  </si>
  <si>
    <t>Títulos e créditos a receber</t>
  </si>
  <si>
    <t>Ativo CirculanteOperações de crédito</t>
  </si>
  <si>
    <t>Operações de crédito</t>
  </si>
  <si>
    <t>Ativo CirculanteEstoques</t>
  </si>
  <si>
    <t>Estoques</t>
  </si>
  <si>
    <t>Ativo CirculanteContas correntes com fabricantes</t>
  </si>
  <si>
    <t>Contas correntes com fabricantes</t>
  </si>
  <si>
    <t>Ativo CirculanteTributos a recuperar</t>
  </si>
  <si>
    <t>Tributos a recuperar</t>
  </si>
  <si>
    <t>Ativo CirculanteImposto de renda e contribuição social</t>
  </si>
  <si>
    <t>Ativo CirculanteCotas de consórcio adquiridas</t>
  </si>
  <si>
    <t>Cotas de consórcio adquiridas</t>
  </si>
  <si>
    <t>Ativo CirculanteOutros ativos</t>
  </si>
  <si>
    <t>Outros ativos</t>
  </si>
  <si>
    <t>Não circulante</t>
  </si>
  <si>
    <t>Ativo Não Circulantee títulos e valores mobiliários</t>
  </si>
  <si>
    <t>Ativo Não CirculanteTítulos e créditos a receber</t>
  </si>
  <si>
    <t>Ativo Não CirculanteContas correntes com fabricantes</t>
  </si>
  <si>
    <t>Ativo Não CirculanteInstrumentos financeiros - derivativos</t>
  </si>
  <si>
    <t>Ativo Não CirculantePartes relacionadas</t>
  </si>
  <si>
    <t>Partes relacionadas</t>
  </si>
  <si>
    <t>Ativo Não CirculanteOperações de crédito</t>
  </si>
  <si>
    <t>Ativo Não CirculanteCréditos com grupos de consórcios</t>
  </si>
  <si>
    <t>Créditos com grupos de consórcios</t>
  </si>
  <si>
    <t>Ativo Não CirculanteTributos a recuperar</t>
  </si>
  <si>
    <t>Ativo Não circulanteImposto de renda e contribuição social</t>
  </si>
  <si>
    <t>Ativo Não CirculanteDepósitos judiciais</t>
  </si>
  <si>
    <t>Depósitos judiciais</t>
  </si>
  <si>
    <t>Ativo Não CirculanteTributos diferidos</t>
  </si>
  <si>
    <t>Tributos diferidos</t>
  </si>
  <si>
    <t>Ativo Não CirculanteCotas de consórcio adquiridas</t>
  </si>
  <si>
    <t>Ativo Não CirculanteOutros ativos</t>
  </si>
  <si>
    <t>Ativo Não CirculanteInvestimentos</t>
  </si>
  <si>
    <t>Investimentos</t>
  </si>
  <si>
    <t>Ativo Não CirculanteIntangível</t>
  </si>
  <si>
    <t>Intangível</t>
  </si>
  <si>
    <t>Ativo Não CirculanteImobilizado de arrendamento</t>
  </si>
  <si>
    <t>Imobilizado de arrendamento</t>
  </si>
  <si>
    <t>Ativo Não CirculanteImobilizado de uso</t>
  </si>
  <si>
    <t>Imobilizado de uso</t>
  </si>
  <si>
    <t>Ativo Não CirculanteDireito de uso de ativos</t>
  </si>
  <si>
    <t>Direito de uso de ativos</t>
  </si>
  <si>
    <t>Passivo e patrimônio líquido</t>
  </si>
  <si>
    <t>Passivo total</t>
  </si>
  <si>
    <t>Passivo CirculanteFornecedores</t>
  </si>
  <si>
    <t>Fornecedores</t>
  </si>
  <si>
    <t>Passivo CirculanteEmpréstimos e financiamentos</t>
  </si>
  <si>
    <t>Empréstimos e financiamentos</t>
  </si>
  <si>
    <t>Passivo CirculanteInstrumentos financeiros - derivativos</t>
  </si>
  <si>
    <t>Passivo CirculanteDepósitos</t>
  </si>
  <si>
    <t>Depósitos</t>
  </si>
  <si>
    <t>Passivo CirculanteRecursos de aceites e emissão de títulos</t>
  </si>
  <si>
    <t>Recursos de aceites e emissão de títulos</t>
  </si>
  <si>
    <t>Passivo CirculanteObrigações por empréstimos e repasses</t>
  </si>
  <si>
    <t>Obrigações por empréstimos e repasses</t>
  </si>
  <si>
    <t>Passivo CirculanteSalários e contribuições sociais</t>
  </si>
  <si>
    <t>Salários e contribuições sociais</t>
  </si>
  <si>
    <t>Passivo CirculanteTributos a recolher</t>
  </si>
  <si>
    <t>Tributos a recolher</t>
  </si>
  <si>
    <t>Passivo CirculanteProvisão p/ imposto de renda e contribuição social</t>
  </si>
  <si>
    <t>Provisão p/ imposto de renda e contribuição social</t>
  </si>
  <si>
    <t>Passivo CirculanteAdiantamentos de clientes</t>
  </si>
  <si>
    <t>Adiantamentos de clientes</t>
  </si>
  <si>
    <t>Passivo CirculanteCredores diversos</t>
  </si>
  <si>
    <t>Credores diversos</t>
  </si>
  <si>
    <t>Passivo CirculantePartes relacionadas</t>
  </si>
  <si>
    <t>Passivo CirculantePassivo de arrendamento</t>
  </si>
  <si>
    <t>Passivo de arrendamento</t>
  </si>
  <si>
    <t>Passivo CirculanteOutros passivos</t>
  </si>
  <si>
    <t>Outros passivos</t>
  </si>
  <si>
    <t>Passivo Não CirculanteEmpréstimos e financiamentos</t>
  </si>
  <si>
    <t>Passivo Não CirculanteInstrumentos financeiros - derivativos</t>
  </si>
  <si>
    <t>Passivo Não CirculanteDepósitos</t>
  </si>
  <si>
    <t>Passivo Não CirculanteRecursos de aceites e emissão de títulos</t>
  </si>
  <si>
    <t>Passivo Não CirculanteObrigações por empréstimos e repasses</t>
  </si>
  <si>
    <t>Passivo Não CirculanteProvisões para contingências</t>
  </si>
  <si>
    <t>Provisões para contingências</t>
  </si>
  <si>
    <t>Passivo Não CirculanteCredores diversos</t>
  </si>
  <si>
    <t>Passivo Não CirculanteTributos diferidos</t>
  </si>
  <si>
    <t>Passivo Não CirculantePassivo de arrendamento</t>
  </si>
  <si>
    <t>Passivo Não CirculanteOutros passivos</t>
  </si>
  <si>
    <t>Patrimônio líquido</t>
  </si>
  <si>
    <t>Patrimônio LíquidoCapital social</t>
  </si>
  <si>
    <t>Capital social</t>
  </si>
  <si>
    <t>Patrimônio LíquidoAjustes de avaliação patrimonial</t>
  </si>
  <si>
    <t>Ajustes de avaliação patrimonial</t>
  </si>
  <si>
    <t>Patrimônio LíquidoAções em tesouraria</t>
  </si>
  <si>
    <t>Ações em tesouraria</t>
  </si>
  <si>
    <t>Patrimônio LíquidoReservas de lucros</t>
  </si>
  <si>
    <t>Reservas de lucros</t>
  </si>
  <si>
    <t>Patrimônio líquidoLucros acumulados</t>
  </si>
  <si>
    <t>Lucros acumulados</t>
  </si>
  <si>
    <t>Patrimônio LíquidoParticipação de sócios não controladores</t>
  </si>
  <si>
    <t>Participação de sócios não controladores</t>
  </si>
  <si>
    <t>Demonstração dos fluxos de caixa</t>
  </si>
  <si>
    <t>Fluxos de caixa das atividades operacionais</t>
  </si>
  <si>
    <t>Ajustes</t>
  </si>
  <si>
    <t>Depreciação s/ direito de uso</t>
  </si>
  <si>
    <t>Resultado na alienção de bens imobilizado e intangível</t>
  </si>
  <si>
    <t>Provisão (reversão) para perdas de estoque</t>
  </si>
  <si>
    <t>Provisão (reversão) para créditos de liquidação duvidosa</t>
  </si>
  <si>
    <t>Provisão (reversão) para perdas de garantias</t>
  </si>
  <si>
    <t>Provisão (reversão) para créditos de liquidação duvidosa operações de créditos</t>
  </si>
  <si>
    <t>Provisão (reversão) para perda com gastos a recuperar com bens</t>
  </si>
  <si>
    <t>Juros, variações monetárias e cambiais, líquidas</t>
  </si>
  <si>
    <t>Apropriação de encargos s/ arrendamento</t>
  </si>
  <si>
    <t>Provisões (reversões) com ações judiciais</t>
  </si>
  <si>
    <t>Provisões (reversões) e perdas de grupos de consórcio</t>
  </si>
  <si>
    <t>Provisões (reversões) de participação no lucro</t>
  </si>
  <si>
    <t>Valor justo de derivativos</t>
  </si>
  <si>
    <t>Provisão (reversão) para perdas de recuperabilidade de ativo</t>
  </si>
  <si>
    <t>Provisão (reversão) para perdas de Imóveis, veículos e outros bens retomados</t>
  </si>
  <si>
    <t>Provisão (reversão) para perdas de custos incrementais sobre venda de consórcio</t>
  </si>
  <si>
    <t>Provisão (reversão) para perdas de outros ativos</t>
  </si>
  <si>
    <t>Variações nos ativos</t>
  </si>
  <si>
    <t>Contas a receber</t>
  </si>
  <si>
    <t>Contas correntes - fabricantes</t>
  </si>
  <si>
    <t>Demais contas a receber e outros ativos</t>
  </si>
  <si>
    <t>Aplicações financeiras, interfinanceiras e derivativos</t>
  </si>
  <si>
    <t>Aquisições de imobilizados de arrendamentos</t>
  </si>
  <si>
    <t>Alienações de imobilizados de arrendamentos</t>
  </si>
  <si>
    <t>Variações passivos</t>
  </si>
  <si>
    <t>Adiantamento de clientes</t>
  </si>
  <si>
    <t>Obrigações por empréstimos, repasses e depósitos a prazo</t>
  </si>
  <si>
    <t>Salários e encargos sociais</t>
  </si>
  <si>
    <t>Demais contas a pagar e outros passivos</t>
  </si>
  <si>
    <t>Caixa gerado (aplicado) nas operações</t>
  </si>
  <si>
    <t>Imposto de Renda e Contribuição social sobre o lucro pagos</t>
  </si>
  <si>
    <t>Juros pagos</t>
  </si>
  <si>
    <t>Juros pagos s/ arrendamento</t>
  </si>
  <si>
    <t>Caixa líquido proveniente das atividades operacionais</t>
  </si>
  <si>
    <t>Fluxos de caixa das atividades de investimentos</t>
  </si>
  <si>
    <t>Adições em ativos intangíveis</t>
  </si>
  <si>
    <t>Aquisições de bens do ativo imobilizado</t>
  </si>
  <si>
    <t>Aquisições de investimentos</t>
  </si>
  <si>
    <t>Baixa de investimentos</t>
  </si>
  <si>
    <t>Dividendos e juros sobre o capital recebidos</t>
  </si>
  <si>
    <t>Valor recebido pela venda de imobilizado e intangível</t>
  </si>
  <si>
    <t>Caixa líquido aplicado nas atividades de investimentos</t>
  </si>
  <si>
    <t>Fluxos de caixa das atividades de financiamentos</t>
  </si>
  <si>
    <t>Dividendos, lucros e juros sobre o capital próprio, pagos</t>
  </si>
  <si>
    <t>Aumento do capital social</t>
  </si>
  <si>
    <t>Redução de capital de acionistas não controladores</t>
  </si>
  <si>
    <t>Ingressos e pagamentos de mútuos com partes relacionadas, líquidos</t>
  </si>
  <si>
    <t>Captações de empréstimos, financiamentos</t>
  </si>
  <si>
    <t>Pagamentos de empréstimos, financiamentos</t>
  </si>
  <si>
    <t>Pagamentos de arrendamentos</t>
  </si>
  <si>
    <t>Pagamentos (recebimento) de derivativos</t>
  </si>
  <si>
    <t>Caixa líquido aplicado (gerado) nas atividades de financiamentos</t>
  </si>
  <si>
    <t>Aumento (redução) líquida de caixa e equivalentes de caixa</t>
  </si>
  <si>
    <t>Caixa e equivalentes de caixa no início do período</t>
  </si>
  <si>
    <t>Caixa e equivalentes de caixa no final do período</t>
  </si>
  <si>
    <t>Negócios gerados</t>
  </si>
  <si>
    <t>Negócios gerados por produto</t>
  </si>
  <si>
    <t>Créditos em cotas de consórcios</t>
  </si>
  <si>
    <t xml:space="preserve">Prêmio líquido de seguros </t>
  </si>
  <si>
    <t>Empréstimos, financiamentos e arrendamento mercantil</t>
  </si>
  <si>
    <t>Frota de veículos alugados</t>
  </si>
  <si>
    <t xml:space="preserve">Veículos, peças, pneus e serviços de oficina </t>
  </si>
  <si>
    <t>Negócios gerados por canal</t>
  </si>
  <si>
    <t>Concessionárias próprias</t>
  </si>
  <si>
    <t>Concessionárias parceiras</t>
  </si>
  <si>
    <t>Agentes Comissionados</t>
  </si>
  <si>
    <t>Parcerias &amp; Agentes comissionados</t>
  </si>
  <si>
    <t>Digital</t>
  </si>
  <si>
    <t>Receita futura contratada</t>
  </si>
  <si>
    <t>Receita futura contratada total</t>
  </si>
  <si>
    <t>Receita Futura Consórcio Harmonizada</t>
  </si>
  <si>
    <t>Receita futura contratada de consórcio</t>
  </si>
  <si>
    <t>Receita Futura Prestamista Harmonizada</t>
  </si>
  <si>
    <t>Receita futura contratada de seguro prestamista</t>
  </si>
  <si>
    <t>Demais indicadores operacionais</t>
  </si>
  <si>
    <t>Veículos vendidos (TOTAL)</t>
  </si>
  <si>
    <t>Veículos vendidos Total (unidades)</t>
  </si>
  <si>
    <t>Veículos vendidos (AUTOMÓVEIS)</t>
  </si>
  <si>
    <t>Veículos vendidos Automóveis (unidades)</t>
  </si>
  <si>
    <t>Veículos vendidos (VEÍCULOS COMERCIAIS)</t>
  </si>
  <si>
    <t>Veículos vendidos Veículos Comerciais (unidades)</t>
  </si>
  <si>
    <t>Passagens na oficina</t>
  </si>
  <si>
    <t>Passagens na oficina Total (unidades)</t>
  </si>
  <si>
    <t>Passagens na oficina (AUTOMÓVEIS)</t>
  </si>
  <si>
    <t>Passagens na oficina Automóveis (unidades)</t>
  </si>
  <si>
    <t>Passagens na oficina (VEÍCULOS COMERCIAIS)</t>
  </si>
  <si>
    <t>Passagens na oficina Veículos Comerciais (unidades)</t>
  </si>
  <si>
    <t>Patrimônio de referência</t>
  </si>
  <si>
    <t>Ativos sob Gestão</t>
  </si>
  <si>
    <t>Índice de basiléia</t>
  </si>
  <si>
    <t>Índice de basiléia (%)</t>
  </si>
  <si>
    <t>Inadimplência (over 90)</t>
  </si>
  <si>
    <t>Over 90 (%) Banco</t>
  </si>
  <si>
    <t>Over 90 (%) Consórcio</t>
  </si>
  <si>
    <t>Lucro líquido, EBIT e EBITDA</t>
  </si>
  <si>
    <t>(+) Imposto de renda e contribuição social</t>
  </si>
  <si>
    <t>(=) Lucro antes do imposto de renda e da contribuição social</t>
  </si>
  <si>
    <t>(+) Resultado financeiro</t>
  </si>
  <si>
    <t>(=) EBIT</t>
  </si>
  <si>
    <t>(+) Depreciação e amortização</t>
  </si>
  <si>
    <t>(=) EBITDA</t>
  </si>
  <si>
    <t>Margem Líquida</t>
  </si>
  <si>
    <t>Margem líquida (% da receita líquida)</t>
  </si>
  <si>
    <t>margem EBIT (% da ROL)</t>
  </si>
  <si>
    <t>Margem EBIT (% da receita líquida)</t>
  </si>
  <si>
    <t>margem EBITDA (% da ROL)</t>
  </si>
  <si>
    <t>Margem EBITDA (% da receita líquida)</t>
  </si>
  <si>
    <t>Endividamento</t>
  </si>
  <si>
    <t>Dívida bruta</t>
  </si>
  <si>
    <t>(-) Caixa e equivalentes de caixa</t>
  </si>
  <si>
    <t>(-) Aplicações financeiras e títulos e valores mobiliários</t>
  </si>
  <si>
    <t>Dívida líquida</t>
  </si>
  <si>
    <t>ROIC e ROE (ajustados)</t>
  </si>
  <si>
    <t>(a) Lucro Líquido</t>
  </si>
  <si>
    <t>(b) Patrimônio Líquido médio (ajustado)¹</t>
  </si>
  <si>
    <t>(a/b) ROE (%)</t>
  </si>
  <si>
    <t>(d) Impostos</t>
  </si>
  <si>
    <t>(e) Dívida Bruta média</t>
  </si>
  <si>
    <t>(b+e) Capital Investido médio</t>
  </si>
  <si>
    <t>(c+d)/(b+e) ROIC (%)</t>
  </si>
  <si>
    <t>(1) O Patrimônio Líquido Ajustado corresponde ao Patrimônio Líquido mais dividendos, lucros e juros sobre capital a pagar.</t>
  </si>
  <si>
    <t>1T23</t>
  </si>
  <si>
    <t>(c) EBIT</t>
  </si>
  <si>
    <t>(c+d) NOPAT</t>
  </si>
  <si>
    <t>2T23</t>
  </si>
  <si>
    <t>1S23</t>
  </si>
  <si>
    <t>2T22</t>
  </si>
  <si>
    <t>Perdas esperadas em créditos de serviços financeiros</t>
  </si>
  <si>
    <t>Ativos sob gestão (recursos financeiros dos grupos de consórcios)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</si>
</sst>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,;\(#,##0.0,\);&quot;&quot;"/>
    <numFmt numFmtId="166" formatCode="#,##0.0;\(#,##0.0\);"/>
    <numFmt numFmtId="167" formatCode="#,##0.0"/>
    <numFmt numFmtId="168" formatCode="\+0.0%;\-0.0%;"/>
    <numFmt numFmtId="169" formatCode="\+#,##0.0\ \p\.\p;\-#,##0.0\ \p\.\p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i/>
      <sz val="10"/>
      <color theme="0" tint="-0.499984740745262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2"/>
      <name val="Arial"/>
      <family val="2"/>
      <scheme val="minor"/>
    </font>
    <font>
      <b/>
      <sz val="11"/>
      <color theme="2"/>
      <name val="Arial"/>
      <family val="2"/>
      <scheme val="minor"/>
    </font>
    <font>
      <i/>
      <sz val="10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0"/>
      <name val="Arial"/>
      <family val="2"/>
      <scheme val="minor"/>
    </font>
    <font>
      <i/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i/>
      <sz val="10"/>
      <color theme="2" tint="-0.499984740745262"/>
      <name val="Arial"/>
      <family val="2"/>
      <scheme val="minor"/>
    </font>
    <font>
      <sz val="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4" tint="-9.9978637043366805E-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3" borderId="0" xfId="0" applyFill="1"/>
    <xf numFmtId="0" fontId="4" fillId="3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left" vertical="center" indent="1"/>
    </xf>
    <xf numFmtId="165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166" fontId="8" fillId="6" borderId="0" xfId="0" applyNumberFormat="1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9" fontId="7" fillId="0" borderId="0" xfId="1" applyFont="1" applyAlignment="1">
      <alignment horizontal="center" vertical="center"/>
    </xf>
    <xf numFmtId="168" fontId="8" fillId="6" borderId="0" xfId="1" applyNumberFormat="1" applyFont="1" applyFill="1" applyAlignment="1">
      <alignment horizontal="center" vertical="center"/>
    </xf>
    <xf numFmtId="168" fontId="7" fillId="0" borderId="0" xfId="1" applyNumberFormat="1" applyFont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169" fontId="8" fillId="6" borderId="0" xfId="1" applyNumberFormat="1" applyFont="1" applyFill="1" applyAlignment="1">
      <alignment horizontal="center" vertical="center"/>
    </xf>
    <xf numFmtId="169" fontId="7" fillId="0" borderId="0" xfId="1" applyNumberFormat="1" applyFont="1" applyAlignment="1">
      <alignment horizontal="center" vertical="center"/>
    </xf>
    <xf numFmtId="169" fontId="8" fillId="0" borderId="1" xfId="1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8" fillId="6" borderId="0" xfId="0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8" fillId="6" borderId="1" xfId="0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169" fontId="16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164" fontId="7" fillId="0" borderId="0" xfId="1" applyNumberFormat="1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4" fontId="16" fillId="0" borderId="0" xfId="1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94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png"/><Relationship Id="rId3" Type="http://schemas.openxmlformats.org/officeDocument/2006/relationships/hyperlink" Target="https://www.rodobens.com.br/" TargetMode="External"/><Relationship Id="rId7" Type="http://schemas.microsoft.com/office/2007/relationships/hdphoto" Target="../media/hdphoto2.wdp"/><Relationship Id="rId12" Type="http://schemas.openxmlformats.org/officeDocument/2006/relationships/image" Target="../media/image7.emf"/><Relationship Id="rId2" Type="http://schemas.openxmlformats.org/officeDocument/2006/relationships/image" Target="../media/image1.png"/><Relationship Id="rId16" Type="http://schemas.openxmlformats.org/officeDocument/2006/relationships/hyperlink" Target="http://ri.rodobens.com.br/informacoes-aos-investidores/central-de-resultados/" TargetMode="External"/><Relationship Id="rId1" Type="http://schemas.openxmlformats.org/officeDocument/2006/relationships/hyperlink" Target="http://ri.rodobens.com.br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svg"/><Relationship Id="rId5" Type="http://schemas.microsoft.com/office/2007/relationships/hdphoto" Target="../media/hdphoto1.wdp"/><Relationship Id="rId15" Type="http://schemas.openxmlformats.org/officeDocument/2006/relationships/hyperlink" Target="mailto:ri@rodobens.com.br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microsoft.com/office/2007/relationships/hdphoto" Target="../media/hdphoto3.wdp"/><Relationship Id="rId14" Type="http://schemas.openxmlformats.org/officeDocument/2006/relationships/image" Target="../media/image9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230890</xdr:colOff>
      <xdr:row>14</xdr:row>
      <xdr:rowOff>134451</xdr:rowOff>
    </xdr:from>
    <xdr:to>
      <xdr:col>16</xdr:col>
      <xdr:colOff>316765</xdr:colOff>
      <xdr:row>20</xdr:row>
      <xdr:rowOff>143718</xdr:rowOff>
    </xdr:to>
    <xdr:pic>
      <xdr:nvPicPr>
        <xdr:cNvPr id="31" name="Imagem 30" descr="Text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E7E73-C027-47CA-A5AE-D8CB219DA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743" y="2689392"/>
          <a:ext cx="2506346" cy="1085032"/>
        </a:xfrm>
        <a:prstGeom prst="rect">
          <a:avLst/>
        </a:prstGeom>
      </xdr:spPr>
    </xdr:pic>
    <xdr:clientData/>
  </xdr:twoCellAnchor>
  <xdr:twoCellAnchor>
    <xdr:from>
      <xdr:col>12</xdr:col>
      <xdr:colOff>224484</xdr:colOff>
      <xdr:row>8</xdr:row>
      <xdr:rowOff>30880</xdr:rowOff>
    </xdr:from>
    <xdr:to>
      <xdr:col>16</xdr:col>
      <xdr:colOff>323172</xdr:colOff>
      <xdr:row>15</xdr:row>
      <xdr:rowOff>25553</xdr:rowOff>
    </xdr:to>
    <xdr:sp macro="" textlink="">
      <xdr:nvSpPr>
        <xdr:cNvPr id="29" name="CaixaDeTexto 22">
          <a:extLst>
            <a:ext uri="{FF2B5EF4-FFF2-40B4-BE49-F238E27FC236}">
              <a16:creationId xmlns:a16="http://schemas.microsoft.com/office/drawing/2014/main" id="{B2533D10-FA9A-4EF9-B8AF-8054494EE320}"/>
            </a:ext>
          </a:extLst>
        </xdr:cNvPr>
        <xdr:cNvSpPr txBox="1"/>
      </xdr:nvSpPr>
      <xdr:spPr>
        <a:xfrm>
          <a:off x="7564337" y="1487645"/>
          <a:ext cx="2519159" cy="127214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0" i="0" u="none" strike="noStrike" baseline="0">
              <a:solidFill>
                <a:schemeClr val="bg1"/>
              </a:solidFill>
            </a:rPr>
            <a:t>Rodobens S.A tem o registro de emissor categoria A na CVM e é listada no segmento básico da B3 S.A. A Companhia possui admissão à negociação Units no segmento básico da B3, com o nome de pregão “RODOBENS” e o código de negociação (ticker) RBNS. </a:t>
          </a:r>
          <a:endParaRPr lang="pt-BR" sz="10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105903</xdr:colOff>
      <xdr:row>14</xdr:row>
      <xdr:rowOff>62412</xdr:rowOff>
    </xdr:from>
    <xdr:to>
      <xdr:col>11</xdr:col>
      <xdr:colOff>417400</xdr:colOff>
      <xdr:row>20</xdr:row>
      <xdr:rowOff>48165</xdr:rowOff>
    </xdr:to>
    <xdr:grpSp>
      <xdr:nvGrpSpPr>
        <xdr:cNvPr id="17" name="Agrupar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5A410D-FC82-4F47-AC3F-9FB3FF83EF3C}"/>
            </a:ext>
          </a:extLst>
        </xdr:cNvPr>
        <xdr:cNvGrpSpPr/>
      </xdr:nvGrpSpPr>
      <xdr:grpSpPr>
        <a:xfrm>
          <a:off x="105903" y="2617353"/>
          <a:ext cx="7046232" cy="1061518"/>
          <a:chOff x="1741963" y="1911375"/>
          <a:chExt cx="7046232" cy="1061518"/>
        </a:xfrm>
      </xdr:grpSpPr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ACABD1DF-C4BB-42EE-B05F-74074BFD42B3}"/>
              </a:ext>
            </a:extLst>
          </xdr:cNvPr>
          <xdr:cNvSpPr txBox="1"/>
        </xdr:nvSpPr>
        <xdr:spPr>
          <a:xfrm>
            <a:off x="7064730" y="2724150"/>
            <a:ext cx="1723465" cy="165829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Varejo Automotivo</a:t>
            </a:r>
          </a:p>
        </xdr:txBody>
      </xdr:sp>
      <xdr:sp macro="" textlink="">
        <xdr:nvSpPr>
          <xdr:cNvPr id="6" name="TextBox 51">
            <a:extLst>
              <a:ext uri="{FF2B5EF4-FFF2-40B4-BE49-F238E27FC236}">
                <a16:creationId xmlns:a16="http://schemas.microsoft.com/office/drawing/2014/main" id="{F0839809-C756-43DE-A98C-ACE3AD7A8DEB}"/>
              </a:ext>
            </a:extLst>
          </xdr:cNvPr>
          <xdr:cNvSpPr txBox="1"/>
        </xdr:nvSpPr>
        <xdr:spPr>
          <a:xfrm>
            <a:off x="2589559" y="2641235"/>
            <a:ext cx="2915284" cy="331658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Empréstimos, Financiamentos, Arrendamento e Locação</a:t>
            </a:r>
          </a:p>
        </xdr:txBody>
      </xdr:sp>
      <xdr:pic>
        <xdr:nvPicPr>
          <xdr:cNvPr id="7" name="Picture 52">
            <a:extLst>
              <a:ext uri="{FF2B5EF4-FFF2-40B4-BE49-F238E27FC236}">
                <a16:creationId xmlns:a16="http://schemas.microsoft.com/office/drawing/2014/main" id="{5E99B554-9183-4101-912F-8EAC7F600D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2396" y="1997240"/>
            <a:ext cx="509609" cy="51023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TextBox 62">
            <a:extLst>
              <a:ext uri="{FF2B5EF4-FFF2-40B4-BE49-F238E27FC236}">
                <a16:creationId xmlns:a16="http://schemas.microsoft.com/office/drawing/2014/main" id="{78CE0097-FE86-47CA-81E3-39E1332EC403}"/>
              </a:ext>
            </a:extLst>
          </xdr:cNvPr>
          <xdr:cNvSpPr txBox="1"/>
        </xdr:nvSpPr>
        <xdr:spPr>
          <a:xfrm>
            <a:off x="1741963" y="2718547"/>
            <a:ext cx="1116000" cy="177036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clip" wrap="square" lIns="0" tIns="0" rIns="0" bIns="0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Consórcio</a:t>
            </a:r>
          </a:p>
        </xdr:txBody>
      </xdr:sp>
      <xdr:pic>
        <xdr:nvPicPr>
          <xdr:cNvPr id="9" name="Picture 63">
            <a:extLst>
              <a:ext uri="{FF2B5EF4-FFF2-40B4-BE49-F238E27FC236}">
                <a16:creationId xmlns:a16="http://schemas.microsoft.com/office/drawing/2014/main" id="{EC933ADD-9A69-43A6-B5AC-AACD9FDCC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4267" y="2011890"/>
            <a:ext cx="531393" cy="4809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" name="TextBox 29">
            <a:extLst>
              <a:ext uri="{FF2B5EF4-FFF2-40B4-BE49-F238E27FC236}">
                <a16:creationId xmlns:a16="http://schemas.microsoft.com/office/drawing/2014/main" id="{42DE53DA-10A7-4E4C-BFA6-F12F96658BC9}"/>
              </a:ext>
            </a:extLst>
          </xdr:cNvPr>
          <xdr:cNvSpPr txBox="1"/>
        </xdr:nvSpPr>
        <xdr:spPr>
          <a:xfrm>
            <a:off x="4724911" y="2724150"/>
            <a:ext cx="2737854" cy="165829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Corretora de Seguros</a:t>
            </a:r>
          </a:p>
        </xdr:txBody>
      </xdr:sp>
      <xdr:pic>
        <xdr:nvPicPr>
          <xdr:cNvPr id="11" name="Picture 36">
            <a:extLst>
              <a:ext uri="{FF2B5EF4-FFF2-40B4-BE49-F238E27FC236}">
                <a16:creationId xmlns:a16="http://schemas.microsoft.com/office/drawing/2014/main" id="{C3DEE208-86E1-4D56-BBD3-6DBB44144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13683" y="1972480"/>
            <a:ext cx="560310" cy="5597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0" name="Graphic 87" descr="Handshake">
            <a:extLst>
              <a:ext uri="{FF2B5EF4-FFF2-40B4-BE49-F238E27FC236}">
                <a16:creationId xmlns:a16="http://schemas.microsoft.com/office/drawing/2014/main" id="{B297D95E-9689-41EC-9C30-F47DCA6F65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7587444" y="1911375"/>
            <a:ext cx="678038" cy="681961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0</xdr:colOff>
      <xdr:row>8</xdr:row>
      <xdr:rowOff>146023</xdr:rowOff>
    </xdr:from>
    <xdr:to>
      <xdr:col>17</xdr:col>
      <xdr:colOff>0</xdr:colOff>
      <xdr:row>9</xdr:row>
      <xdr:rowOff>157123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3C4A10B1-CB6B-7F40-BFED-AAA81EDB7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4325" y="1580376"/>
          <a:ext cx="0" cy="201600"/>
        </a:xfrm>
        <a:prstGeom prst="rect">
          <a:avLst/>
        </a:prstGeom>
      </xdr:spPr>
    </xdr:pic>
    <xdr:clientData/>
  </xdr:twoCellAnchor>
  <xdr:twoCellAnchor>
    <xdr:from>
      <xdr:col>12</xdr:col>
      <xdr:colOff>44823</xdr:colOff>
      <xdr:row>0</xdr:row>
      <xdr:rowOff>145672</xdr:rowOff>
    </xdr:from>
    <xdr:to>
      <xdr:col>16</xdr:col>
      <xdr:colOff>502833</xdr:colOff>
      <xdr:row>2</xdr:row>
      <xdr:rowOff>85884</xdr:rowOff>
    </xdr:to>
    <xdr:sp macro="" textlink="">
      <xdr:nvSpPr>
        <xdr:cNvPr id="28" name="CaixaDeTexto 21">
          <a:extLst>
            <a:ext uri="{FF2B5EF4-FFF2-40B4-BE49-F238E27FC236}">
              <a16:creationId xmlns:a16="http://schemas.microsoft.com/office/drawing/2014/main" id="{180FB5DE-2D58-4BD8-9E04-5EEC87E6214A}"/>
            </a:ext>
          </a:extLst>
        </xdr:cNvPr>
        <xdr:cNvSpPr txBox="1"/>
      </xdr:nvSpPr>
      <xdr:spPr>
        <a:xfrm>
          <a:off x="7384676" y="145672"/>
          <a:ext cx="2878481" cy="29880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 i="0" u="none" strike="noStrike" baseline="0">
              <a:solidFill>
                <a:schemeClr val="bg1"/>
              </a:solidFill>
              <a:latin typeface="+mj-lt"/>
            </a:rPr>
            <a:t>Relações com Investidores </a:t>
          </a:r>
          <a:endParaRPr lang="pt-BR" sz="14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12</xdr:col>
      <xdr:colOff>279284</xdr:colOff>
      <xdr:row>2</xdr:row>
      <xdr:rowOff>99692</xdr:rowOff>
    </xdr:from>
    <xdr:to>
      <xdr:col>16</xdr:col>
      <xdr:colOff>268371</xdr:colOff>
      <xdr:row>3</xdr:row>
      <xdr:rowOff>174955</xdr:rowOff>
    </xdr:to>
    <xdr:sp macro="" textlink="">
      <xdr:nvSpPr>
        <xdr:cNvPr id="30" name="CaixaDeTexto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39E20E-9763-430B-B9ED-CB897F8CB93A}"/>
            </a:ext>
          </a:extLst>
        </xdr:cNvPr>
        <xdr:cNvSpPr txBox="1"/>
      </xdr:nvSpPr>
      <xdr:spPr>
        <a:xfrm>
          <a:off x="7619137" y="458280"/>
          <a:ext cx="2409558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ri.rodobens.com.br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448233</xdr:colOff>
      <xdr:row>3</xdr:row>
      <xdr:rowOff>33621</xdr:rowOff>
    </xdr:from>
    <xdr:to>
      <xdr:col>5</xdr:col>
      <xdr:colOff>591120</xdr:colOff>
      <xdr:row>4</xdr:row>
      <xdr:rowOff>160560</xdr:rowOff>
    </xdr:to>
    <xdr:pic>
      <xdr:nvPicPr>
        <xdr:cNvPr id="3" name="Gráfico 74">
          <a:extLst>
            <a:ext uri="{FF2B5EF4-FFF2-40B4-BE49-F238E27FC236}">
              <a16:creationId xmlns:a16="http://schemas.microsoft.com/office/drawing/2014/main" id="{990E8F9F-1FFF-4093-885F-3ECB3894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448233" y="571503"/>
          <a:ext cx="3246916" cy="306233"/>
        </a:xfrm>
        <a:prstGeom prst="rect">
          <a:avLst/>
        </a:prstGeom>
      </xdr:spPr>
    </xdr:pic>
    <xdr:clientData/>
  </xdr:twoCellAnchor>
  <xdr:twoCellAnchor>
    <xdr:from>
      <xdr:col>13</xdr:col>
      <xdr:colOff>55313</xdr:colOff>
      <xdr:row>4</xdr:row>
      <xdr:rowOff>100854</xdr:rowOff>
    </xdr:from>
    <xdr:to>
      <xdr:col>15</xdr:col>
      <xdr:colOff>492342</xdr:colOff>
      <xdr:row>5</xdr:row>
      <xdr:rowOff>176116</xdr:rowOff>
    </xdr:to>
    <xdr:sp macro="" textlink="">
      <xdr:nvSpPr>
        <xdr:cNvPr id="22" name="CaixaDeTexto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0F13C8B-3D6B-4EC3-B593-D52C50A1AB65}"/>
            </a:ext>
          </a:extLst>
        </xdr:cNvPr>
        <xdr:cNvSpPr txBox="1"/>
      </xdr:nvSpPr>
      <xdr:spPr>
        <a:xfrm>
          <a:off x="8000284" y="818030"/>
          <a:ext cx="1647264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ri@rodobens.com.br</a:t>
          </a:r>
          <a:r>
            <a:rPr lang="pt-BR" sz="110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13</xdr:col>
      <xdr:colOff>269479</xdr:colOff>
      <xdr:row>6</xdr:row>
      <xdr:rowOff>112059</xdr:rowOff>
    </xdr:from>
    <xdr:to>
      <xdr:col>15</xdr:col>
      <xdr:colOff>278177</xdr:colOff>
      <xdr:row>7</xdr:row>
      <xdr:rowOff>176116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43950397-1F6F-4748-8D76-A03C6414E113}"/>
            </a:ext>
          </a:extLst>
        </xdr:cNvPr>
        <xdr:cNvSpPr txBox="1"/>
      </xdr:nvSpPr>
      <xdr:spPr>
        <a:xfrm>
          <a:off x="8214450" y="1199030"/>
          <a:ext cx="1218933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(17) 2136-3666 </a:t>
          </a:r>
          <a:r>
            <a:rPr lang="pt-BR" sz="1100">
              <a:solidFill>
                <a:schemeClr val="bg1"/>
              </a:solidFill>
            </a:rPr>
            <a:t> </a:t>
          </a:r>
          <a:r>
            <a:rPr lang="pt-BR" sz="1100" b="0" i="0" u="none" strike="noStrike" baseline="0">
              <a:solidFill>
                <a:schemeClr val="bg1"/>
              </a:solidFill>
            </a:rPr>
            <a:t> 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347381</xdr:colOff>
      <xdr:row>8</xdr:row>
      <xdr:rowOff>112058</xdr:rowOff>
    </xdr:from>
    <xdr:ext cx="3008259" cy="387286"/>
    <xdr:sp macro="" textlink="">
      <xdr:nvSpPr>
        <xdr:cNvPr id="16" name="CaixaDeTexto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C27E767-7AB7-4F74-95A1-48E42476DB4D}"/>
            </a:ext>
          </a:extLst>
        </xdr:cNvPr>
        <xdr:cNvSpPr txBox="1"/>
      </xdr:nvSpPr>
      <xdr:spPr>
        <a:xfrm>
          <a:off x="347381" y="1568823"/>
          <a:ext cx="300825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>
              <a:solidFill>
                <a:schemeClr val="tx2">
                  <a:lumMod val="50000"/>
                  <a:lumOff val="50000"/>
                </a:schemeClr>
              </a:solidFill>
            </a:rPr>
            <a:t>Planilha</a:t>
          </a:r>
          <a:r>
            <a:rPr lang="pt-BR" sz="2000" baseline="0">
              <a:solidFill>
                <a:schemeClr val="tx2">
                  <a:lumMod val="50000"/>
                  <a:lumOff val="50000"/>
                </a:schemeClr>
              </a:solidFill>
            </a:rPr>
            <a:t> de fundamentos</a:t>
          </a:r>
          <a:endParaRPr lang="pt-BR" sz="20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16809</xdr:rowOff>
    </xdr:from>
    <xdr:to>
      <xdr:col>1</xdr:col>
      <xdr:colOff>1718703</xdr:colOff>
      <xdr:row>2</xdr:row>
      <xdr:rowOff>26334</xdr:rowOff>
    </xdr:to>
    <xdr:pic>
      <xdr:nvPicPr>
        <xdr:cNvPr id="5" name="Gráfico 74">
          <a:extLst>
            <a:ext uri="{FF2B5EF4-FFF2-40B4-BE49-F238E27FC236}">
              <a16:creationId xmlns:a16="http://schemas.microsoft.com/office/drawing/2014/main" id="{5EC6DC0A-739B-46E1-928F-4FC8C640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17662"/>
          <a:ext cx="1718703" cy="166407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0</xdr:row>
      <xdr:rowOff>0</xdr:rowOff>
    </xdr:from>
    <xdr:to>
      <xdr:col>35</xdr:col>
      <xdr:colOff>429768</xdr:colOff>
      <xdr:row>2</xdr:row>
      <xdr:rowOff>66115</xdr:rowOff>
    </xdr:to>
    <xdr:pic>
      <xdr:nvPicPr>
        <xdr:cNvPr id="53" name="Gráfico 3" descr="Seta: reta com preenchimento sólido">
          <a:extLst>
            <a:ext uri="{FF2B5EF4-FFF2-40B4-BE49-F238E27FC236}">
              <a16:creationId xmlns:a16="http://schemas.microsoft.com/office/drawing/2014/main" id="{18018FF3-F286-46A5-A288-12E0604BB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873382" y="0"/>
          <a:ext cx="429768" cy="323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33618</xdr:rowOff>
    </xdr:from>
    <xdr:to>
      <xdr:col>1</xdr:col>
      <xdr:colOff>1719263</xdr:colOff>
      <xdr:row>2</xdr:row>
      <xdr:rowOff>38661</xdr:rowOff>
    </xdr:to>
    <xdr:pic>
      <xdr:nvPicPr>
        <xdr:cNvPr id="2" name="Gráfico 74">
          <a:extLst>
            <a:ext uri="{FF2B5EF4-FFF2-40B4-BE49-F238E27FC236}">
              <a16:creationId xmlns:a16="http://schemas.microsoft.com/office/drawing/2014/main" id="{246FB3EB-DAE1-4299-8A09-45C005456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34471"/>
          <a:ext cx="1719263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0</xdr:row>
      <xdr:rowOff>0</xdr:rowOff>
    </xdr:from>
    <xdr:to>
      <xdr:col>35</xdr:col>
      <xdr:colOff>429768</xdr:colOff>
      <xdr:row>2</xdr:row>
      <xdr:rowOff>66115</xdr:rowOff>
    </xdr:to>
    <xdr:pic>
      <xdr:nvPicPr>
        <xdr:cNvPr id="4" name="Gráfico 3" descr="Seta: reta com preenchimento sólido">
          <a:extLst>
            <a:ext uri="{FF2B5EF4-FFF2-40B4-BE49-F238E27FC236}">
              <a16:creationId xmlns:a16="http://schemas.microsoft.com/office/drawing/2014/main" id="{4294B383-7E9C-40F4-B9DB-5BE0ED35E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918206" y="0"/>
          <a:ext cx="429768" cy="32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33618</xdr:rowOff>
    </xdr:from>
    <xdr:to>
      <xdr:col>1</xdr:col>
      <xdr:colOff>1719263</xdr:colOff>
      <xdr:row>2</xdr:row>
      <xdr:rowOff>38661</xdr:rowOff>
    </xdr:to>
    <xdr:pic>
      <xdr:nvPicPr>
        <xdr:cNvPr id="2" name="Gráfico 74">
          <a:extLst>
            <a:ext uri="{FF2B5EF4-FFF2-40B4-BE49-F238E27FC236}">
              <a16:creationId xmlns:a16="http://schemas.microsoft.com/office/drawing/2014/main" id="{2D1A585A-8F2D-40AE-9269-C854DD47B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34471"/>
          <a:ext cx="1719263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0</xdr:row>
      <xdr:rowOff>0</xdr:rowOff>
    </xdr:from>
    <xdr:to>
      <xdr:col>35</xdr:col>
      <xdr:colOff>429768</xdr:colOff>
      <xdr:row>2</xdr:row>
      <xdr:rowOff>56030</xdr:rowOff>
    </xdr:to>
    <xdr:pic>
      <xdr:nvPicPr>
        <xdr:cNvPr id="3" name="Gráfico 2" descr="Seta: reta com preenchimento sólido">
          <a:extLst>
            <a:ext uri="{FF2B5EF4-FFF2-40B4-BE49-F238E27FC236}">
              <a16:creationId xmlns:a16="http://schemas.microsoft.com/office/drawing/2014/main" id="{E76E8561-5FAB-4445-B26F-9785B870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940618" y="0"/>
          <a:ext cx="429768" cy="313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ODOSA">
  <a:themeElements>
    <a:clrScheme name="Personalizar 3">
      <a:dk1>
        <a:srgbClr val="193319"/>
      </a:dk1>
      <a:lt1>
        <a:srgbClr val="FFFFFF"/>
      </a:lt1>
      <a:dk2>
        <a:srgbClr val="193319"/>
      </a:dk2>
      <a:lt2>
        <a:srgbClr val="DFE5CF"/>
      </a:lt2>
      <a:accent1>
        <a:srgbClr val="DFE5CF"/>
      </a:accent1>
      <a:accent2>
        <a:srgbClr val="B8DDE8"/>
      </a:accent2>
      <a:accent3>
        <a:srgbClr val="E9D6E4"/>
      </a:accent3>
      <a:accent4>
        <a:srgbClr val="DFE5CF"/>
      </a:accent4>
      <a:accent5>
        <a:srgbClr val="B8DDE8"/>
      </a:accent5>
      <a:accent6>
        <a:srgbClr val="E9D6E4"/>
      </a:accent6>
      <a:hlink>
        <a:srgbClr val="193319"/>
      </a:hlink>
      <a:folHlink>
        <a:srgbClr val="8A959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ODOSA" id="{28E96AD4-FE06-4997-9549-067D487F091F}" vid="{9DBBED39-9FE5-4997-85E2-DE86C5936D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B9F8-BF66-432B-A396-253D80B1164D}">
  <sheetPr>
    <tabColor theme="1"/>
  </sheetPr>
  <dimension ref="A1:Q26"/>
  <sheetViews>
    <sheetView showGridLines="0" showRowColHeaders="0" tabSelected="1" zoomScale="85" zoomScaleNormal="85" workbookViewId="0">
      <selection activeCell="E17" sqref="E17"/>
    </sheetView>
  </sheetViews>
  <sheetFormatPr defaultColWidth="0" defaultRowHeight="14.25" zeroHeight="1" x14ac:dyDescent="0.2"/>
  <cols>
    <col min="1" max="1" width="9" customWidth="1"/>
    <col min="2" max="12" width="8" customWidth="1"/>
    <col min="13" max="17" width="8" style="4" customWidth="1"/>
    <col min="18" max="21" width="8" style="4" hidden="1" customWidth="1"/>
    <col min="22" max="16384" width="8" style="4" hidden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</row>
    <row r="6" spans="1:13" ht="15" x14ac:dyDescent="0.2">
      <c r="A6" s="1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5"/>
    </row>
    <row r="7" spans="1:13" ht="15" x14ac:dyDescent="0.2">
      <c r="A7" s="1"/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5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5"/>
    </row>
    <row r="9" spans="1:13" ht="15" x14ac:dyDescent="0.2">
      <c r="A9" s="1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5"/>
    </row>
    <row r="10" spans="1:13" ht="15" x14ac:dyDescent="0.2">
      <c r="A10" s="1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idden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idden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sheetProtection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9F5A-2B0A-4EC5-86D3-A96C4A6E0FD2}">
  <sheetPr>
    <tabColor theme="3" tint="0.499984740745262"/>
  </sheetPr>
  <dimension ref="A1:AK257"/>
  <sheetViews>
    <sheetView showGridLines="0" zoomScale="80" zoomScaleNormal="100" workbookViewId="0">
      <pane xSplit="2" ySplit="4" topLeftCell="L5" activePane="bottomRight" state="frozen"/>
      <selection pane="topRight" activeCell="C1" sqref="C1"/>
      <selection pane="bottomLeft" activeCell="A3" sqref="A3"/>
      <selection pane="bottomRight" activeCell="P26" sqref="P26"/>
    </sheetView>
  </sheetViews>
  <sheetFormatPr defaultRowHeight="12.75" x14ac:dyDescent="0.2"/>
  <cols>
    <col min="1" max="1" width="1.625" style="45" customWidth="1"/>
    <col min="2" max="2" width="54.625" style="6" customWidth="1"/>
    <col min="3" max="16" width="8.625" style="7" customWidth="1"/>
    <col min="17" max="17" width="1.625" style="7" customWidth="1"/>
    <col min="18" max="24" width="8.625" style="7" customWidth="1"/>
    <col min="25" max="25" width="1.625" style="7" customWidth="1"/>
    <col min="26" max="28" width="8.625" style="7" customWidth="1"/>
    <col min="29" max="29" width="1.625" style="6" customWidth="1"/>
    <col min="30" max="32" width="8.625" style="7" hidden="1" customWidth="1"/>
    <col min="33" max="33" width="1.625" style="6" hidden="1" customWidth="1"/>
    <col min="34" max="34" width="9.625" style="7" customWidth="1"/>
    <col min="35" max="35" width="8.625" style="7" customWidth="1"/>
    <col min="36" max="36" width="6.125" style="6" customWidth="1"/>
    <col min="37" max="16384" width="9" style="6"/>
  </cols>
  <sheetData>
    <row r="1" spans="1:37" ht="8.1" customHeight="1" x14ac:dyDescent="0.2"/>
    <row r="2" spans="1:37" ht="12" customHeight="1" x14ac:dyDescent="0.2">
      <c r="AH2" s="7" t="s">
        <v>282</v>
      </c>
      <c r="AI2" s="7" t="s">
        <v>284</v>
      </c>
      <c r="AK2" s="54" t="s">
        <v>1</v>
      </c>
    </row>
    <row r="3" spans="1:37" x14ac:dyDescent="0.2">
      <c r="AH3" s="73" t="str">
        <f>AH2&amp;" vs "&amp;AI2</f>
        <v>2T23 vs 2T22</v>
      </c>
      <c r="AI3" s="73"/>
    </row>
    <row r="4" spans="1:37" s="17" customFormat="1" ht="15" customHeight="1" x14ac:dyDescent="0.2">
      <c r="A4" s="46"/>
      <c r="B4" s="14" t="s">
        <v>2</v>
      </c>
      <c r="C4" s="15" t="str">
        <f>IF(MONTH(C8)=3,"1T",IF(MONTH(C8)=6,"2T",IF(MONTH(C8)=9,"3T",IF(MONTH(C8)=12,"4T"))))&amp;RIGHT(C6,2)</f>
        <v>1T20</v>
      </c>
      <c r="D4" s="15" t="str">
        <f t="shared" ref="D4:I4" si="0">IF(MONTH(D8)=3,"1T",IF(MONTH(D8)=6,"2T",IF(MONTH(D8)=9,"3T",IF(MONTH(D8)=12,"4T"))))&amp;RIGHT(D6,2)</f>
        <v>2T20</v>
      </c>
      <c r="E4" s="15" t="str">
        <f t="shared" si="0"/>
        <v>3T20</v>
      </c>
      <c r="F4" s="15" t="str">
        <f t="shared" si="0"/>
        <v>4T20</v>
      </c>
      <c r="G4" s="15" t="str">
        <f t="shared" si="0"/>
        <v>1T21</v>
      </c>
      <c r="H4" s="15" t="str">
        <f t="shared" si="0"/>
        <v>2T21</v>
      </c>
      <c r="I4" s="15" t="str">
        <f t="shared" si="0"/>
        <v>3T21</v>
      </c>
      <c r="J4" s="15" t="str">
        <f>IF(MONTH(J8)=3,"1T",IF(MONTH(J8)=6,"2T",IF(MONTH(J8)=9,"3T",IF(MONTH(J8)=12,"4T"))))&amp;RIGHT(J6,2)</f>
        <v>4T21</v>
      </c>
      <c r="K4" s="15" t="str">
        <f>IF(MONTH(K8)=3,"1T",IF(MONTH(K8)=6,"2T",IF(MONTH(K8)=9,"3T",IF(MONTH(K8)=12,"4T"))))&amp;RIGHT(K6,2)</f>
        <v>1T22</v>
      </c>
      <c r="L4" s="15" t="str">
        <f>IF(MONTH(L8)=3,"1T",IF(MONTH(L8)=6,"2T",IF(MONTH(L8)=9,"3T",IF(MONTH(L8)=12,"4T"))))&amp;RIGHT(L6,2)</f>
        <v>2T22</v>
      </c>
      <c r="M4" s="15" t="str">
        <f>IF(MONTH(M8)=3,"1T",IF(MONTH(M8)=6,"2T",IF(MONTH(M8)=9,"3T",IF(MONTH(M8)=12,"4T"))))&amp;RIGHT(M6,2)</f>
        <v>3T22</v>
      </c>
      <c r="N4" s="15" t="s">
        <v>0</v>
      </c>
      <c r="O4" s="15" t="s">
        <v>279</v>
      </c>
      <c r="P4" s="15" t="s">
        <v>282</v>
      </c>
      <c r="Q4" s="16"/>
      <c r="R4" s="15" t="s">
        <v>3</v>
      </c>
      <c r="S4" s="15" t="s">
        <v>4</v>
      </c>
      <c r="T4" s="15" t="s">
        <v>5</v>
      </c>
      <c r="U4" s="15" t="s">
        <v>6</v>
      </c>
      <c r="V4" s="15" t="s">
        <v>7</v>
      </c>
      <c r="W4" s="15" t="s">
        <v>8</v>
      </c>
      <c r="X4" s="15" t="s">
        <v>283</v>
      </c>
      <c r="Y4" s="16"/>
      <c r="Z4" s="15">
        <v>2020</v>
      </c>
      <c r="AA4" s="15">
        <v>2021</v>
      </c>
      <c r="AB4" s="15">
        <v>2022</v>
      </c>
      <c r="AD4" s="15" t="s">
        <v>9</v>
      </c>
      <c r="AE4" s="15" t="s">
        <v>10</v>
      </c>
      <c r="AF4" s="15" t="s">
        <v>11</v>
      </c>
      <c r="AH4" s="15" t="s">
        <v>12</v>
      </c>
      <c r="AI4" s="15" t="s">
        <v>13</v>
      </c>
    </row>
    <row r="5" spans="1:37" ht="5.0999999999999996" customHeight="1" x14ac:dyDescent="0.2"/>
    <row r="6" spans="1:37" s="10" customFormat="1" x14ac:dyDescent="0.2">
      <c r="A6" s="47"/>
      <c r="B6" s="10" t="s">
        <v>14</v>
      </c>
      <c r="C6" s="11">
        <f>YEAR(C8)</f>
        <v>2020</v>
      </c>
      <c r="D6" s="11">
        <f>YEAR(D8)</f>
        <v>2020</v>
      </c>
      <c r="E6" s="11">
        <f t="shared" ref="E6:I6" si="1">YEAR(E8)</f>
        <v>2020</v>
      </c>
      <c r="F6" s="11">
        <f t="shared" si="1"/>
        <v>2020</v>
      </c>
      <c r="G6" s="11">
        <f t="shared" si="1"/>
        <v>2021</v>
      </c>
      <c r="H6" s="11">
        <f t="shared" si="1"/>
        <v>2021</v>
      </c>
      <c r="I6" s="11">
        <f t="shared" si="1"/>
        <v>2021</v>
      </c>
      <c r="J6" s="11">
        <f t="shared" ref="J6:O6" si="2">YEAR(J8)</f>
        <v>2021</v>
      </c>
      <c r="K6" s="11">
        <f t="shared" si="2"/>
        <v>2022</v>
      </c>
      <c r="L6" s="11">
        <f t="shared" si="2"/>
        <v>2022</v>
      </c>
      <c r="M6" s="11">
        <f t="shared" si="2"/>
        <v>2022</v>
      </c>
      <c r="N6" s="11">
        <f t="shared" si="2"/>
        <v>2022</v>
      </c>
      <c r="O6" s="11">
        <f t="shared" si="2"/>
        <v>2023</v>
      </c>
      <c r="P6" s="11">
        <f t="shared" ref="P6" si="3">YEAR(P8)</f>
        <v>2023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D6" s="11"/>
      <c r="AE6" s="11"/>
      <c r="AF6" s="11"/>
      <c r="AH6" s="11"/>
      <c r="AI6" s="11"/>
    </row>
    <row r="7" spans="1:37" s="10" customFormat="1" x14ac:dyDescent="0.2">
      <c r="A7" s="47"/>
      <c r="B7" s="10" t="s">
        <v>15</v>
      </c>
      <c r="C7" s="11" t="str">
        <f>IF(MONTH(C8)=3,"1S",IF(MONTH(C8)=6,"1S",IF(MONTH(C8)=9,"2S",IF(MONTH(C8)=12,"2S"))))&amp;RIGHT(C6,2)</f>
        <v>1S20</v>
      </c>
      <c r="D7" s="11" t="str">
        <f>IF(MONTH(D8)=3,"1S",IF(MONTH(D8)=6,"1S",IF(MONTH(D8)=9,"2S",IF(MONTH(D8)=12,"2S"))))&amp;RIGHT(D6,2)</f>
        <v>1S20</v>
      </c>
      <c r="E7" s="11" t="str">
        <f t="shared" ref="E7:I7" si="4">IF(MONTH(E8)=3,"1S",IF(MONTH(E8)=6,"1S",IF(MONTH(E8)=9,"2S",IF(MONTH(E8)=12,"2S"))))&amp;RIGHT(E6,2)</f>
        <v>2S20</v>
      </c>
      <c r="F7" s="11" t="str">
        <f t="shared" si="4"/>
        <v>2S20</v>
      </c>
      <c r="G7" s="11" t="str">
        <f t="shared" si="4"/>
        <v>1S21</v>
      </c>
      <c r="H7" s="11" t="str">
        <f t="shared" si="4"/>
        <v>1S21</v>
      </c>
      <c r="I7" s="11" t="str">
        <f t="shared" si="4"/>
        <v>2S21</v>
      </c>
      <c r="J7" s="11" t="str">
        <f t="shared" ref="J7:O7" si="5">IF(MONTH(J8)=3,"1S",IF(MONTH(J8)=6,"1S",IF(MONTH(J8)=9,"2S",IF(MONTH(J8)=12,"2S"))))&amp;RIGHT(J6,2)</f>
        <v>2S21</v>
      </c>
      <c r="K7" s="11" t="str">
        <f t="shared" si="5"/>
        <v>1S22</v>
      </c>
      <c r="L7" s="11" t="str">
        <f t="shared" si="5"/>
        <v>1S22</v>
      </c>
      <c r="M7" s="11" t="str">
        <f t="shared" si="5"/>
        <v>2S22</v>
      </c>
      <c r="N7" s="11" t="str">
        <f t="shared" si="5"/>
        <v>2S22</v>
      </c>
      <c r="O7" s="11" t="str">
        <f t="shared" si="5"/>
        <v>1S23</v>
      </c>
      <c r="P7" s="11" t="str">
        <f t="shared" ref="P7" si="6">IF(MONTH(P8)=3,"1S",IF(MONTH(P8)=6,"1S",IF(MONTH(P8)=9,"2S",IF(MONTH(P8)=12,"2S"))))&amp;RIGHT(P6,2)</f>
        <v>1S23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D7" s="12">
        <v>44440</v>
      </c>
      <c r="AE7" s="12">
        <v>44805</v>
      </c>
      <c r="AF7" s="12">
        <f>EDATE(AF8,-11)</f>
        <v>44470</v>
      </c>
      <c r="AH7" s="12"/>
      <c r="AI7" s="12"/>
    </row>
    <row r="8" spans="1:37" s="10" customFormat="1" x14ac:dyDescent="0.2">
      <c r="A8" s="47"/>
      <c r="B8" s="10" t="s">
        <v>16</v>
      </c>
      <c r="C8" s="12">
        <v>43891</v>
      </c>
      <c r="D8" s="12">
        <f>EDATE(C8,3)</f>
        <v>43983</v>
      </c>
      <c r="E8" s="12">
        <f t="shared" ref="E8:I8" si="7">EDATE(D8,3)</f>
        <v>44075</v>
      </c>
      <c r="F8" s="12">
        <f t="shared" si="7"/>
        <v>44166</v>
      </c>
      <c r="G8" s="12">
        <f t="shared" si="7"/>
        <v>44256</v>
      </c>
      <c r="H8" s="12">
        <f t="shared" si="7"/>
        <v>44348</v>
      </c>
      <c r="I8" s="12">
        <f t="shared" si="7"/>
        <v>44440</v>
      </c>
      <c r="J8" s="12">
        <f t="shared" ref="J8:P8" si="8">EDATE(I8,3)</f>
        <v>44531</v>
      </c>
      <c r="K8" s="12">
        <f t="shared" si="8"/>
        <v>44621</v>
      </c>
      <c r="L8" s="12">
        <f t="shared" si="8"/>
        <v>44713</v>
      </c>
      <c r="M8" s="12">
        <f t="shared" si="8"/>
        <v>44805</v>
      </c>
      <c r="N8" s="12">
        <f t="shared" si="8"/>
        <v>44896</v>
      </c>
      <c r="O8" s="12">
        <f t="shared" si="8"/>
        <v>44986</v>
      </c>
      <c r="P8" s="12">
        <f t="shared" si="8"/>
        <v>45078</v>
      </c>
      <c r="Q8" s="11"/>
      <c r="R8" s="12">
        <v>43983</v>
      </c>
      <c r="S8" s="12">
        <f t="shared" ref="S8:X8" si="9">EDATE(R8,6)</f>
        <v>44166</v>
      </c>
      <c r="T8" s="12">
        <f t="shared" si="9"/>
        <v>44348</v>
      </c>
      <c r="U8" s="12">
        <f t="shared" si="9"/>
        <v>44531</v>
      </c>
      <c r="V8" s="12">
        <f t="shared" si="9"/>
        <v>44713</v>
      </c>
      <c r="W8" s="12">
        <f t="shared" si="9"/>
        <v>44896</v>
      </c>
      <c r="X8" s="12">
        <f t="shared" si="9"/>
        <v>45078</v>
      </c>
      <c r="Y8" s="11"/>
      <c r="Z8" s="12">
        <v>44166</v>
      </c>
      <c r="AA8" s="12">
        <v>44531</v>
      </c>
      <c r="AB8" s="12">
        <v>44896</v>
      </c>
      <c r="AD8" s="12">
        <v>44197</v>
      </c>
      <c r="AE8" s="12">
        <v>44562</v>
      </c>
      <c r="AF8" s="12">
        <v>44805</v>
      </c>
      <c r="AH8" s="12"/>
      <c r="AI8" s="12"/>
    </row>
    <row r="9" spans="1:37" ht="5.0999999999999996" customHeight="1" x14ac:dyDescent="0.2"/>
    <row r="10" spans="1:37" s="17" customFormat="1" ht="15" x14ac:dyDescent="0.2">
      <c r="A10" s="46"/>
      <c r="B10" s="18" t="s">
        <v>17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6"/>
      <c r="R10" s="19"/>
      <c r="S10" s="19"/>
      <c r="T10" s="19"/>
      <c r="U10" s="19"/>
      <c r="V10" s="19"/>
      <c r="W10" s="19"/>
      <c r="X10" s="19"/>
      <c r="Y10" s="16"/>
      <c r="Z10" s="20"/>
      <c r="AA10" s="20"/>
      <c r="AB10" s="20"/>
      <c r="AD10" s="20"/>
      <c r="AE10" s="20"/>
      <c r="AF10" s="20"/>
      <c r="AH10" s="20"/>
      <c r="AI10" s="20"/>
    </row>
    <row r="11" spans="1:37" x14ac:dyDescent="0.2">
      <c r="AH11" s="55"/>
    </row>
    <row r="12" spans="1:37" s="9" customFormat="1" x14ac:dyDescent="0.2">
      <c r="A12" s="48"/>
      <c r="B12" s="21" t="s">
        <v>18</v>
      </c>
      <c r="C12" s="39">
        <f>SUM(C13:C14)</f>
        <v>921.45625775262477</v>
      </c>
      <c r="D12" s="39">
        <f t="shared" ref="D12:L12" si="10">SUM(D13:D14)</f>
        <v>678.49241912777529</v>
      </c>
      <c r="E12" s="39">
        <f t="shared" si="10"/>
        <v>929.27932311960001</v>
      </c>
      <c r="F12" s="39">
        <f t="shared" si="10"/>
        <v>1028.586</v>
      </c>
      <c r="G12" s="39">
        <f t="shared" si="10"/>
        <v>970.10200000000009</v>
      </c>
      <c r="H12" s="39">
        <f t="shared" si="10"/>
        <v>1239.10903647285</v>
      </c>
      <c r="I12" s="39">
        <f t="shared" si="10"/>
        <v>1537.61096352715</v>
      </c>
      <c r="J12" s="39">
        <f t="shared" si="10"/>
        <v>1621.2829999999999</v>
      </c>
      <c r="K12" s="39">
        <f t="shared" si="10"/>
        <v>1363.3510000000001</v>
      </c>
      <c r="L12" s="39">
        <f t="shared" si="10"/>
        <v>1537.7049999999999</v>
      </c>
      <c r="M12" s="39">
        <f t="shared" ref="M12" si="11">SUM(M13:M14)</f>
        <v>1624.7629999999999</v>
      </c>
      <c r="N12" s="39">
        <f>SUM(N13:N14)</f>
        <v>1728.7179999999998</v>
      </c>
      <c r="O12" s="39">
        <f>SUM(O13:O14)</f>
        <v>1400.664</v>
      </c>
      <c r="P12" s="39">
        <f>SUM(P13:P14)</f>
        <v>1267.6980000000001</v>
      </c>
      <c r="Q12" s="40"/>
      <c r="R12" s="39">
        <f t="shared" ref="R12:U14" si="12">SUMIF($B$7:$Q$7,R$4,$B12:$Q12)</f>
        <v>1599.9486768803999</v>
      </c>
      <c r="S12" s="39">
        <f t="shared" si="12"/>
        <v>1957.8653231195999</v>
      </c>
      <c r="T12" s="39">
        <f t="shared" si="12"/>
        <v>2209.2110364728501</v>
      </c>
      <c r="U12" s="39">
        <f t="shared" si="12"/>
        <v>3158.8939635271499</v>
      </c>
      <c r="V12" s="39">
        <f ca="1">SUMIF($B$7:$Q$7,V$4,B12:L12)</f>
        <v>2901.056</v>
      </c>
      <c r="W12" s="39">
        <f ca="1">SUMIF($B$7:$Q$7,W$4,C12:M12)</f>
        <v>3129.3819999999996</v>
      </c>
      <c r="X12" s="39">
        <f ca="1">SUMIF($B$7:$Q$7,X$4,D12:N12)</f>
        <v>1599.9486768803999</v>
      </c>
      <c r="Y12" s="40"/>
      <c r="Z12" s="39">
        <f t="shared" ref="Z12:AB14" si="13">SUMIF($B$6:$Q$6,Z$4,$B12:$Q12)</f>
        <v>3557.8140000000003</v>
      </c>
      <c r="AA12" s="39">
        <f t="shared" si="13"/>
        <v>5368.1049999999996</v>
      </c>
      <c r="AB12" s="39">
        <f t="shared" si="13"/>
        <v>6254.5369999999994</v>
      </c>
      <c r="AD12" s="39">
        <f t="shared" ref="AD12:AE14" si="14">SUMIFS($C12:$Q12,$C$8:$Q$8,"&gt;="&amp;AD$8,$C$8:$Q$8,"&lt;="&amp;AD$7)</f>
        <v>3746.8220000000001</v>
      </c>
      <c r="AE12" s="39">
        <f t="shared" si="14"/>
        <v>4525.8189999999995</v>
      </c>
      <c r="AF12" s="39">
        <f>SUMIFS($B12:$Q12,$B$8:$Q$8,"&gt;="&amp;$AF$7,$B$8:$Q$8,"&lt;="&amp;$AF$8)</f>
        <v>6147.1019999999999</v>
      </c>
      <c r="AH12" s="56">
        <f>SUMIF($C$4:$AG$4,$AH$2,$C12:$AG12)/SUMIF($C$4:$AG$4,$AI$2,$C12:$AG12)-1</f>
        <v>-0.17559089682351281</v>
      </c>
      <c r="AI12" s="39">
        <f>SUMIF($C$4:$AG$4,$AH$2,$C12:$AG12)-SUMIF($C$4:$AG$4,$AI$2,$C12:$AG12)</f>
        <v>-270.00699999999983</v>
      </c>
    </row>
    <row r="13" spans="1:37" x14ac:dyDescent="0.2">
      <c r="B13" s="13" t="s">
        <v>19</v>
      </c>
      <c r="C13" s="41">
        <v>725.68157119999978</v>
      </c>
      <c r="D13" s="41">
        <v>493.18042880000024</v>
      </c>
      <c r="E13" s="41">
        <v>721.69200000000001</v>
      </c>
      <c r="F13" s="41">
        <v>816.28899999999999</v>
      </c>
      <c r="G13" s="41">
        <v>752.61800000000005</v>
      </c>
      <c r="H13" s="41">
        <v>992.02300000000002</v>
      </c>
      <c r="I13" s="41">
        <v>1274.8969999999999</v>
      </c>
      <c r="J13" s="41">
        <v>1323.096</v>
      </c>
      <c r="K13" s="41">
        <v>1089.527</v>
      </c>
      <c r="L13" s="41">
        <v>1234.096</v>
      </c>
      <c r="M13" s="41">
        <v>1312.5119999999999</v>
      </c>
      <c r="N13" s="41">
        <v>1390.2629999999999</v>
      </c>
      <c r="O13" s="41">
        <v>1051.694</v>
      </c>
      <c r="P13" s="41">
        <v>921.63400000000001</v>
      </c>
      <c r="Q13" s="41"/>
      <c r="R13" s="41">
        <f t="shared" si="12"/>
        <v>1218.8620000000001</v>
      </c>
      <c r="S13" s="41">
        <f t="shared" si="12"/>
        <v>1537.981</v>
      </c>
      <c r="T13" s="41">
        <f t="shared" si="12"/>
        <v>1744.6410000000001</v>
      </c>
      <c r="U13" s="41">
        <f t="shared" si="12"/>
        <v>2597.9929999999999</v>
      </c>
      <c r="V13" s="41">
        <f t="shared" ref="V13:X14" ca="1" si="15">SUMIF($B$7:$Q$7,V$4,$B13:$L13)</f>
        <v>2323.623</v>
      </c>
      <c r="W13" s="41">
        <f t="shared" ca="1" si="15"/>
        <v>2702.7749999999996</v>
      </c>
      <c r="X13" s="41">
        <f t="shared" ca="1" si="15"/>
        <v>1973.328</v>
      </c>
      <c r="Y13" s="41"/>
      <c r="Z13" s="41">
        <f t="shared" si="13"/>
        <v>2756.8429999999998</v>
      </c>
      <c r="AA13" s="41">
        <f t="shared" si="13"/>
        <v>4342.634</v>
      </c>
      <c r="AB13" s="41">
        <f t="shared" si="13"/>
        <v>5026.3980000000001</v>
      </c>
      <c r="AD13" s="41">
        <f t="shared" si="14"/>
        <v>3019.538</v>
      </c>
      <c r="AE13" s="41">
        <f t="shared" si="14"/>
        <v>3636.1350000000002</v>
      </c>
      <c r="AF13" s="41">
        <f t="shared" ref="AF13:AF14" si="16">SUMIFS($B13:$Q13,$B$8:$Q$8,"&gt;="&amp;$AF$7,$B$8:$Q$8,"&lt;="&amp;$AF$8)</f>
        <v>4959.2309999999998</v>
      </c>
      <c r="AH13" s="57">
        <f>SUMIF($C$4:$AG$4,$AH$2,$C13:$AG13)/SUMIF($C$4:$AG$4,$AI$2,$C13:$AG13)-1</f>
        <v>-0.25319099972773595</v>
      </c>
      <c r="AI13" s="41">
        <f>SUMIF($C$4:$AG$4,$AH$2,$C13:$AG13)-SUMIF($C$4:$AG$4,$AI$2,$C13:$AG13)</f>
        <v>-312.46199999999999</v>
      </c>
    </row>
    <row r="14" spans="1:37" x14ac:dyDescent="0.2">
      <c r="B14" s="13" t="s">
        <v>20</v>
      </c>
      <c r="C14" s="41">
        <v>195.77468655262501</v>
      </c>
      <c r="D14" s="41">
        <v>185.31199032777499</v>
      </c>
      <c r="E14" s="41">
        <v>207.5873231196</v>
      </c>
      <c r="F14" s="41">
        <v>212.297</v>
      </c>
      <c r="G14" s="41">
        <v>217.48400000000001</v>
      </c>
      <c r="H14" s="41">
        <v>247.08603647285003</v>
      </c>
      <c r="I14" s="41">
        <v>262.71396352714999</v>
      </c>
      <c r="J14" s="41">
        <v>298.18700000000001</v>
      </c>
      <c r="K14" s="41">
        <v>273.82400000000001</v>
      </c>
      <c r="L14" s="41">
        <v>303.60899999999998</v>
      </c>
      <c r="M14" s="41">
        <v>312.25099999999998</v>
      </c>
      <c r="N14" s="41">
        <v>338.45499999999998</v>
      </c>
      <c r="O14" s="41">
        <v>348.97</v>
      </c>
      <c r="P14" s="41">
        <v>346.06400000000002</v>
      </c>
      <c r="Q14" s="41"/>
      <c r="R14" s="41">
        <f t="shared" si="12"/>
        <v>381.08667688039998</v>
      </c>
      <c r="S14" s="41">
        <f t="shared" si="12"/>
        <v>419.88432311960003</v>
      </c>
      <c r="T14" s="41">
        <f t="shared" si="12"/>
        <v>464.57003647285001</v>
      </c>
      <c r="U14" s="41">
        <f t="shared" si="12"/>
        <v>560.90096352715</v>
      </c>
      <c r="V14" s="41">
        <f t="shared" ca="1" si="15"/>
        <v>577.43299999999999</v>
      </c>
      <c r="W14" s="41">
        <f t="shared" ca="1" si="15"/>
        <v>650.7059999999999</v>
      </c>
      <c r="X14" s="41">
        <f t="shared" ca="1" si="15"/>
        <v>695.03400000000011</v>
      </c>
      <c r="Y14" s="41"/>
      <c r="Z14" s="41">
        <f t="shared" si="13"/>
        <v>800.971</v>
      </c>
      <c r="AA14" s="41">
        <f t="shared" si="13"/>
        <v>1025.471</v>
      </c>
      <c r="AB14" s="41">
        <f t="shared" si="13"/>
        <v>1228.1389999999999</v>
      </c>
      <c r="AD14" s="41">
        <f t="shared" si="14"/>
        <v>727.28399999999999</v>
      </c>
      <c r="AE14" s="41">
        <f t="shared" si="14"/>
        <v>889.68399999999997</v>
      </c>
      <c r="AF14" s="41">
        <f t="shared" si="16"/>
        <v>1187.8709999999999</v>
      </c>
      <c r="AH14" s="57">
        <f>SUMIF($C$4:$AG$4,$AH$2,$C14:$AG14)/SUMIF($C$4:$AG$4,$AI$2,$C14:$AG14)-1</f>
        <v>0.13983445813529927</v>
      </c>
      <c r="AI14" s="41">
        <f>SUMIF($C$4:$AG$4,$AH$2,$C14:$AG14)-SUMIF($C$4:$AG$4,$AI$2,$C14:$AG14)</f>
        <v>42.455000000000041</v>
      </c>
    </row>
    <row r="15" spans="1:37" ht="5.0999999999999996" customHeight="1" x14ac:dyDescent="0.2"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D15" s="41"/>
      <c r="AE15" s="41"/>
      <c r="AF15" s="41"/>
      <c r="AH15" s="57"/>
      <c r="AI15" s="41"/>
    </row>
    <row r="16" spans="1:37" s="9" customFormat="1" x14ac:dyDescent="0.2">
      <c r="A16" s="48"/>
      <c r="B16" s="30" t="s">
        <v>21</v>
      </c>
      <c r="C16" s="42">
        <f>SUM(C17:C18)</f>
        <v>-673.49124730000005</v>
      </c>
      <c r="D16" s="42">
        <f t="shared" ref="D16" si="17">SUM(D17:D18)</f>
        <v>-466.19675269999999</v>
      </c>
      <c r="E16" s="42">
        <f t="shared" ref="E16" si="18">SUM(E17:E18)</f>
        <v>-676.66499999999996</v>
      </c>
      <c r="F16" s="42">
        <f t="shared" ref="F16" si="19">SUM(F17:F18)</f>
        <v>-744.62200000000007</v>
      </c>
      <c r="G16" s="42">
        <f t="shared" ref="G16:O16" si="20">SUM(G17:G19)</f>
        <v>-668.52300000000002</v>
      </c>
      <c r="H16" s="42">
        <f t="shared" si="20"/>
        <v>-887.11500000000001</v>
      </c>
      <c r="I16" s="42">
        <f t="shared" si="20"/>
        <v>-1135.088</v>
      </c>
      <c r="J16" s="42">
        <f t="shared" si="20"/>
        <v>-1217.2809999999999</v>
      </c>
      <c r="K16" s="42">
        <f t="shared" si="20"/>
        <v>-1027.306</v>
      </c>
      <c r="L16" s="42">
        <f t="shared" si="20"/>
        <v>-1166.616</v>
      </c>
      <c r="M16" s="42">
        <f t="shared" si="20"/>
        <v>-1219.759</v>
      </c>
      <c r="N16" s="42">
        <f t="shared" si="20"/>
        <v>-1300.865</v>
      </c>
      <c r="O16" s="42">
        <f t="shared" si="20"/>
        <v>-1039.338</v>
      </c>
      <c r="P16" s="42">
        <f>SUM(P17:P19)</f>
        <v>-919.86800000000005</v>
      </c>
      <c r="Q16" s="40"/>
      <c r="R16" s="42">
        <f t="shared" ref="R16:U19" si="21">SUMIF($B$7:$Q$7,R$4,$B16:$Q16)</f>
        <v>-1139.6880000000001</v>
      </c>
      <c r="S16" s="42">
        <f t="shared" si="21"/>
        <v>-1421.287</v>
      </c>
      <c r="T16" s="42">
        <f t="shared" si="21"/>
        <v>-1555.6379999999999</v>
      </c>
      <c r="U16" s="42">
        <f t="shared" si="21"/>
        <v>-2352.3689999999997</v>
      </c>
      <c r="V16" s="42">
        <f ca="1">SUMIF($B$7:$Q$7,V$4,$B16:$L16)</f>
        <v>-2193.922</v>
      </c>
      <c r="W16" s="42">
        <f ca="1">SUMIF($B$7:$Q$7,W$4,$B16:$L16)</f>
        <v>-2520.6239999999998</v>
      </c>
      <c r="X16" s="42">
        <f ca="1">SUMIF($B$7:$Q$7,X$4,$B16:$L16)</f>
        <v>-1959.2060000000001</v>
      </c>
      <c r="Y16" s="40"/>
      <c r="Z16" s="42">
        <f t="shared" ref="Z16:AB18" si="22">SUMIF($B$6:$Q$6,Z$4,$B16:$Q16)</f>
        <v>-2560.9750000000004</v>
      </c>
      <c r="AA16" s="42">
        <f t="shared" si="22"/>
        <v>-3908.0069999999996</v>
      </c>
      <c r="AB16" s="42">
        <f t="shared" si="22"/>
        <v>-4714.5460000000003</v>
      </c>
      <c r="AD16" s="42">
        <f t="shared" ref="AD16:AE18" si="23">SUMIFS($C16:$Q16,$C$8:$Q$8,"&gt;="&amp;AD$8,$C$8:$Q$8,"&lt;="&amp;AD$7)</f>
        <v>-2690.7259999999997</v>
      </c>
      <c r="AE16" s="42">
        <f t="shared" si="23"/>
        <v>-3413.681</v>
      </c>
      <c r="AF16" s="42">
        <f t="shared" ref="AF16:AF17" si="24">SUMIFS($B16:$Q16,$B$8:$Q$8,"&gt;="&amp;$AF$7,$B$8:$Q$8,"&lt;="&amp;$AF$8)</f>
        <v>-4630.9619999999995</v>
      </c>
      <c r="AH16" s="58">
        <f>SUMIF($C$4:$AG$4,$AH$2,$C16:$AG16)/SUMIF($C$4:$AG$4,$AI$2,$C16:$AG16)-1</f>
        <v>-0.21150747118160551</v>
      </c>
      <c r="AI16" s="42">
        <f>SUMIF($C$4:$AG$4,$AH$2,$C16:$AG16)-SUMIF($C$4:$AG$4,$AI$2,$C16:$AG16)</f>
        <v>246.74799999999993</v>
      </c>
    </row>
    <row r="17" spans="1:35" x14ac:dyDescent="0.2">
      <c r="B17" s="13" t="s">
        <v>22</v>
      </c>
      <c r="C17" s="41">
        <v>-633.03526881000005</v>
      </c>
      <c r="D17" s="41">
        <v>-426.59773118999999</v>
      </c>
      <c r="E17" s="41">
        <v>-629.50099999999998</v>
      </c>
      <c r="F17" s="41">
        <v>-693.72500000000002</v>
      </c>
      <c r="G17" s="41">
        <v>-627.45100000000002</v>
      </c>
      <c r="H17" s="41">
        <v>-822.78300000000002</v>
      </c>
      <c r="I17" s="41">
        <v>-1070.748</v>
      </c>
      <c r="J17" s="41">
        <v>-1119.7929999999999</v>
      </c>
      <c r="K17" s="41">
        <v>-912.32299999999998</v>
      </c>
      <c r="L17" s="41">
        <v>-1047.4349999999999</v>
      </c>
      <c r="M17" s="41">
        <v>-1109.806</v>
      </c>
      <c r="N17" s="41">
        <v>-1196.8800000000001</v>
      </c>
      <c r="O17" s="41">
        <v>-891.10699999999997</v>
      </c>
      <c r="P17" s="41">
        <v>-782.00800000000004</v>
      </c>
      <c r="Q17" s="41"/>
      <c r="R17" s="41">
        <f t="shared" si="21"/>
        <v>-1059.633</v>
      </c>
      <c r="S17" s="41">
        <f t="shared" si="21"/>
        <v>-1323.2260000000001</v>
      </c>
      <c r="T17" s="41">
        <f t="shared" si="21"/>
        <v>-1450.2339999999999</v>
      </c>
      <c r="U17" s="41">
        <f t="shared" si="21"/>
        <v>-2190.5410000000002</v>
      </c>
      <c r="V17" s="41">
        <f ca="1">SUMIF($B$7:$Q$7,V$4,$B17:K17)</f>
        <v>-1959.7579999999998</v>
      </c>
      <c r="W17" s="41">
        <f ca="1">SUMIF($B$7:$Q$7,W$4,$B17:L17)</f>
        <v>-2306.6860000000001</v>
      </c>
      <c r="X17" s="41">
        <f ca="1">SUMIF($B$7:$Q$7,X$4,$B17:M17)</f>
        <v>-1673.115</v>
      </c>
      <c r="Y17" s="41"/>
      <c r="Z17" s="41">
        <f t="shared" si="22"/>
        <v>-2382.8589999999999</v>
      </c>
      <c r="AA17" s="41">
        <f t="shared" si="22"/>
        <v>-3640.7749999999996</v>
      </c>
      <c r="AB17" s="41">
        <f t="shared" si="22"/>
        <v>-4266.4439999999995</v>
      </c>
      <c r="AD17" s="41">
        <f t="shared" si="23"/>
        <v>-2520.982</v>
      </c>
      <c r="AE17" s="41">
        <f t="shared" si="23"/>
        <v>-3069.5639999999999</v>
      </c>
      <c r="AF17" s="41">
        <f t="shared" si="24"/>
        <v>-4189.357</v>
      </c>
      <c r="AH17" s="57">
        <f>SUMIF($C$4:$AG$4,$AH$2,$C17:$AG17)/SUMIF($C$4:$AG$4,$AI$2,$C17:$AG17)-1</f>
        <v>-0.25340665530557971</v>
      </c>
      <c r="AI17" s="41">
        <f>SUMIF($C$4:$AG$4,$AH$2,$C17:$AG17)-SUMIF($C$4:$AG$4,$AI$2,$C17:$AG17)</f>
        <v>265.42699999999991</v>
      </c>
    </row>
    <row r="18" spans="1:35" x14ac:dyDescent="0.2">
      <c r="B18" s="13" t="s">
        <v>23</v>
      </c>
      <c r="C18" s="41">
        <v>-40.45597849</v>
      </c>
      <c r="D18" s="41">
        <v>-39.59902151</v>
      </c>
      <c r="E18" s="41">
        <v>-47.164000000000001</v>
      </c>
      <c r="F18" s="41">
        <v>-50.896999999999998</v>
      </c>
      <c r="G18" s="41">
        <v>-41.072000000000003</v>
      </c>
      <c r="H18" s="41">
        <v>-64.331999999999994</v>
      </c>
      <c r="I18" s="41">
        <v>-64.34</v>
      </c>
      <c r="J18" s="41">
        <v>-97.488</v>
      </c>
      <c r="K18" s="41">
        <v>-96.370999999999995</v>
      </c>
      <c r="L18" s="41">
        <v>-102.01600000000001</v>
      </c>
      <c r="M18" s="41">
        <v>-109.953</v>
      </c>
      <c r="N18" s="41">
        <v>-103.985</v>
      </c>
      <c r="O18" s="41">
        <v>-134.74</v>
      </c>
      <c r="P18" s="41">
        <v>-127.27200000000001</v>
      </c>
      <c r="Q18" s="41"/>
      <c r="R18" s="41">
        <f t="shared" si="21"/>
        <v>-80.055000000000007</v>
      </c>
      <c r="S18" s="41">
        <f t="shared" si="21"/>
        <v>-98.061000000000007</v>
      </c>
      <c r="T18" s="41">
        <f t="shared" si="21"/>
        <v>-105.404</v>
      </c>
      <c r="U18" s="41">
        <f t="shared" si="21"/>
        <v>-161.828</v>
      </c>
      <c r="V18" s="41">
        <f t="shared" ref="V18:X19" ca="1" si="25">SUMIF($B$7:$Q$7,V$4,B18:L18)</f>
        <v>-198.387</v>
      </c>
      <c r="W18" s="41">
        <f t="shared" ca="1" si="25"/>
        <v>-238.72500000000002</v>
      </c>
      <c r="X18" s="41">
        <f t="shared" ca="1" si="25"/>
        <v>-80.055000000000007</v>
      </c>
      <c r="Y18" s="41"/>
      <c r="Z18" s="41">
        <f t="shared" si="22"/>
        <v>-178.11600000000001</v>
      </c>
      <c r="AA18" s="41">
        <f t="shared" si="22"/>
        <v>-267.23199999999997</v>
      </c>
      <c r="AB18" s="41">
        <f t="shared" si="22"/>
        <v>-412.32500000000005</v>
      </c>
      <c r="AD18" s="41">
        <f t="shared" si="23"/>
        <v>-169.744</v>
      </c>
      <c r="AE18" s="41">
        <f t="shared" si="23"/>
        <v>-308.34000000000003</v>
      </c>
      <c r="AF18" s="41">
        <f>SUMIFS($B18:$Q18,$B$8:$Q$8,"&gt;="&amp;$AF$7,$B$8:$Q$8,"&lt;="&amp;$AF$8)</f>
        <v>-405.82799999999997</v>
      </c>
      <c r="AH18" s="57">
        <f>SUMIF($C$4:$AG$4,$AH$2,$C18:$AG18)/SUMIF($C$4:$AG$4,$AI$2,$C18:$AG18)-1</f>
        <v>0.24756900878293608</v>
      </c>
      <c r="AI18" s="41">
        <f>SUMIF($C$4:$AG$4,$AH$2,$C18:$AG18)-SUMIF($C$4:$AG$4,$AI$2,$C18:$AG18)</f>
        <v>-25.256</v>
      </c>
    </row>
    <row r="19" spans="1:35" x14ac:dyDescent="0.2">
      <c r="B19" s="13" t="s">
        <v>285</v>
      </c>
      <c r="C19" s="41"/>
      <c r="D19" s="41"/>
      <c r="E19" s="41"/>
      <c r="F19" s="41"/>
      <c r="G19" s="41">
        <v>0</v>
      </c>
      <c r="H19" s="41">
        <v>0</v>
      </c>
      <c r="I19" s="41">
        <v>0</v>
      </c>
      <c r="J19" s="41">
        <v>0</v>
      </c>
      <c r="K19" s="41">
        <v>-18.611999999999998</v>
      </c>
      <c r="L19" s="41">
        <v>-17.164999999999999</v>
      </c>
      <c r="M19" s="41">
        <v>0</v>
      </c>
      <c r="N19" s="41">
        <v>0</v>
      </c>
      <c r="O19" s="41">
        <v>-13.491</v>
      </c>
      <c r="P19" s="41">
        <v>-10.587999999999999</v>
      </c>
      <c r="Q19" s="41"/>
      <c r="R19" s="41">
        <f t="shared" si="21"/>
        <v>0</v>
      </c>
      <c r="S19" s="41">
        <f t="shared" si="21"/>
        <v>0</v>
      </c>
      <c r="T19" s="41">
        <f t="shared" si="21"/>
        <v>0</v>
      </c>
      <c r="U19" s="41">
        <f t="shared" si="21"/>
        <v>0</v>
      </c>
      <c r="V19" s="41">
        <f t="shared" ca="1" si="25"/>
        <v>-35.777000000000001</v>
      </c>
      <c r="W19" s="41">
        <f t="shared" ca="1" si="25"/>
        <v>-13.491</v>
      </c>
      <c r="X19" s="41">
        <f t="shared" ca="1" si="25"/>
        <v>0</v>
      </c>
      <c r="Y19" s="41"/>
      <c r="Z19" s="41"/>
      <c r="AA19" s="41"/>
      <c r="AB19" s="41"/>
      <c r="AD19" s="41"/>
      <c r="AE19" s="41"/>
      <c r="AF19" s="41"/>
      <c r="AH19" s="57"/>
      <c r="AI19" s="41"/>
    </row>
    <row r="20" spans="1:35" ht="5.0999999999999996" customHeight="1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D20" s="41"/>
      <c r="AE20" s="41"/>
      <c r="AF20" s="41"/>
      <c r="AH20" s="57"/>
      <c r="AI20" s="41"/>
    </row>
    <row r="21" spans="1:35" s="9" customFormat="1" x14ac:dyDescent="0.2">
      <c r="A21" s="48"/>
      <c r="B21" s="21" t="s">
        <v>24</v>
      </c>
      <c r="C21" s="39">
        <f>SUM(C22:C23)</f>
        <v>247.96501045262474</v>
      </c>
      <c r="D21" s="39">
        <f t="shared" ref="D21:J21" si="26">SUM(D22:D23)</f>
        <v>212.29566642777525</v>
      </c>
      <c r="E21" s="39">
        <f t="shared" si="26"/>
        <v>252.61432311960004</v>
      </c>
      <c r="F21" s="39">
        <f t="shared" si="26"/>
        <v>283.96399999999994</v>
      </c>
      <c r="G21" s="39">
        <f t="shared" si="26"/>
        <v>301.57900000000006</v>
      </c>
      <c r="H21" s="39">
        <f t="shared" si="26"/>
        <v>351.99403647285004</v>
      </c>
      <c r="I21" s="39">
        <f t="shared" si="26"/>
        <v>402.52296352714984</v>
      </c>
      <c r="J21" s="39">
        <f t="shared" si="26"/>
        <v>404.00200000000012</v>
      </c>
      <c r="K21" s="39">
        <f t="shared" ref="K21:L21" si="27">SUM(K22:K23)</f>
        <v>336.04500000000002</v>
      </c>
      <c r="L21" s="39">
        <f t="shared" si="27"/>
        <v>371.089</v>
      </c>
      <c r="M21" s="39">
        <f>SUM(M22:M23)</f>
        <v>405.00400000000002</v>
      </c>
      <c r="N21" s="39">
        <f>SUM(N22:N23)</f>
        <v>427.85300000000001</v>
      </c>
      <c r="O21" s="39">
        <f>SUM(O22:O23)</f>
        <v>361.32600000000002</v>
      </c>
      <c r="P21" s="39">
        <f>SUM(P22:P23)</f>
        <v>347.83000000000004</v>
      </c>
      <c r="Q21" s="40"/>
      <c r="R21" s="39">
        <f t="shared" ref="R21:U23" si="28">SUMIF($B$7:$Q$7,R$4,$B21:$Q21)</f>
        <v>460.26067688039996</v>
      </c>
      <c r="S21" s="39">
        <f t="shared" si="28"/>
        <v>536.57832311959999</v>
      </c>
      <c r="T21" s="39">
        <f t="shared" si="28"/>
        <v>653.57303647285016</v>
      </c>
      <c r="U21" s="39">
        <f t="shared" si="28"/>
        <v>806.52496352715002</v>
      </c>
      <c r="V21" s="39">
        <f t="shared" ref="V21:X23" ca="1" si="29">SUMIF($B$7:$Q$7,V$4,$B21:$L21)</f>
        <v>707.13400000000001</v>
      </c>
      <c r="W21" s="39">
        <f t="shared" ca="1" si="29"/>
        <v>832.85699999999997</v>
      </c>
      <c r="X21" s="39">
        <f t="shared" ca="1" si="29"/>
        <v>709.15600000000006</v>
      </c>
      <c r="Y21" s="40"/>
      <c r="Z21" s="39">
        <f t="shared" ref="Z21:AB23" si="30">SUMIF($B$6:$Q$6,Z$4,$B21:$Q21)</f>
        <v>996.83899999999994</v>
      </c>
      <c r="AA21" s="39">
        <f t="shared" si="30"/>
        <v>1460.0980000000002</v>
      </c>
      <c r="AB21" s="39">
        <f t="shared" si="30"/>
        <v>1539.991</v>
      </c>
      <c r="AD21" s="39">
        <f t="shared" ref="AD21:AE23" si="31">SUMIFS($C21:$Q21,$C$8:$Q$8,"&gt;="&amp;AD$8,$C$8:$Q$8,"&lt;="&amp;AD$7)</f>
        <v>1056.096</v>
      </c>
      <c r="AE21" s="39">
        <f t="shared" si="31"/>
        <v>1112.1379999999999</v>
      </c>
      <c r="AF21" s="39">
        <f t="shared" ref="AF21:AF23" si="32">SUMIFS($B21:$Q21,$B$8:$Q$8,"&gt;="&amp;$AF$7,$B$8:$Q$8,"&lt;="&amp;$AF$8)</f>
        <v>1516.1400000000003</v>
      </c>
      <c r="AH21" s="56">
        <f>SUMIF($C$4:$AG$4,$AH$2,$C21:$AG21)/SUMIF($C$4:$AG$4,$AI$2,$C21:$AG21)-1</f>
        <v>-6.2677686484913231E-2</v>
      </c>
      <c r="AI21" s="39">
        <f>SUMIF($C$4:$AG$4,$AH$2,$C21:$AG21)-SUMIF($C$4:$AG$4,$AI$2,$C21:$AG21)</f>
        <v>-23.258999999999958</v>
      </c>
    </row>
    <row r="22" spans="1:35" x14ac:dyDescent="0.2">
      <c r="B22" s="13" t="s">
        <v>25</v>
      </c>
      <c r="C22" s="41">
        <f>SUM(C13,C17)</f>
        <v>92.646302389999732</v>
      </c>
      <c r="D22" s="41">
        <f t="shared" ref="D22:J22" si="33">SUM(D13,D17)</f>
        <v>66.582697610000253</v>
      </c>
      <c r="E22" s="41">
        <f t="shared" si="33"/>
        <v>92.191000000000031</v>
      </c>
      <c r="F22" s="41">
        <f t="shared" si="33"/>
        <v>122.56399999999996</v>
      </c>
      <c r="G22" s="41">
        <f t="shared" si="33"/>
        <v>125.16700000000003</v>
      </c>
      <c r="H22" s="41">
        <f t="shared" si="33"/>
        <v>169.24</v>
      </c>
      <c r="I22" s="41">
        <f t="shared" si="33"/>
        <v>204.14899999999989</v>
      </c>
      <c r="J22" s="41">
        <f t="shared" si="33"/>
        <v>203.30300000000011</v>
      </c>
      <c r="K22" s="41">
        <v>177.20400000000001</v>
      </c>
      <c r="L22" s="41">
        <v>186.661</v>
      </c>
      <c r="M22" s="41">
        <v>202.70599999999999</v>
      </c>
      <c r="N22" s="41">
        <v>193.38300000000001</v>
      </c>
      <c r="O22" s="41">
        <v>160.58699999999999</v>
      </c>
      <c r="P22" s="41">
        <v>139.626</v>
      </c>
      <c r="Q22" s="41"/>
      <c r="R22" s="41">
        <f t="shared" si="28"/>
        <v>159.22899999999998</v>
      </c>
      <c r="S22" s="41">
        <f t="shared" si="28"/>
        <v>214.755</v>
      </c>
      <c r="T22" s="41">
        <f t="shared" si="28"/>
        <v>294.40700000000004</v>
      </c>
      <c r="U22" s="41">
        <f t="shared" si="28"/>
        <v>407.452</v>
      </c>
      <c r="V22" s="41">
        <f t="shared" ca="1" si="29"/>
        <v>363.86500000000001</v>
      </c>
      <c r="W22" s="41">
        <f t="shared" ca="1" si="29"/>
        <v>396.089</v>
      </c>
      <c r="X22" s="41">
        <f t="shared" ca="1" si="29"/>
        <v>300.21299999999997</v>
      </c>
      <c r="Y22" s="41"/>
      <c r="Z22" s="41">
        <f t="shared" si="30"/>
        <v>373.98399999999998</v>
      </c>
      <c r="AA22" s="41">
        <f t="shared" si="30"/>
        <v>701.85900000000004</v>
      </c>
      <c r="AB22" s="41">
        <f t="shared" si="30"/>
        <v>759.95400000000006</v>
      </c>
      <c r="AD22" s="41">
        <f t="shared" si="31"/>
        <v>498.55599999999993</v>
      </c>
      <c r="AE22" s="41">
        <f t="shared" si="31"/>
        <v>566.57100000000003</v>
      </c>
      <c r="AF22" s="41">
        <f t="shared" si="32"/>
        <v>769.87400000000014</v>
      </c>
      <c r="AH22" s="57">
        <f>SUMIF($C$4:$AG$4,$AH$2,$C22:$AG22)/SUMIF($C$4:$AG$4,$AI$2,$C22:$AG22)-1</f>
        <v>-0.251980863704791</v>
      </c>
      <c r="AI22" s="41">
        <f>SUMIF($C$4:$AG$4,$AH$2,$C22:$AG22)-SUMIF($C$4:$AG$4,$AI$2,$C22:$AG22)</f>
        <v>-47.034999999999997</v>
      </c>
    </row>
    <row r="23" spans="1:35" x14ac:dyDescent="0.2">
      <c r="B23" s="13" t="s">
        <v>26</v>
      </c>
      <c r="C23" s="41">
        <f t="shared" ref="C23:J23" si="34">SUM(C14,C18)</f>
        <v>155.31870806262501</v>
      </c>
      <c r="D23" s="41">
        <f t="shared" si="34"/>
        <v>145.71296881777499</v>
      </c>
      <c r="E23" s="41">
        <f t="shared" si="34"/>
        <v>160.42332311960001</v>
      </c>
      <c r="F23" s="41">
        <f t="shared" si="34"/>
        <v>161.4</v>
      </c>
      <c r="G23" s="41">
        <f t="shared" si="34"/>
        <v>176.41200000000001</v>
      </c>
      <c r="H23" s="41">
        <f t="shared" si="34"/>
        <v>182.75403647285003</v>
      </c>
      <c r="I23" s="41">
        <f t="shared" si="34"/>
        <v>198.37396352714998</v>
      </c>
      <c r="J23" s="41">
        <f t="shared" si="34"/>
        <v>200.69900000000001</v>
      </c>
      <c r="K23" s="41">
        <v>158.84100000000001</v>
      </c>
      <c r="L23" s="41">
        <v>184.428</v>
      </c>
      <c r="M23" s="41">
        <v>202.298</v>
      </c>
      <c r="N23" s="41">
        <v>234.47</v>
      </c>
      <c r="O23" s="41">
        <v>200.739</v>
      </c>
      <c r="P23" s="41">
        <v>208.20400000000001</v>
      </c>
      <c r="Q23" s="41"/>
      <c r="R23" s="41">
        <f t="shared" si="28"/>
        <v>301.03167688040003</v>
      </c>
      <c r="S23" s="41">
        <f t="shared" si="28"/>
        <v>321.82332311959999</v>
      </c>
      <c r="T23" s="41">
        <f t="shared" si="28"/>
        <v>359.16603647285001</v>
      </c>
      <c r="U23" s="41">
        <f t="shared" si="28"/>
        <v>399.07296352715002</v>
      </c>
      <c r="V23" s="41">
        <f t="shared" ca="1" si="29"/>
        <v>343.26900000000001</v>
      </c>
      <c r="W23" s="41">
        <f t="shared" ca="1" si="29"/>
        <v>436.76800000000003</v>
      </c>
      <c r="X23" s="41">
        <f t="shared" ca="1" si="29"/>
        <v>408.94299999999998</v>
      </c>
      <c r="Y23" s="41"/>
      <c r="Z23" s="41">
        <f t="shared" si="30"/>
        <v>622.85500000000002</v>
      </c>
      <c r="AA23" s="41">
        <f t="shared" si="30"/>
        <v>758.23900000000003</v>
      </c>
      <c r="AB23" s="41">
        <f t="shared" si="30"/>
        <v>780.03700000000003</v>
      </c>
      <c r="AD23" s="41">
        <f t="shared" si="31"/>
        <v>557.54</v>
      </c>
      <c r="AE23" s="41">
        <f t="shared" si="31"/>
        <v>545.56700000000001</v>
      </c>
      <c r="AF23" s="41">
        <f t="shared" si="32"/>
        <v>746.26600000000008</v>
      </c>
      <c r="AH23" s="57">
        <f>SUMIF($C$4:$AG$4,$AH$2,$C23:$AG23)/SUMIF($C$4:$AG$4,$AI$2,$C23:$AG23)-1</f>
        <v>0.12891751794738338</v>
      </c>
      <c r="AI23" s="41">
        <f>SUMIF($C$4:$AG$4,$AH$2,$C23:$AG23)-SUMIF($C$4:$AG$4,$AI$2,$C23:$AG23)</f>
        <v>23.77600000000001</v>
      </c>
    </row>
    <row r="24" spans="1:35" ht="5.0999999999999996" customHeight="1" x14ac:dyDescent="0.2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D24" s="41"/>
      <c r="AE24" s="41"/>
      <c r="AF24" s="41"/>
      <c r="AH24" s="57"/>
      <c r="AI24" s="41"/>
    </row>
    <row r="25" spans="1:35" s="9" customFormat="1" x14ac:dyDescent="0.2">
      <c r="A25" s="48"/>
      <c r="B25" s="32" t="s">
        <v>27</v>
      </c>
      <c r="C25" s="42">
        <f>SUM(C26:C27)</f>
        <v>-51.968414929999994</v>
      </c>
      <c r="D25" s="42">
        <f t="shared" ref="D25" si="35">SUM(D26:D27)</f>
        <v>-46.579088769702082</v>
      </c>
      <c r="E25" s="42">
        <f t="shared" ref="E25" si="36">SUM(E26:E27)</f>
        <v>-52.083346674622916</v>
      </c>
      <c r="F25" s="42">
        <f t="shared" ref="F25" si="37">SUM(F26:F27)</f>
        <v>-58.907518717707489</v>
      </c>
      <c r="G25" s="42">
        <f t="shared" ref="G25" si="38">SUM(G26:G27)</f>
        <v>-54.169068195677198</v>
      </c>
      <c r="H25" s="42">
        <f t="shared" ref="H25" si="39">SUM(H26:H27)</f>
        <v>-62.772984894814755</v>
      </c>
      <c r="I25" s="42">
        <f t="shared" ref="I25" si="40">SUM(I26:I27)</f>
        <v>-79.906611452902524</v>
      </c>
      <c r="J25" s="42">
        <f t="shared" ref="J25:L25" si="41">SUM(J26:J27)</f>
        <v>-79.216246121855121</v>
      </c>
      <c r="K25" s="42">
        <f t="shared" si="41"/>
        <v>-73.668988804917603</v>
      </c>
      <c r="L25" s="42">
        <f t="shared" si="41"/>
        <v>-87.85067943523697</v>
      </c>
      <c r="M25" s="42">
        <f t="shared" ref="M25:N25" si="42">SUM(M26:M27)</f>
        <v>-94.888052811735719</v>
      </c>
      <c r="N25" s="42">
        <f t="shared" si="42"/>
        <v>-95.155444360737278</v>
      </c>
      <c r="O25" s="42">
        <f t="shared" ref="O25:P25" si="43">SUM(O26:O27)</f>
        <v>-85.165071181315099</v>
      </c>
      <c r="P25" s="42">
        <f t="shared" si="43"/>
        <v>-89.338233860818207</v>
      </c>
      <c r="Q25" s="40"/>
      <c r="R25" s="42">
        <f t="shared" ref="R25:U27" si="44">SUMIF($B$7:$Q$7,R$4,$B25:$Q25)</f>
        <v>-98.547503699702077</v>
      </c>
      <c r="S25" s="42">
        <f t="shared" si="44"/>
        <v>-110.99086539233041</v>
      </c>
      <c r="T25" s="42">
        <f t="shared" si="44"/>
        <v>-116.94205309049195</v>
      </c>
      <c r="U25" s="42">
        <f t="shared" si="44"/>
        <v>-159.12285757475763</v>
      </c>
      <c r="V25" s="42">
        <f t="shared" ref="V25:X27" ca="1" si="45">SUMIF($B$7:$Q$7,V$4,$B25:$L25)</f>
        <v>-161.51966824015457</v>
      </c>
      <c r="W25" s="42">
        <f t="shared" ca="1" si="45"/>
        <v>-190.043497172473</v>
      </c>
      <c r="X25" s="42">
        <f t="shared" ca="1" si="45"/>
        <v>-174.50330504213332</v>
      </c>
      <c r="Y25" s="40"/>
      <c r="Z25" s="42">
        <f t="shared" ref="Z25:AB27" si="46">SUMIF($B$6:$Q$6,Z$4,$B25:$Q25)</f>
        <v>-209.5383690920325</v>
      </c>
      <c r="AA25" s="42">
        <f t="shared" si="46"/>
        <v>-276.06491066524961</v>
      </c>
      <c r="AB25" s="42">
        <f t="shared" si="46"/>
        <v>-351.56316541262754</v>
      </c>
      <c r="AD25" s="42">
        <f t="shared" ref="AD25:AE27" si="47">SUMIFS($C25:$Q25,$C$8:$Q$8,"&gt;="&amp;AD$8,$C$8:$Q$8,"&lt;="&amp;AD$7)</f>
        <v>-196.84866454339448</v>
      </c>
      <c r="AE25" s="42">
        <f t="shared" si="47"/>
        <v>-256.40772105189029</v>
      </c>
      <c r="AF25" s="42">
        <f t="shared" ref="AF25:AF27" si="48">SUMIFS($B25:$Q25,$B$8:$Q$8,"&gt;="&amp;$AF$7,$B$8:$Q$8,"&lt;="&amp;$AF$8)</f>
        <v>-335.62396717374543</v>
      </c>
      <c r="AH25" s="58">
        <f>SUMIF($C$4:$AG$4,$AH$2,$C25:$AG25)/SUMIF($C$4:$AG$4,$AI$2,$C25:$AG25)-1</f>
        <v>1.6932759486258275E-2</v>
      </c>
      <c r="AI25" s="42">
        <f>SUMIF($C$4:$AG$4,$AH$2,$C25:$AG25)-SUMIF($C$4:$AG$4,$AI$2,$C25:$AG25)</f>
        <v>-1.4875544255812372</v>
      </c>
    </row>
    <row r="26" spans="1:35" x14ac:dyDescent="0.2">
      <c r="B26" s="13" t="s">
        <v>28</v>
      </c>
      <c r="C26" s="41">
        <v>-25.4942514</v>
      </c>
      <c r="D26" s="41">
        <v>-19.151051189999997</v>
      </c>
      <c r="E26" s="41">
        <v>-23.35644721000001</v>
      </c>
      <c r="F26" s="41">
        <v>-30.84196652999999</v>
      </c>
      <c r="G26" s="41">
        <v>-29.368618100000003</v>
      </c>
      <c r="H26" s="41">
        <v>-34.061924830000002</v>
      </c>
      <c r="I26" s="41">
        <v>-46.377683209999965</v>
      </c>
      <c r="J26" s="41">
        <v>-44.184715440000033</v>
      </c>
      <c r="K26" s="41">
        <v>-35.689964769999996</v>
      </c>
      <c r="L26" s="41">
        <v>-44.780495389999999</v>
      </c>
      <c r="M26" s="41">
        <v>-47.772688600000002</v>
      </c>
      <c r="N26" s="41">
        <v>-45.717851240000002</v>
      </c>
      <c r="O26" s="41">
        <v>-39.595396899999997</v>
      </c>
      <c r="P26" s="41">
        <v>-39.697480819999996</v>
      </c>
      <c r="Q26" s="41"/>
      <c r="R26" s="41">
        <f t="shared" si="44"/>
        <v>-44.64530259</v>
      </c>
      <c r="S26" s="41">
        <f t="shared" si="44"/>
        <v>-54.198413739999999</v>
      </c>
      <c r="T26" s="41">
        <f t="shared" si="44"/>
        <v>-63.430542930000001</v>
      </c>
      <c r="U26" s="41">
        <f t="shared" si="44"/>
        <v>-90.562398650000006</v>
      </c>
      <c r="V26" s="41">
        <f t="shared" ca="1" si="45"/>
        <v>-80.470460159999988</v>
      </c>
      <c r="W26" s="41">
        <f t="shared" ca="1" si="45"/>
        <v>-93.490539839999997</v>
      </c>
      <c r="X26" s="41">
        <f t="shared" ca="1" si="45"/>
        <v>-79.292877719999993</v>
      </c>
      <c r="Y26" s="41"/>
      <c r="Z26" s="41">
        <f t="shared" si="46"/>
        <v>-98.843716330000007</v>
      </c>
      <c r="AA26" s="41">
        <f t="shared" si="46"/>
        <v>-153.99294157999998</v>
      </c>
      <c r="AB26" s="41">
        <f t="shared" si="46"/>
        <v>-173.96100000000001</v>
      </c>
      <c r="AD26" s="41">
        <f t="shared" si="47"/>
        <v>-109.80822613999996</v>
      </c>
      <c r="AE26" s="41">
        <f t="shared" si="47"/>
        <v>-128.24314876</v>
      </c>
      <c r="AF26" s="41">
        <f t="shared" si="48"/>
        <v>-172.42786420000004</v>
      </c>
      <c r="AH26" s="57">
        <f>SUMIF($C$4:$AG$4,$AH$2,$C26:$AG26)/SUMIF($C$4:$AG$4,$AI$2,$C26:$AG26)-1</f>
        <v>-0.11350956539741852</v>
      </c>
      <c r="AI26" s="41">
        <f>SUMIF($C$4:$AG$4,$AH$2,$C26:$AG26)-SUMIF($C$4:$AG$4,$AI$2,$C26:$AG26)</f>
        <v>5.0830145700000031</v>
      </c>
    </row>
    <row r="27" spans="1:35" x14ac:dyDescent="0.2">
      <c r="B27" s="13" t="s">
        <v>29</v>
      </c>
      <c r="C27" s="41">
        <v>-26.474163529999998</v>
      </c>
      <c r="D27" s="41">
        <v>-27.428037579702089</v>
      </c>
      <c r="E27" s="41">
        <v>-28.726899464622903</v>
      </c>
      <c r="F27" s="41">
        <v>-28.0655521877075</v>
      </c>
      <c r="G27" s="41">
        <v>-24.800450095677199</v>
      </c>
      <c r="H27" s="41">
        <v>-28.711060064814752</v>
      </c>
      <c r="I27" s="41">
        <v>-33.528928242902559</v>
      </c>
      <c r="J27" s="41">
        <v>-35.031530681855088</v>
      </c>
      <c r="K27" s="41">
        <v>-37.9790240349176</v>
      </c>
      <c r="L27" s="41">
        <v>-43.070184045236971</v>
      </c>
      <c r="M27" s="41">
        <v>-47.115364211735717</v>
      </c>
      <c r="N27" s="41">
        <v>-49.437593120737269</v>
      </c>
      <c r="O27" s="41">
        <v>-45.569674281315102</v>
      </c>
      <c r="P27" s="41">
        <v>-49.640753040818218</v>
      </c>
      <c r="Q27" s="41"/>
      <c r="R27" s="41">
        <f t="shared" si="44"/>
        <v>-53.902201109702091</v>
      </c>
      <c r="S27" s="41">
        <f t="shared" si="44"/>
        <v>-56.792451652330399</v>
      </c>
      <c r="T27" s="41">
        <f t="shared" si="44"/>
        <v>-53.511510160491952</v>
      </c>
      <c r="U27" s="41">
        <f t="shared" si="44"/>
        <v>-68.560458924757654</v>
      </c>
      <c r="V27" s="41">
        <f t="shared" ca="1" si="45"/>
        <v>-81.049208080154571</v>
      </c>
      <c r="W27" s="41">
        <f t="shared" ca="1" si="45"/>
        <v>-96.552957332472985</v>
      </c>
      <c r="X27" s="41">
        <f t="shared" ca="1" si="45"/>
        <v>-95.210427322133313</v>
      </c>
      <c r="Y27" s="41"/>
      <c r="Z27" s="41">
        <f t="shared" si="46"/>
        <v>-110.69465276203249</v>
      </c>
      <c r="AA27" s="41">
        <f t="shared" si="46"/>
        <v>-122.07196908524961</v>
      </c>
      <c r="AB27" s="41">
        <f t="shared" si="46"/>
        <v>-177.60216541262756</v>
      </c>
      <c r="AD27" s="41">
        <f t="shared" si="47"/>
        <v>-87.040438403394518</v>
      </c>
      <c r="AE27" s="41">
        <f t="shared" si="47"/>
        <v>-128.16457229189029</v>
      </c>
      <c r="AF27" s="41">
        <f t="shared" si="48"/>
        <v>-163.19610297374538</v>
      </c>
      <c r="AH27" s="57">
        <f>SUMIF($C$4:$AG$4,$AH$2,$C27:$AG27)/SUMIF($C$4:$AG$4,$AI$2,$C27:$AG27)-1</f>
        <v>0.15255493193806946</v>
      </c>
      <c r="AI27" s="41">
        <f>SUMIF($C$4:$AG$4,$AH$2,$C27:$AG27)-SUMIF($C$4:$AG$4,$AI$2,$C27:$AG27)</f>
        <v>-6.5705689955812474</v>
      </c>
    </row>
    <row r="28" spans="1:35" ht="5.0999999999999996" customHeight="1" x14ac:dyDescent="0.2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D28" s="41"/>
      <c r="AE28" s="41"/>
      <c r="AF28" s="41"/>
      <c r="AH28" s="57"/>
      <c r="AI28" s="41"/>
    </row>
    <row r="29" spans="1:35" s="9" customFormat="1" x14ac:dyDescent="0.2">
      <c r="A29" s="48"/>
      <c r="B29" s="21" t="s">
        <v>30</v>
      </c>
      <c r="C29" s="39">
        <f>SUM(C30:C31)</f>
        <v>195.99659552262474</v>
      </c>
      <c r="D29" s="39">
        <f t="shared" ref="D29" si="49">SUM(D30:D31)</f>
        <v>165.71657765807316</v>
      </c>
      <c r="E29" s="39">
        <f t="shared" ref="E29" si="50">SUM(E30:E31)</f>
        <v>200.53097644497711</v>
      </c>
      <c r="F29" s="39">
        <f t="shared" ref="F29" si="51">SUM(F30:F31)</f>
        <v>225.05648128229245</v>
      </c>
      <c r="G29" s="39">
        <f t="shared" ref="G29" si="52">SUM(G30:G31)</f>
        <v>247.40993180432281</v>
      </c>
      <c r="H29" s="39">
        <f t="shared" ref="H29" si="53">SUM(H30:H31)</f>
        <v>289.22105157803526</v>
      </c>
      <c r="I29" s="39">
        <f t="shared" ref="I29" si="54">SUM(I30:I31)</f>
        <v>322.61635207424735</v>
      </c>
      <c r="J29" s="39">
        <f t="shared" ref="J29:L29" si="55">SUM(J30:J31)</f>
        <v>324.78575387814499</v>
      </c>
      <c r="K29" s="39">
        <f t="shared" si="55"/>
        <v>262.37601119508241</v>
      </c>
      <c r="L29" s="39">
        <f t="shared" si="55"/>
        <v>283.23832056476306</v>
      </c>
      <c r="M29" s="39">
        <f>SUM(M30:M31)</f>
        <v>310.11594718826427</v>
      </c>
      <c r="N29" s="39">
        <f>SUM(N30:N31)</f>
        <v>332.69755563926276</v>
      </c>
      <c r="O29" s="39">
        <f>SUM(O30:O31)</f>
        <v>276.16092881868485</v>
      </c>
      <c r="P29" s="39">
        <f>SUM(P30:P31)</f>
        <v>258.49176613918178</v>
      </c>
      <c r="Q29" s="40"/>
      <c r="R29" s="39">
        <f t="shared" ref="R29:U31" si="56">SUMIF($B$7:$Q$7,R$4,$B29:$Q29)</f>
        <v>361.71317318069794</v>
      </c>
      <c r="S29" s="39">
        <f t="shared" si="56"/>
        <v>425.58745772726957</v>
      </c>
      <c r="T29" s="39">
        <f t="shared" si="56"/>
        <v>536.63098338235807</v>
      </c>
      <c r="U29" s="39">
        <f t="shared" si="56"/>
        <v>647.40210595239228</v>
      </c>
      <c r="V29" s="39">
        <f t="shared" ref="V29:X31" ca="1" si="57">SUMIF($B$7:$Q$7,V$4,$B29:$L29)</f>
        <v>545.61433175984553</v>
      </c>
      <c r="W29" s="39">
        <f t="shared" ca="1" si="57"/>
        <v>642.81350282752703</v>
      </c>
      <c r="X29" s="39">
        <f t="shared" ca="1" si="57"/>
        <v>534.65269495786663</v>
      </c>
      <c r="Y29" s="40"/>
      <c r="Z29" s="39">
        <f t="shared" ref="Z29:AB31" si="58">SUMIF($B$6:$Q$6,Z$4,$B29:$Q29)</f>
        <v>787.3006309079675</v>
      </c>
      <c r="AA29" s="39">
        <f t="shared" si="58"/>
        <v>1184.0330893347505</v>
      </c>
      <c r="AB29" s="39">
        <f t="shared" si="58"/>
        <v>1188.4278345873727</v>
      </c>
      <c r="AD29" s="39">
        <f t="shared" ref="AD29:AE31" si="59">SUMIFS($C29:$Q29,$C$8:$Q$8,"&gt;="&amp;AD$8,$C$8:$Q$8,"&lt;="&amp;AD$7)</f>
        <v>859.24733545660547</v>
      </c>
      <c r="AE29" s="39">
        <f t="shared" si="59"/>
        <v>855.7302789481098</v>
      </c>
      <c r="AF29" s="39">
        <f t="shared" ref="AF29:AF31" si="60">SUMIFS($B29:$Q29,$B$8:$Q$8,"&gt;="&amp;$AF$7,$B$8:$Q$8,"&lt;="&amp;$AF$8)</f>
        <v>1180.5160328262546</v>
      </c>
      <c r="AH29" s="56">
        <f>SUMIF($C$4:$AG$4,$AH$2,$C29:$AG29)/SUMIF($C$4:$AG$4,$AI$2,$C29:$AG29)-1</f>
        <v>-8.7370078936486739E-2</v>
      </c>
      <c r="AI29" s="39">
        <f>SUMIF($C$4:$AG$4,$AH$2,$C29:$AG29)-SUMIF($C$4:$AG$4,$AI$2,$C29:$AG29)</f>
        <v>-24.74655442558128</v>
      </c>
    </row>
    <row r="30" spans="1:35" x14ac:dyDescent="0.2">
      <c r="B30" s="13" t="s">
        <v>31</v>
      </c>
      <c r="C30" s="41">
        <f>SUM(C22,C26)</f>
        <v>67.152050989999736</v>
      </c>
      <c r="D30" s="41">
        <f t="shared" ref="D30:J30" si="61">SUM(D22,D26)</f>
        <v>47.431646420000256</v>
      </c>
      <c r="E30" s="41">
        <f t="shared" si="61"/>
        <v>68.834552790000018</v>
      </c>
      <c r="F30" s="41">
        <f t="shared" si="61"/>
        <v>91.722033469999971</v>
      </c>
      <c r="G30" s="41">
        <f t="shared" si="61"/>
        <v>95.798381900000024</v>
      </c>
      <c r="H30" s="41">
        <f t="shared" si="61"/>
        <v>135.17807517</v>
      </c>
      <c r="I30" s="41">
        <f t="shared" si="61"/>
        <v>157.77131678999993</v>
      </c>
      <c r="J30" s="41">
        <f t="shared" si="61"/>
        <v>159.11828456000006</v>
      </c>
      <c r="K30" s="41">
        <f t="shared" ref="K30:L30" si="62">SUM(K22,K26)</f>
        <v>141.51403523000002</v>
      </c>
      <c r="L30" s="41">
        <f t="shared" si="62"/>
        <v>141.88050461</v>
      </c>
      <c r="M30" s="41">
        <f t="shared" ref="M30:O31" si="63">SUM(M22,M26)</f>
        <v>154.93331139999998</v>
      </c>
      <c r="N30" s="41">
        <f t="shared" si="63"/>
        <v>147.66514876000002</v>
      </c>
      <c r="O30" s="41">
        <f t="shared" si="63"/>
        <v>120.99160309999999</v>
      </c>
      <c r="P30" s="41">
        <f t="shared" ref="P30" si="64">SUM(P22,P26)</f>
        <v>99.928519180000009</v>
      </c>
      <c r="Q30" s="41"/>
      <c r="R30" s="41">
        <f t="shared" si="56"/>
        <v>114.58369740999998</v>
      </c>
      <c r="S30" s="41">
        <f t="shared" si="56"/>
        <v>160.55658625999999</v>
      </c>
      <c r="T30" s="41">
        <f t="shared" si="56"/>
        <v>230.97645707000004</v>
      </c>
      <c r="U30" s="41">
        <f t="shared" si="56"/>
        <v>316.88960135000002</v>
      </c>
      <c r="V30" s="41">
        <f t="shared" ca="1" si="57"/>
        <v>283.39453983999999</v>
      </c>
      <c r="W30" s="41">
        <f t="shared" ca="1" si="57"/>
        <v>302.59846016</v>
      </c>
      <c r="X30" s="41">
        <f t="shared" ca="1" si="57"/>
        <v>220.92012227999999</v>
      </c>
      <c r="Y30" s="41"/>
      <c r="Z30" s="41">
        <f t="shared" si="58"/>
        <v>275.14028366999997</v>
      </c>
      <c r="AA30" s="41">
        <f t="shared" si="58"/>
        <v>547.86605841999994</v>
      </c>
      <c r="AB30" s="41">
        <f t="shared" si="58"/>
        <v>585.99299999999994</v>
      </c>
      <c r="AD30" s="41">
        <f t="shared" si="59"/>
        <v>388.74777385999994</v>
      </c>
      <c r="AE30" s="41">
        <f t="shared" si="59"/>
        <v>438.32785123999997</v>
      </c>
      <c r="AF30" s="41">
        <f t="shared" si="60"/>
        <v>597.44613580000009</v>
      </c>
      <c r="AH30" s="57">
        <f>SUMIF($C$4:$AG$4,$AH$2,$C30:$AG30)/SUMIF($C$4:$AG$4,$AI$2,$C30:$AG30)-1</f>
        <v>-0.29568534130405921</v>
      </c>
      <c r="AI30" s="41">
        <f>SUMIF($C$4:$AG$4,$AH$2,$C30:$AG30)-SUMIF($C$4:$AG$4,$AI$2,$C30:$AG30)</f>
        <v>-41.951985429999993</v>
      </c>
    </row>
    <row r="31" spans="1:35" x14ac:dyDescent="0.2">
      <c r="B31" s="13" t="s">
        <v>32</v>
      </c>
      <c r="C31" s="41">
        <f t="shared" ref="C31:J31" si="65">SUM(C23,C27)</f>
        <v>128.84454453262501</v>
      </c>
      <c r="D31" s="41">
        <f t="shared" si="65"/>
        <v>118.2849312380729</v>
      </c>
      <c r="E31" s="41">
        <f t="shared" si="65"/>
        <v>131.69642365497711</v>
      </c>
      <c r="F31" s="41">
        <f t="shared" si="65"/>
        <v>133.3344478122925</v>
      </c>
      <c r="G31" s="41">
        <f t="shared" si="65"/>
        <v>151.6115499043228</v>
      </c>
      <c r="H31" s="41">
        <f t="shared" si="65"/>
        <v>154.04297640803529</v>
      </c>
      <c r="I31" s="41">
        <f t="shared" si="65"/>
        <v>164.84503528424742</v>
      </c>
      <c r="J31" s="41">
        <f t="shared" si="65"/>
        <v>165.66746931814492</v>
      </c>
      <c r="K31" s="41">
        <f t="shared" ref="K31:L31" si="66">SUM(K23,K27)</f>
        <v>120.86197596508241</v>
      </c>
      <c r="L31" s="41">
        <f t="shared" si="66"/>
        <v>141.35781595476303</v>
      </c>
      <c r="M31" s="41">
        <f t="shared" si="63"/>
        <v>155.18263578826429</v>
      </c>
      <c r="N31" s="41">
        <f t="shared" si="63"/>
        <v>185.03240687926274</v>
      </c>
      <c r="O31" s="41">
        <f t="shared" si="63"/>
        <v>155.16932571868489</v>
      </c>
      <c r="P31" s="41">
        <f t="shared" ref="P31" si="67">SUM(P23,P27)</f>
        <v>158.56324695918178</v>
      </c>
      <c r="Q31" s="41"/>
      <c r="R31" s="41">
        <f t="shared" si="56"/>
        <v>247.12947577069792</v>
      </c>
      <c r="S31" s="41">
        <f t="shared" si="56"/>
        <v>265.03087146726961</v>
      </c>
      <c r="T31" s="41">
        <f t="shared" si="56"/>
        <v>305.65452631235809</v>
      </c>
      <c r="U31" s="41">
        <f t="shared" si="56"/>
        <v>330.51250460239237</v>
      </c>
      <c r="V31" s="41">
        <f t="shared" ca="1" si="57"/>
        <v>262.21979191984542</v>
      </c>
      <c r="W31" s="41">
        <f t="shared" ca="1" si="57"/>
        <v>340.21504266752703</v>
      </c>
      <c r="X31" s="41">
        <f t="shared" ca="1" si="57"/>
        <v>313.73257267786664</v>
      </c>
      <c r="Y31" s="41"/>
      <c r="Z31" s="41">
        <f t="shared" si="58"/>
        <v>512.16034723796758</v>
      </c>
      <c r="AA31" s="41">
        <f t="shared" si="58"/>
        <v>636.16703091475051</v>
      </c>
      <c r="AB31" s="41">
        <f t="shared" si="58"/>
        <v>602.43483458737251</v>
      </c>
      <c r="AD31" s="41">
        <f t="shared" si="59"/>
        <v>470.49956159660553</v>
      </c>
      <c r="AE31" s="41">
        <f t="shared" si="59"/>
        <v>417.40242770810971</v>
      </c>
      <c r="AF31" s="41">
        <f t="shared" si="60"/>
        <v>583.06989702625469</v>
      </c>
      <c r="AH31" s="57">
        <f>SUMIF($C$4:$AG$4,$AH$2,$C31:$AG31)/SUMIF($C$4:$AG$4,$AI$2,$C31:$AG31)-1</f>
        <v>0.12171545583248689</v>
      </c>
      <c r="AI31" s="41">
        <f>SUMIF($C$4:$AG$4,$AH$2,$C31:$AG31)-SUMIF($C$4:$AG$4,$AI$2,$C31:$AG31)</f>
        <v>17.205431004418756</v>
      </c>
    </row>
    <row r="32" spans="1:35" ht="5.0999999999999996" customHeight="1" x14ac:dyDescent="0.2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>
        <f t="shared" ref="V32:V51" ca="1" si="68">SUMIF($B$7:$Q$7,V$4,$B32:$L32)</f>
        <v>0</v>
      </c>
      <c r="W32" s="41"/>
      <c r="X32" s="41"/>
      <c r="Y32" s="41"/>
      <c r="Z32" s="41"/>
      <c r="AA32" s="41"/>
      <c r="AB32" s="41"/>
      <c r="AD32" s="41"/>
      <c r="AE32" s="41"/>
      <c r="AF32" s="41"/>
      <c r="AH32" s="57"/>
      <c r="AI32" s="41"/>
    </row>
    <row r="33" spans="1:35" s="9" customFormat="1" x14ac:dyDescent="0.2">
      <c r="A33" s="48"/>
      <c r="B33" s="32" t="s">
        <v>33</v>
      </c>
      <c r="C33" s="42">
        <f t="shared" ref="C33:J33" si="69">SUM(C34:C38)</f>
        <v>-108.12219938376646</v>
      </c>
      <c r="D33" s="42">
        <f t="shared" si="69"/>
        <v>-88.936477496633557</v>
      </c>
      <c r="E33" s="42">
        <f t="shared" si="69"/>
        <v>-87.113833949600007</v>
      </c>
      <c r="F33" s="42">
        <f t="shared" si="69"/>
        <v>-154.15151860999998</v>
      </c>
      <c r="G33" s="42">
        <f t="shared" si="69"/>
        <v>-115.45800000000001</v>
      </c>
      <c r="H33" s="42">
        <f t="shared" si="69"/>
        <v>-116.616</v>
      </c>
      <c r="I33" s="42">
        <f t="shared" si="69"/>
        <v>-137.61000000000001</v>
      </c>
      <c r="J33" s="42">
        <f t="shared" si="69"/>
        <v>-174.43293566999989</v>
      </c>
      <c r="K33" s="42">
        <f>SUM(K34:K38,K29)</f>
        <v>131.62001119508244</v>
      </c>
      <c r="L33" s="42">
        <f t="shared" ref="L33:O33" si="70">SUM(L34:L38,L29)</f>
        <v>143.73432056476304</v>
      </c>
      <c r="M33" s="42">
        <f t="shared" si="70"/>
        <v>167.58294718826426</v>
      </c>
      <c r="N33" s="42">
        <f t="shared" si="70"/>
        <v>157.20555563926271</v>
      </c>
      <c r="O33" s="42">
        <f t="shared" si="70"/>
        <v>131.16592881868488</v>
      </c>
      <c r="P33" s="42">
        <f t="shared" ref="P33" si="71">SUM(P34:P38,P29)</f>
        <v>102.61776613918178</v>
      </c>
      <c r="Q33" s="40"/>
      <c r="R33" s="42">
        <f t="shared" ref="R33:U38" si="72">SUMIF($B$7:$Q$7,R$4,$B33:$Q33)</f>
        <v>-197.05867688040001</v>
      </c>
      <c r="S33" s="42">
        <f t="shared" si="72"/>
        <v>-241.26535255959999</v>
      </c>
      <c r="T33" s="42">
        <f t="shared" si="72"/>
        <v>-232.07400000000001</v>
      </c>
      <c r="U33" s="42">
        <f t="shared" si="72"/>
        <v>-312.04293566999991</v>
      </c>
      <c r="V33" s="42">
        <f t="shared" ca="1" si="68"/>
        <v>275.35433175984548</v>
      </c>
      <c r="W33" s="42">
        <f t="shared" ref="W33:X38" ca="1" si="73">SUMIF($B$7:$Q$7,W$4,$B33:$L33)</f>
        <v>324.78850282752694</v>
      </c>
      <c r="X33" s="42">
        <f t="shared" ca="1" si="73"/>
        <v>233.78369495786666</v>
      </c>
      <c r="Y33" s="40"/>
      <c r="Z33" s="42">
        <f t="shared" ref="Z33:AB38" si="74">SUMIF($B$6:$Q$6,Z$4,$B33:$Q33)</f>
        <v>-438.32402944</v>
      </c>
      <c r="AA33" s="42">
        <f t="shared" si="74"/>
        <v>-544.11693566999998</v>
      </c>
      <c r="AB33" s="42">
        <f t="shared" si="74"/>
        <v>600.14283458737248</v>
      </c>
      <c r="AD33" s="42">
        <f t="shared" ref="AD33:AE38" si="75">SUMIFS($C33:$Q33,$C$8:$Q$8,"&gt;="&amp;AD$8,$C$8:$Q$8,"&lt;="&amp;AD$7)</f>
        <v>-369.68400000000003</v>
      </c>
      <c r="AE33" s="42">
        <f t="shared" si="75"/>
        <v>442.93727894810974</v>
      </c>
      <c r="AF33" s="42">
        <f t="shared" ref="AF33:AF38" si="76">SUMIFS($B33:$Q33,$B$8:$Q$8,"&gt;="&amp;$AF$7,$B$8:$Q$8,"&lt;="&amp;$AF$8)</f>
        <v>268.50434327810984</v>
      </c>
      <c r="AH33" s="58">
        <f t="shared" ref="AH33:AH38" si="77">SUMIF($C$4:$AG$4,$AH$2,$C33:$AG33)/SUMIF($C$4:$AG$4,$AI$2,$C33:$AG33)-1</f>
        <v>-0.28605940643838912</v>
      </c>
      <c r="AI33" s="42">
        <f t="shared" ref="AI33:AI38" si="78">SUMIF($C$4:$AG$4,$AH$2,$C33:$AG33)-SUMIF($C$4:$AG$4,$AI$2,$C33:$AG33)</f>
        <v>-41.116554425581256</v>
      </c>
    </row>
    <row r="34" spans="1:35" x14ac:dyDescent="0.2">
      <c r="B34" s="13" t="s">
        <v>34</v>
      </c>
      <c r="C34" s="41">
        <v>-92.418971601449968</v>
      </c>
      <c r="D34" s="41">
        <v>-78.335750126500031</v>
      </c>
      <c r="E34" s="41">
        <v>-91.94431165204999</v>
      </c>
      <c r="F34" s="41">
        <v>-126.86318109999998</v>
      </c>
      <c r="G34" s="41">
        <v>-96.754000000000005</v>
      </c>
      <c r="H34" s="41">
        <v>-144.059</v>
      </c>
      <c r="I34" s="41">
        <v>-126.89</v>
      </c>
      <c r="J34" s="41">
        <v>-152.10493566999986</v>
      </c>
      <c r="K34" s="41">
        <v>-118.547</v>
      </c>
      <c r="L34" s="41">
        <v>-126.962</v>
      </c>
      <c r="M34" s="41">
        <v>-119.10299999999999</v>
      </c>
      <c r="N34" s="41">
        <v>-158.84200000000001</v>
      </c>
      <c r="O34" s="41">
        <v>-138.67099999999999</v>
      </c>
      <c r="P34" s="41">
        <v>-152.47999999999999</v>
      </c>
      <c r="Q34" s="41"/>
      <c r="R34" s="41">
        <f t="shared" si="72"/>
        <v>-170.75472172795</v>
      </c>
      <c r="S34" s="41">
        <f t="shared" si="72"/>
        <v>-218.80749275204997</v>
      </c>
      <c r="T34" s="41">
        <f t="shared" si="72"/>
        <v>-240.81299999999999</v>
      </c>
      <c r="U34" s="41">
        <f t="shared" si="72"/>
        <v>-278.99493566999985</v>
      </c>
      <c r="V34" s="41">
        <f t="shared" ca="1" si="68"/>
        <v>-245.50900000000001</v>
      </c>
      <c r="W34" s="41">
        <f t="shared" ca="1" si="73"/>
        <v>-277.94499999999999</v>
      </c>
      <c r="X34" s="41">
        <f t="shared" ca="1" si="73"/>
        <v>-291.15099999999995</v>
      </c>
      <c r="Y34" s="41"/>
      <c r="Z34" s="41">
        <f t="shared" si="74"/>
        <v>-389.56221447999997</v>
      </c>
      <c r="AA34" s="41">
        <f t="shared" si="74"/>
        <v>-519.80793566999978</v>
      </c>
      <c r="AB34" s="41">
        <f t="shared" si="74"/>
        <v>-523.45400000000006</v>
      </c>
      <c r="AD34" s="41">
        <f t="shared" si="75"/>
        <v>-367.70299999999997</v>
      </c>
      <c r="AE34" s="41">
        <f t="shared" si="75"/>
        <v>-364.61200000000002</v>
      </c>
      <c r="AF34" s="41">
        <f t="shared" si="76"/>
        <v>-516.71693566999977</v>
      </c>
      <c r="AH34" s="57">
        <f t="shared" si="77"/>
        <v>0.20098927238071229</v>
      </c>
      <c r="AI34" s="41">
        <f t="shared" si="78"/>
        <v>-25.517999999999986</v>
      </c>
    </row>
    <row r="35" spans="1:35" x14ac:dyDescent="0.2">
      <c r="B35" s="13" t="s">
        <v>35</v>
      </c>
      <c r="C35" s="41">
        <v>-10.815925380000003</v>
      </c>
      <c r="D35" s="41">
        <v>-10.666074619999998</v>
      </c>
      <c r="E35" s="41">
        <v>-10.171250410000001</v>
      </c>
      <c r="F35" s="41">
        <v>-9.7679477699999921</v>
      </c>
      <c r="G35" s="41">
        <v>-9.6379999999999999</v>
      </c>
      <c r="H35" s="41">
        <v>-9.7080000000000002</v>
      </c>
      <c r="I35" s="41">
        <v>-9.8379999999999992</v>
      </c>
      <c r="J35" s="41">
        <v>-10.179</v>
      </c>
      <c r="K35" s="41">
        <v>-11.363</v>
      </c>
      <c r="L35" s="41">
        <v>-12.076000000000001</v>
      </c>
      <c r="M35" s="41">
        <v>-12.826000000000001</v>
      </c>
      <c r="N35" s="41">
        <v>-13.007999999999999</v>
      </c>
      <c r="O35" s="41">
        <v>-13.099</v>
      </c>
      <c r="P35" s="41">
        <v>-13.542999999999999</v>
      </c>
      <c r="Q35" s="41"/>
      <c r="R35" s="41">
        <f t="shared" si="72"/>
        <v>-21.481999999999999</v>
      </c>
      <c r="S35" s="41">
        <f t="shared" si="72"/>
        <v>-19.939198179999991</v>
      </c>
      <c r="T35" s="41">
        <f t="shared" si="72"/>
        <v>-19.346</v>
      </c>
      <c r="U35" s="41">
        <f t="shared" si="72"/>
        <v>-20.016999999999999</v>
      </c>
      <c r="V35" s="41">
        <f t="shared" ca="1" si="68"/>
        <v>-23.439</v>
      </c>
      <c r="W35" s="41">
        <f t="shared" ca="1" si="73"/>
        <v>-25.834</v>
      </c>
      <c r="X35" s="41">
        <f t="shared" ca="1" si="73"/>
        <v>-26.641999999999999</v>
      </c>
      <c r="Y35" s="41"/>
      <c r="Z35" s="41">
        <f t="shared" si="74"/>
        <v>-41.42119817999999</v>
      </c>
      <c r="AA35" s="41">
        <f t="shared" si="74"/>
        <v>-39.363</v>
      </c>
      <c r="AB35" s="41">
        <f t="shared" si="74"/>
        <v>-49.272999999999996</v>
      </c>
      <c r="AD35" s="41">
        <f t="shared" si="75"/>
        <v>-29.183999999999997</v>
      </c>
      <c r="AE35" s="41">
        <f t="shared" si="75"/>
        <v>-36.265000000000001</v>
      </c>
      <c r="AF35" s="41">
        <f t="shared" si="76"/>
        <v>-46.444000000000003</v>
      </c>
      <c r="AH35" s="57">
        <f t="shared" si="77"/>
        <v>0.12148062272275584</v>
      </c>
      <c r="AI35" s="41">
        <f t="shared" si="78"/>
        <v>-1.4669999999999987</v>
      </c>
    </row>
    <row r="36" spans="1:35" x14ac:dyDescent="0.2">
      <c r="B36" s="13" t="s">
        <v>36</v>
      </c>
      <c r="C36" s="41">
        <v>-8.7823185000000006</v>
      </c>
      <c r="D36" s="41">
        <v>-4.9156815000000007</v>
      </c>
      <c r="E36" s="41">
        <v>-0.80822704000000167</v>
      </c>
      <c r="F36" s="41">
        <v>-3.3353897400000005</v>
      </c>
      <c r="G36" s="41">
        <v>-9.4090000000000007</v>
      </c>
      <c r="H36" s="41">
        <v>-2.6760000000000002</v>
      </c>
      <c r="I36" s="41">
        <v>-4.4660000000000002</v>
      </c>
      <c r="J36" s="41">
        <v>-14.116</v>
      </c>
      <c r="K36" s="41">
        <v>-4.9139999999999997</v>
      </c>
      <c r="L36" s="41">
        <v>-3.2559999999999998</v>
      </c>
      <c r="M36" s="41">
        <v>-3.5609999999999999</v>
      </c>
      <c r="N36" s="41">
        <v>-2.2280000000000002</v>
      </c>
      <c r="O36" s="41">
        <v>0.98399999999999999</v>
      </c>
      <c r="P36" s="41">
        <v>5.1719999999999997</v>
      </c>
      <c r="Q36" s="41"/>
      <c r="R36" s="41">
        <f t="shared" si="72"/>
        <v>-13.698</v>
      </c>
      <c r="S36" s="41">
        <f t="shared" si="72"/>
        <v>-4.1436167800000021</v>
      </c>
      <c r="T36" s="41">
        <f t="shared" si="72"/>
        <v>-12.085000000000001</v>
      </c>
      <c r="U36" s="41">
        <f t="shared" si="72"/>
        <v>-18.582000000000001</v>
      </c>
      <c r="V36" s="41">
        <f t="shared" ca="1" si="68"/>
        <v>-8.17</v>
      </c>
      <c r="W36" s="41">
        <f t="shared" ca="1" si="73"/>
        <v>-5.7889999999999997</v>
      </c>
      <c r="X36" s="41">
        <f t="shared" ca="1" si="73"/>
        <v>6.1559999999999997</v>
      </c>
      <c r="Y36" s="41"/>
      <c r="Z36" s="41">
        <f t="shared" si="74"/>
        <v>-17.841616780000003</v>
      </c>
      <c r="AA36" s="41">
        <f t="shared" si="74"/>
        <v>-30.667000000000002</v>
      </c>
      <c r="AB36" s="41">
        <f t="shared" si="74"/>
        <v>-13.959</v>
      </c>
      <c r="AD36" s="41">
        <f t="shared" si="75"/>
        <v>-16.551000000000002</v>
      </c>
      <c r="AE36" s="41">
        <f t="shared" si="75"/>
        <v>-11.731</v>
      </c>
      <c r="AF36" s="41">
        <f t="shared" si="76"/>
        <v>-25.847000000000001</v>
      </c>
      <c r="AH36" s="57">
        <f t="shared" si="77"/>
        <v>-2.5884520884520885</v>
      </c>
      <c r="AI36" s="41">
        <f t="shared" si="78"/>
        <v>8.427999999999999</v>
      </c>
    </row>
    <row r="37" spans="1:35" x14ac:dyDescent="0.2">
      <c r="B37" s="13" t="s">
        <v>37</v>
      </c>
      <c r="C37" s="41">
        <v>0.84201235882500081</v>
      </c>
      <c r="D37" s="41">
        <v>1.920032488725</v>
      </c>
      <c r="E37" s="41">
        <v>12.608955152449999</v>
      </c>
      <c r="F37" s="41">
        <v>-16.312999999999999</v>
      </c>
      <c r="G37" s="41">
        <v>-3.2050000000000001</v>
      </c>
      <c r="H37" s="41">
        <v>36.122999999999998</v>
      </c>
      <c r="I37" s="41">
        <v>-0.54100000000000004</v>
      </c>
      <c r="J37" s="41">
        <v>-1.655</v>
      </c>
      <c r="K37" s="41">
        <v>0.89500000000000002</v>
      </c>
      <c r="L37" s="41">
        <v>-1.482</v>
      </c>
      <c r="M37" s="41">
        <v>-9.8699999999999992</v>
      </c>
      <c r="N37" s="41">
        <v>-6.1210000000000004</v>
      </c>
      <c r="O37" s="41">
        <v>2.3250000000000002</v>
      </c>
      <c r="P37" s="41">
        <v>-0.98899999999999999</v>
      </c>
      <c r="Q37" s="41"/>
      <c r="R37" s="41">
        <f t="shared" si="72"/>
        <v>2.7620448475500008</v>
      </c>
      <c r="S37" s="41">
        <f t="shared" si="72"/>
        <v>-3.7040448475499996</v>
      </c>
      <c r="T37" s="41">
        <f t="shared" si="72"/>
        <v>32.917999999999999</v>
      </c>
      <c r="U37" s="41">
        <f t="shared" si="72"/>
        <v>-2.1960000000000002</v>
      </c>
      <c r="V37" s="41">
        <f t="shared" ca="1" si="68"/>
        <v>-0.58699999999999997</v>
      </c>
      <c r="W37" s="41">
        <f t="shared" ca="1" si="73"/>
        <v>-15.991</v>
      </c>
      <c r="X37" s="41">
        <f t="shared" ca="1" si="73"/>
        <v>1.3360000000000003</v>
      </c>
      <c r="Y37" s="41"/>
      <c r="Z37" s="41">
        <f t="shared" si="74"/>
        <v>-0.94199999999999839</v>
      </c>
      <c r="AA37" s="41">
        <f t="shared" si="74"/>
        <v>30.722000000000001</v>
      </c>
      <c r="AB37" s="41">
        <f t="shared" si="74"/>
        <v>-16.577999999999999</v>
      </c>
      <c r="AD37" s="41">
        <f t="shared" si="75"/>
        <v>32.377000000000002</v>
      </c>
      <c r="AE37" s="41">
        <f t="shared" si="75"/>
        <v>-10.456999999999999</v>
      </c>
      <c r="AF37" s="41">
        <f t="shared" si="76"/>
        <v>-12.111999999999998</v>
      </c>
      <c r="AH37" s="57">
        <f t="shared" si="77"/>
        <v>-0.33265856950067474</v>
      </c>
      <c r="AI37" s="41">
        <f t="shared" si="78"/>
        <v>0.49299999999999999</v>
      </c>
    </row>
    <row r="38" spans="1:35" x14ac:dyDescent="0.2">
      <c r="B38" s="13" t="s">
        <v>38</v>
      </c>
      <c r="C38" s="41">
        <v>3.0530037388585116</v>
      </c>
      <c r="D38" s="41">
        <v>3.0609962611414887</v>
      </c>
      <c r="E38" s="41">
        <v>3.2010000000000001</v>
      </c>
      <c r="F38" s="41">
        <v>2.1280000000000001</v>
      </c>
      <c r="G38" s="41">
        <v>3.548</v>
      </c>
      <c r="H38" s="41">
        <v>3.7040000000000002</v>
      </c>
      <c r="I38" s="41">
        <v>4.125</v>
      </c>
      <c r="J38" s="41">
        <v>3.6219999999999999</v>
      </c>
      <c r="K38" s="41">
        <v>3.173</v>
      </c>
      <c r="L38" s="41">
        <v>4.2720000000000002</v>
      </c>
      <c r="M38" s="41">
        <v>2.827</v>
      </c>
      <c r="N38" s="41">
        <v>4.7069999999999999</v>
      </c>
      <c r="O38" s="41">
        <v>3.4660000000000002</v>
      </c>
      <c r="P38" s="41">
        <v>5.9660000000000002</v>
      </c>
      <c r="Q38" s="41"/>
      <c r="R38" s="41">
        <f t="shared" si="72"/>
        <v>6.1140000000000008</v>
      </c>
      <c r="S38" s="41">
        <f t="shared" si="72"/>
        <v>5.3290000000000006</v>
      </c>
      <c r="T38" s="41">
        <f t="shared" si="72"/>
        <v>7.2520000000000007</v>
      </c>
      <c r="U38" s="41">
        <f t="shared" si="72"/>
        <v>7.7469999999999999</v>
      </c>
      <c r="V38" s="41">
        <f t="shared" ca="1" si="68"/>
        <v>7.4450000000000003</v>
      </c>
      <c r="W38" s="41">
        <f t="shared" ca="1" si="73"/>
        <v>7.5339999999999998</v>
      </c>
      <c r="X38" s="41">
        <f t="shared" ca="1" si="73"/>
        <v>9.4320000000000004</v>
      </c>
      <c r="Y38" s="41"/>
      <c r="Z38" s="41">
        <f t="shared" si="74"/>
        <v>11.443000000000001</v>
      </c>
      <c r="AA38" s="41">
        <f t="shared" si="74"/>
        <v>14.999000000000001</v>
      </c>
      <c r="AB38" s="41">
        <f t="shared" si="74"/>
        <v>14.978999999999999</v>
      </c>
      <c r="AD38" s="41">
        <f t="shared" si="75"/>
        <v>11.377000000000001</v>
      </c>
      <c r="AE38" s="41">
        <f t="shared" si="75"/>
        <v>10.272</v>
      </c>
      <c r="AF38" s="41">
        <f t="shared" si="76"/>
        <v>13.894</v>
      </c>
      <c r="AH38" s="57">
        <f t="shared" si="77"/>
        <v>0.39653558052434446</v>
      </c>
      <c r="AI38" s="41">
        <f t="shared" si="78"/>
        <v>1.694</v>
      </c>
    </row>
    <row r="39" spans="1:35" ht="5.0999999999999996" customHeight="1" x14ac:dyDescent="0.2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>
        <f t="shared" ca="1" si="68"/>
        <v>0</v>
      </c>
      <c r="W39" s="41"/>
      <c r="X39" s="41"/>
      <c r="Y39" s="41"/>
      <c r="Z39" s="41"/>
      <c r="AA39" s="41"/>
      <c r="AB39" s="41"/>
      <c r="AD39" s="41"/>
      <c r="AE39" s="41"/>
      <c r="AF39" s="41"/>
      <c r="AH39" s="57"/>
      <c r="AI39" s="41"/>
    </row>
    <row r="40" spans="1:35" s="9" customFormat="1" x14ac:dyDescent="0.2">
      <c r="A40" s="48"/>
      <c r="B40" s="32" t="s">
        <v>39</v>
      </c>
      <c r="C40" s="42">
        <f t="shared" ref="C40:L40" si="79">SUM(C41:C43)</f>
        <v>-8.7882899999967123E-2</v>
      </c>
      <c r="D40" s="42">
        <f t="shared" si="79"/>
        <v>1.8882899999974168E-2</v>
      </c>
      <c r="E40" s="42">
        <f t="shared" si="79"/>
        <v>5.6950000000000003</v>
      </c>
      <c r="F40" s="42">
        <f t="shared" si="79"/>
        <v>-4.0678359999991365E-2</v>
      </c>
      <c r="G40" s="42">
        <f t="shared" si="79"/>
        <v>4.3199999999999985</v>
      </c>
      <c r="H40" s="42">
        <f t="shared" si="79"/>
        <v>-1.1399999999999997</v>
      </c>
      <c r="I40" s="42">
        <f t="shared" si="79"/>
        <v>-5.1529999999999996</v>
      </c>
      <c r="J40" s="42">
        <f>SUM(J41:J43)</f>
        <v>6.3929999999999998</v>
      </c>
      <c r="K40" s="42">
        <f t="shared" si="79"/>
        <v>11.114000000000003</v>
      </c>
      <c r="L40" s="42">
        <f t="shared" si="79"/>
        <v>12.666</v>
      </c>
      <c r="M40" s="42">
        <f t="shared" ref="M40" si="80">SUM(M41:M43)</f>
        <v>4.4829999999999997</v>
      </c>
      <c r="N40" s="42">
        <f>SUM(N41:N43)</f>
        <v>3.3090000000000019</v>
      </c>
      <c r="O40" s="42">
        <f>SUM(O41:O43)</f>
        <v>16.796999999999997</v>
      </c>
      <c r="P40" s="42">
        <f>SUM(P41:P43)</f>
        <v>22.536999999999999</v>
      </c>
      <c r="Q40" s="40"/>
      <c r="R40" s="42">
        <f t="shared" ref="R40:U43" si="81">SUMIF($B$7:$Q$7,R$4,$B40:$Q40)</f>
        <v>-6.8999999999992956E-2</v>
      </c>
      <c r="S40" s="42">
        <f t="shared" si="81"/>
        <v>5.6543216400000089</v>
      </c>
      <c r="T40" s="42">
        <f t="shared" si="81"/>
        <v>3.1799999999999988</v>
      </c>
      <c r="U40" s="42">
        <f t="shared" si="81"/>
        <v>1.2400000000000002</v>
      </c>
      <c r="V40" s="42">
        <f t="shared" ca="1" si="68"/>
        <v>23.78</v>
      </c>
      <c r="W40" s="42">
        <f t="shared" ref="W40:X43" ca="1" si="82">SUMIF($B$7:$Q$7,W$4,$B40:$L40)</f>
        <v>7.7920000000000016</v>
      </c>
      <c r="X40" s="42">
        <f t="shared" ca="1" si="82"/>
        <v>39.333999999999996</v>
      </c>
      <c r="Y40" s="40"/>
      <c r="Z40" s="42">
        <f t="shared" ref="Z40:AB43" si="83">SUMIF($B$6:$Q$6,Z$4,$B40:$Q40)</f>
        <v>5.5853216400000161</v>
      </c>
      <c r="AA40" s="42">
        <f t="shared" si="83"/>
        <v>4.419999999999999</v>
      </c>
      <c r="AB40" s="42">
        <f t="shared" si="83"/>
        <v>31.572000000000003</v>
      </c>
      <c r="AD40" s="42">
        <f t="shared" ref="AD40:AE43" si="84">SUMIFS($C40:$Q40,$C$8:$Q$8,"&gt;="&amp;AD$8,$C$8:$Q$8,"&lt;="&amp;AD$7)</f>
        <v>-1.9730000000000008</v>
      </c>
      <c r="AE40" s="42">
        <f t="shared" si="84"/>
        <v>28.263000000000002</v>
      </c>
      <c r="AF40" s="42">
        <f t="shared" ref="AF40:AF43" si="85">SUMIFS($B40:$Q40,$B$8:$Q$8,"&gt;="&amp;$AF$7,$B$8:$Q$8,"&lt;="&amp;$AF$8)</f>
        <v>34.655999999999999</v>
      </c>
      <c r="AH40" s="58">
        <f>SUMIF($C$4:$AG$4,$AH$2,$C40:$AG40)/SUMIF($C$4:$AG$4,$AI$2,$C40:$AG40)-1</f>
        <v>0.77933049107847774</v>
      </c>
      <c r="AI40" s="42">
        <f>SUMIF($C$4:$AG$4,$AH$2,$C40:$AG40)-SUMIF($C$4:$AG$4,$AI$2,$C40:$AG40)</f>
        <v>9.8709999999999987</v>
      </c>
    </row>
    <row r="41" spans="1:35" x14ac:dyDescent="0.2">
      <c r="B41" s="13" t="s">
        <v>40</v>
      </c>
      <c r="C41" s="41">
        <v>9.0670000000000002</v>
      </c>
      <c r="D41" s="41">
        <v>6.6819999999999986</v>
      </c>
      <c r="E41" s="41">
        <v>14.55</v>
      </c>
      <c r="F41" s="41">
        <v>7.1236671000000058</v>
      </c>
      <c r="G41" s="41">
        <v>12.773999999999999</v>
      </c>
      <c r="H41" s="41">
        <v>12.693</v>
      </c>
      <c r="I41" s="41">
        <v>17.588000000000001</v>
      </c>
      <c r="J41" s="41">
        <v>18.545999999999999</v>
      </c>
      <c r="K41" s="41">
        <v>27.312000000000001</v>
      </c>
      <c r="L41" s="41">
        <v>26.09</v>
      </c>
      <c r="M41" s="41">
        <v>25.613</v>
      </c>
      <c r="N41" s="41">
        <v>24.414000000000001</v>
      </c>
      <c r="O41" s="41">
        <v>33.905999999999999</v>
      </c>
      <c r="P41" s="41">
        <v>31.123000000000001</v>
      </c>
      <c r="Q41" s="41"/>
      <c r="R41" s="41">
        <f t="shared" si="81"/>
        <v>15.748999999999999</v>
      </c>
      <c r="S41" s="41">
        <f t="shared" si="81"/>
        <v>21.673667100000007</v>
      </c>
      <c r="T41" s="41">
        <f t="shared" si="81"/>
        <v>25.466999999999999</v>
      </c>
      <c r="U41" s="41">
        <f t="shared" si="81"/>
        <v>36.134</v>
      </c>
      <c r="V41" s="41">
        <f t="shared" ca="1" si="68"/>
        <v>53.402000000000001</v>
      </c>
      <c r="W41" s="41">
        <f t="shared" ca="1" si="82"/>
        <v>50.027000000000001</v>
      </c>
      <c r="X41" s="41">
        <f t="shared" ca="1" si="82"/>
        <v>65.028999999999996</v>
      </c>
      <c r="Y41" s="41"/>
      <c r="Z41" s="41">
        <f t="shared" si="83"/>
        <v>37.422667100000005</v>
      </c>
      <c r="AA41" s="41">
        <f t="shared" si="83"/>
        <v>61.600999999999999</v>
      </c>
      <c r="AB41" s="41">
        <f t="shared" si="83"/>
        <v>103.429</v>
      </c>
      <c r="AD41" s="41">
        <f t="shared" si="84"/>
        <v>43.055</v>
      </c>
      <c r="AE41" s="41">
        <f t="shared" si="84"/>
        <v>79.015000000000001</v>
      </c>
      <c r="AF41" s="41">
        <f t="shared" si="85"/>
        <v>97.561000000000007</v>
      </c>
      <c r="AH41" s="57">
        <f>SUMIF($C$4:$AG$4,$AH$2,$C41:$AG41)/SUMIF($C$4:$AG$4,$AI$2,$C41:$AG41)-1</f>
        <v>0.19290916059793028</v>
      </c>
      <c r="AI41" s="41">
        <f>SUMIF($C$4:$AG$4,$AH$2,$C41:$AG41)-SUMIF($C$4:$AG$4,$AI$2,$C41:$AG41)</f>
        <v>5.0330000000000013</v>
      </c>
    </row>
    <row r="42" spans="1:35" x14ac:dyDescent="0.2">
      <c r="B42" s="13" t="s">
        <v>41</v>
      </c>
      <c r="C42" s="41">
        <v>-8.9659999999999904</v>
      </c>
      <c r="D42" s="41">
        <v>-9.2410000000000014</v>
      </c>
      <c r="E42" s="41">
        <v>-9.7170000000000005</v>
      </c>
      <c r="F42" s="41">
        <v>-9.6463454599999974</v>
      </c>
      <c r="G42" s="41">
        <v>-9.82</v>
      </c>
      <c r="H42" s="41">
        <v>-8.9459999999999997</v>
      </c>
      <c r="I42" s="41">
        <v>-26.082000000000001</v>
      </c>
      <c r="J42" s="41">
        <v>-11.853</v>
      </c>
      <c r="K42" s="41">
        <v>-15.055999999999999</v>
      </c>
      <c r="L42" s="41">
        <v>-18.361000000000001</v>
      </c>
      <c r="M42" s="41">
        <v>-22.026</v>
      </c>
      <c r="N42" s="41">
        <v>-26.452999999999999</v>
      </c>
      <c r="O42" s="41">
        <v>-24.117000000000001</v>
      </c>
      <c r="P42" s="41">
        <v>-10.047000000000001</v>
      </c>
      <c r="Q42" s="41"/>
      <c r="R42" s="41">
        <f t="shared" si="81"/>
        <v>-18.206999999999994</v>
      </c>
      <c r="S42" s="41">
        <f t="shared" si="81"/>
        <v>-19.363345459999998</v>
      </c>
      <c r="T42" s="41">
        <f t="shared" si="81"/>
        <v>-18.765999999999998</v>
      </c>
      <c r="U42" s="41">
        <f t="shared" si="81"/>
        <v>-37.935000000000002</v>
      </c>
      <c r="V42" s="41">
        <f t="shared" ca="1" si="68"/>
        <v>-33.417000000000002</v>
      </c>
      <c r="W42" s="41">
        <f t="shared" ca="1" si="82"/>
        <v>-48.478999999999999</v>
      </c>
      <c r="X42" s="41">
        <f t="shared" ca="1" si="82"/>
        <v>-34.164000000000001</v>
      </c>
      <c r="Y42" s="41"/>
      <c r="Z42" s="41">
        <f t="shared" si="83"/>
        <v>-37.570345459999992</v>
      </c>
      <c r="AA42" s="41">
        <f t="shared" si="83"/>
        <v>-56.701000000000001</v>
      </c>
      <c r="AB42" s="41">
        <f t="shared" si="83"/>
        <v>-81.896000000000001</v>
      </c>
      <c r="AD42" s="41">
        <f t="shared" si="84"/>
        <v>-44.847999999999999</v>
      </c>
      <c r="AE42" s="41">
        <f t="shared" si="84"/>
        <v>-55.442999999999998</v>
      </c>
      <c r="AF42" s="41">
        <f t="shared" si="85"/>
        <v>-67.295999999999992</v>
      </c>
      <c r="AH42" s="57">
        <f>SUMIF($C$4:$AG$4,$AH$2,$C42:$AG42)/SUMIF($C$4:$AG$4,$AI$2,$C42:$AG42)-1</f>
        <v>-0.45280758128642229</v>
      </c>
      <c r="AI42" s="41">
        <f>SUMIF($C$4:$AG$4,$AH$2,$C42:$AG42)-SUMIF($C$4:$AG$4,$AI$2,$C42:$AG42)</f>
        <v>8.3140000000000001</v>
      </c>
    </row>
    <row r="43" spans="1:35" x14ac:dyDescent="0.2">
      <c r="B43" s="13" t="s">
        <v>42</v>
      </c>
      <c r="C43" s="41">
        <v>-0.18888289999997687</v>
      </c>
      <c r="D43" s="41">
        <v>2.577882899999977</v>
      </c>
      <c r="E43" s="41">
        <v>0.86199999999999999</v>
      </c>
      <c r="F43" s="41">
        <v>2.4820000000000002</v>
      </c>
      <c r="G43" s="41">
        <v>1.3660000000000001</v>
      </c>
      <c r="H43" s="41">
        <v>-4.8869999999999996</v>
      </c>
      <c r="I43" s="41">
        <v>3.3410000000000002</v>
      </c>
      <c r="J43" s="41">
        <v>-0.3</v>
      </c>
      <c r="K43" s="41">
        <v>-1.1419999999999999</v>
      </c>
      <c r="L43" s="41">
        <v>4.9370000000000003</v>
      </c>
      <c r="M43" s="41">
        <v>0.89600000000000002</v>
      </c>
      <c r="N43" s="41">
        <v>5.3479999999999999</v>
      </c>
      <c r="O43" s="41">
        <v>7.008</v>
      </c>
      <c r="P43" s="41">
        <v>1.4610000000000001</v>
      </c>
      <c r="Q43" s="41"/>
      <c r="R43" s="41">
        <f t="shared" si="81"/>
        <v>2.3890000000000002</v>
      </c>
      <c r="S43" s="41">
        <f t="shared" si="81"/>
        <v>3.3440000000000003</v>
      </c>
      <c r="T43" s="41">
        <f t="shared" si="81"/>
        <v>-3.5209999999999995</v>
      </c>
      <c r="U43" s="41">
        <f t="shared" si="81"/>
        <v>3.0410000000000004</v>
      </c>
      <c r="V43" s="41">
        <f t="shared" ca="1" si="68"/>
        <v>3.7950000000000004</v>
      </c>
      <c r="W43" s="41">
        <f t="shared" ca="1" si="82"/>
        <v>6.2439999999999998</v>
      </c>
      <c r="X43" s="41">
        <f t="shared" ca="1" si="82"/>
        <v>8.4689999999999994</v>
      </c>
      <c r="Y43" s="41"/>
      <c r="Z43" s="41">
        <f t="shared" si="83"/>
        <v>5.7330000000000005</v>
      </c>
      <c r="AA43" s="41">
        <f t="shared" si="83"/>
        <v>-0.47999999999999926</v>
      </c>
      <c r="AB43" s="41">
        <f t="shared" si="83"/>
        <v>10.039000000000001</v>
      </c>
      <c r="AD43" s="41">
        <f t="shared" si="84"/>
        <v>-0.17999999999999927</v>
      </c>
      <c r="AE43" s="41">
        <f t="shared" si="84"/>
        <v>4.6910000000000007</v>
      </c>
      <c r="AF43" s="41">
        <f t="shared" si="85"/>
        <v>4.391</v>
      </c>
      <c r="AH43" s="57">
        <f>SUMIF($C$4:$AG$4,$AH$2,$C43:$AG43)/SUMIF($C$4:$AG$4,$AI$2,$C43:$AG43)-1</f>
        <v>-0.70407129835932758</v>
      </c>
      <c r="AI43" s="41">
        <f>SUMIF($C$4:$AG$4,$AH$2,$C43:$AG43)-SUMIF($C$4:$AG$4,$AI$2,$C43:$AG43)</f>
        <v>-3.476</v>
      </c>
    </row>
    <row r="44" spans="1:35" ht="5.0999999999999996" customHeight="1" x14ac:dyDescent="0.2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>
        <f t="shared" ca="1" si="68"/>
        <v>0</v>
      </c>
      <c r="W44" s="41"/>
      <c r="X44" s="41"/>
      <c r="Y44" s="41"/>
      <c r="Z44" s="41"/>
      <c r="AA44" s="41"/>
      <c r="AB44" s="41"/>
      <c r="AD44" s="41"/>
      <c r="AE44" s="41"/>
      <c r="AF44" s="41"/>
      <c r="AH44" s="57"/>
      <c r="AI44" s="41"/>
    </row>
    <row r="45" spans="1:35" s="9" customFormat="1" x14ac:dyDescent="0.2">
      <c r="A45" s="48"/>
      <c r="B45" s="21" t="s">
        <v>43</v>
      </c>
      <c r="C45" s="39">
        <f t="shared" ref="C45:J45" si="86">SUM(C29,C33,C40)</f>
        <v>87.786513238858319</v>
      </c>
      <c r="D45" s="39">
        <f t="shared" si="86"/>
        <v>76.798983061439586</v>
      </c>
      <c r="E45" s="39">
        <f t="shared" si="86"/>
        <v>119.1121424953771</v>
      </c>
      <c r="F45" s="39">
        <f t="shared" si="86"/>
        <v>70.864284312292483</v>
      </c>
      <c r="G45" s="39">
        <f t="shared" si="86"/>
        <v>136.27193180432278</v>
      </c>
      <c r="H45" s="39">
        <f t="shared" si="86"/>
        <v>171.46505157803529</v>
      </c>
      <c r="I45" s="39">
        <f t="shared" si="86"/>
        <v>179.85335207424734</v>
      </c>
      <c r="J45" s="39">
        <f t="shared" si="86"/>
        <v>156.7458182081451</v>
      </c>
      <c r="K45" s="39">
        <f t="shared" ref="K45:P45" si="87">SUM(K33,K40)</f>
        <v>142.73401119508245</v>
      </c>
      <c r="L45" s="39">
        <f t="shared" si="87"/>
        <v>156.40032056476304</v>
      </c>
      <c r="M45" s="39">
        <f t="shared" si="87"/>
        <v>172.06594718826426</v>
      </c>
      <c r="N45" s="39">
        <f t="shared" si="87"/>
        <v>160.51455563926271</v>
      </c>
      <c r="O45" s="39">
        <f t="shared" si="87"/>
        <v>147.96292881868487</v>
      </c>
      <c r="P45" s="39">
        <f t="shared" si="87"/>
        <v>125.15476613918179</v>
      </c>
      <c r="Q45" s="40"/>
      <c r="R45" s="39">
        <f>SUMIF($B$7:$Q$7,R$4,$B45:$Q45)</f>
        <v>164.5854963002979</v>
      </c>
      <c r="S45" s="39">
        <f>SUMIF($B$7:$Q$7,S$4,$B45:$Q45)</f>
        <v>189.97642680766958</v>
      </c>
      <c r="T45" s="39">
        <f>SUMIF($B$7:$Q$7,T$4,$B45:$Q45)</f>
        <v>307.73698338235806</v>
      </c>
      <c r="U45" s="39">
        <f>SUMIF($B$7:$Q$7,U$4,$B45:$Q45)</f>
        <v>336.59917028239244</v>
      </c>
      <c r="V45" s="39">
        <f t="shared" ca="1" si="68"/>
        <v>299.13433175984551</v>
      </c>
      <c r="W45" s="39">
        <f t="shared" ref="W45:X51" ca="1" si="88">SUMIF($B$7:$Q$7,W$4,$B45:$L45)</f>
        <v>332.58050282752697</v>
      </c>
      <c r="X45" s="39">
        <f t="shared" ca="1" si="88"/>
        <v>273.11769495786666</v>
      </c>
      <c r="Y45" s="40"/>
      <c r="Z45" s="39">
        <f>SUMIF($B$6:$Q$6,Z$4,$B45:$Q45)</f>
        <v>354.56192310796746</v>
      </c>
      <c r="AA45" s="39">
        <f>SUMIF($B$6:$Q$6,AA$4,$B45:$Q45)</f>
        <v>644.33615366475055</v>
      </c>
      <c r="AB45" s="39">
        <f>SUMIF($B$6:$Q$6,AB$4,$B45:$Q45)</f>
        <v>631.71483458737248</v>
      </c>
      <c r="AD45" s="39">
        <f>SUMIFS($C45:$Q45,$C$8:$Q$8,"&gt;="&amp;AD$8,$C$8:$Q$8,"&lt;="&amp;AD$7)</f>
        <v>487.59033545660543</v>
      </c>
      <c r="AE45" s="39">
        <f>SUMIFS($C45:$Q45,$C$8:$Q$8,"&gt;="&amp;AE$8,$C$8:$Q$8,"&lt;="&amp;AE$7)</f>
        <v>471.20027894810977</v>
      </c>
      <c r="AF45" s="39">
        <f>SUMIFS($B45:$Q45,$B$8:$Q$8,"&gt;="&amp;$AF$7,$B$8:$Q$8,"&lt;="&amp;$AF$8)</f>
        <v>627.94609715625484</v>
      </c>
      <c r="AH45" s="56">
        <f>SUMIF($C$4:$AG$4,$AH$2,$C45:$AG45)/SUMIF($C$4:$AG$4,$AI$2,$C45:$AG45)-1</f>
        <v>-0.19977935027724536</v>
      </c>
      <c r="AI45" s="39">
        <f>SUMIF($C$4:$AG$4,$AH$2,$C45:$AG45)-SUMIF($C$4:$AG$4,$AI$2,$C45:$AG45)</f>
        <v>-31.245554425581247</v>
      </c>
    </row>
    <row r="46" spans="1:35" ht="5.0999999999999996" customHeight="1" x14ac:dyDescent="0.2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>
        <f t="shared" ca="1" si="68"/>
        <v>0</v>
      </c>
      <c r="W46" s="41">
        <f t="shared" ca="1" si="88"/>
        <v>0</v>
      </c>
      <c r="X46" s="41">
        <f t="shared" ca="1" si="88"/>
        <v>0</v>
      </c>
      <c r="Y46" s="41"/>
      <c r="Z46" s="41"/>
      <c r="AA46" s="41"/>
      <c r="AB46" s="41"/>
      <c r="AD46" s="41"/>
      <c r="AE46" s="41"/>
      <c r="AF46" s="41"/>
      <c r="AH46" s="57"/>
      <c r="AI46" s="41"/>
    </row>
    <row r="47" spans="1:35" s="9" customFormat="1" x14ac:dyDescent="0.2">
      <c r="A47" s="48"/>
      <c r="B47" s="32" t="s">
        <v>44</v>
      </c>
      <c r="C47" s="42">
        <f t="shared" ref="C47:L47" si="89">SUM(C48:C49)</f>
        <v>-33.189851682000011</v>
      </c>
      <c r="D47" s="42">
        <f t="shared" si="89"/>
        <v>-19.645148317999993</v>
      </c>
      <c r="E47" s="42">
        <f t="shared" si="89"/>
        <v>-22.684000000000001</v>
      </c>
      <c r="F47" s="42">
        <f t="shared" si="89"/>
        <v>34.734999999999999</v>
      </c>
      <c r="G47" s="42">
        <f t="shared" si="89"/>
        <v>-38.366</v>
      </c>
      <c r="H47" s="42">
        <f t="shared" si="89"/>
        <v>-47.795999999999999</v>
      </c>
      <c r="I47" s="42">
        <f t="shared" si="89"/>
        <v>-45.806000000000004</v>
      </c>
      <c r="J47" s="42">
        <f t="shared" si="89"/>
        <v>-41.091000000000001</v>
      </c>
      <c r="K47" s="42">
        <f t="shared" si="89"/>
        <v>-39.183</v>
      </c>
      <c r="L47" s="42">
        <f t="shared" si="89"/>
        <v>-36.812000000000005</v>
      </c>
      <c r="M47" s="42">
        <f t="shared" ref="M47:N47" si="90">SUM(M48:M49)</f>
        <v>-34.663000000000004</v>
      </c>
      <c r="N47" s="42">
        <f t="shared" si="90"/>
        <v>-17.077000000000002</v>
      </c>
      <c r="O47" s="42">
        <f t="shared" ref="O47:P47" si="91">SUM(O48:O49)</f>
        <v>-44.878</v>
      </c>
      <c r="P47" s="42">
        <f t="shared" si="91"/>
        <v>-9.1189999999999998</v>
      </c>
      <c r="Q47" s="40"/>
      <c r="R47" s="42">
        <f t="shared" ref="R47:U49" si="92">SUMIF($B$7:$Q$7,R$4,$B47:$Q47)</f>
        <v>-52.835000000000008</v>
      </c>
      <c r="S47" s="42">
        <f t="shared" si="92"/>
        <v>12.050999999999998</v>
      </c>
      <c r="T47" s="42">
        <f t="shared" si="92"/>
        <v>-86.162000000000006</v>
      </c>
      <c r="U47" s="42">
        <f t="shared" si="92"/>
        <v>-86.897000000000006</v>
      </c>
      <c r="V47" s="42">
        <f t="shared" ca="1" si="68"/>
        <v>-75.995000000000005</v>
      </c>
      <c r="W47" s="42">
        <f t="shared" ca="1" si="88"/>
        <v>-51.740000000000009</v>
      </c>
      <c r="X47" s="42">
        <f t="shared" ca="1" si="88"/>
        <v>-53.997</v>
      </c>
      <c r="Y47" s="40"/>
      <c r="Z47" s="42">
        <f t="shared" ref="Z47:AB49" si="93">SUMIF($B$6:$Q$6,Z$4,$B47:$Q47)</f>
        <v>-40.784000000000006</v>
      </c>
      <c r="AA47" s="42">
        <f t="shared" si="93"/>
        <v>-173.05900000000003</v>
      </c>
      <c r="AB47" s="42">
        <f t="shared" si="93"/>
        <v>-127.73500000000001</v>
      </c>
      <c r="AD47" s="42">
        <f t="shared" ref="AD47:AE49" si="94">SUMIFS($C47:$Q47,$C$8:$Q$8,"&gt;="&amp;AD$8,$C$8:$Q$8,"&lt;="&amp;AD$7)</f>
        <v>-131.96800000000002</v>
      </c>
      <c r="AE47" s="42">
        <f t="shared" si="94"/>
        <v>-110.65800000000002</v>
      </c>
      <c r="AF47" s="42">
        <f t="shared" ref="AF47:AF51" si="95">SUMIFS($B47:$Q47,$B$8:$Q$8,"&gt;="&amp;$AF$7,$B$8:$Q$8,"&lt;="&amp;$AF$8)</f>
        <v>-151.74900000000002</v>
      </c>
      <c r="AH47" s="58">
        <f>SUMIF($C$4:$AG$4,$AH$2,$C47:$AG47)/SUMIF($C$4:$AG$4,$AI$2,$C47:$AG47)-1</f>
        <v>-0.75228186460936652</v>
      </c>
      <c r="AI47" s="42">
        <f>SUMIF($C$4:$AG$4,$AH$2,$C47:$AG47)-SUMIF($C$4:$AG$4,$AI$2,$C47:$AG47)</f>
        <v>27.693000000000005</v>
      </c>
    </row>
    <row r="48" spans="1:35" x14ac:dyDescent="0.2">
      <c r="B48" s="13" t="s">
        <v>45</v>
      </c>
      <c r="C48" s="41">
        <v>-24.641526752000008</v>
      </c>
      <c r="D48" s="41">
        <v>-14.853473247999991</v>
      </c>
      <c r="E48" s="41">
        <v>-26.763000000000002</v>
      </c>
      <c r="F48" s="41">
        <v>-31.038</v>
      </c>
      <c r="G48" s="41">
        <v>-30.05</v>
      </c>
      <c r="H48" s="41">
        <v>-51.256999999999998</v>
      </c>
      <c r="I48" s="41">
        <v>-36.020000000000003</v>
      </c>
      <c r="J48" s="41">
        <v>-40.627000000000002</v>
      </c>
      <c r="K48" s="41">
        <v>-39.734000000000002</v>
      </c>
      <c r="L48" s="41">
        <v>-39.148000000000003</v>
      </c>
      <c r="M48" s="41">
        <v>-40.322000000000003</v>
      </c>
      <c r="N48" s="41">
        <v>-36.828000000000003</v>
      </c>
      <c r="O48" s="41">
        <v>-31.771999999999998</v>
      </c>
      <c r="P48" s="41">
        <v>-5.2279999999999998</v>
      </c>
      <c r="Q48" s="41"/>
      <c r="R48" s="41">
        <f t="shared" si="92"/>
        <v>-39.494999999999997</v>
      </c>
      <c r="S48" s="41">
        <f t="shared" si="92"/>
        <v>-57.801000000000002</v>
      </c>
      <c r="T48" s="41">
        <f t="shared" si="92"/>
        <v>-81.307000000000002</v>
      </c>
      <c r="U48" s="41">
        <f t="shared" si="92"/>
        <v>-76.647000000000006</v>
      </c>
      <c r="V48" s="41">
        <f t="shared" ca="1" si="68"/>
        <v>-78.882000000000005</v>
      </c>
      <c r="W48" s="41">
        <f t="shared" ca="1" si="88"/>
        <v>-77.150000000000006</v>
      </c>
      <c r="X48" s="41">
        <f t="shared" ca="1" si="88"/>
        <v>-37</v>
      </c>
      <c r="Y48" s="41"/>
      <c r="Z48" s="41">
        <f t="shared" si="93"/>
        <v>-97.295999999999992</v>
      </c>
      <c r="AA48" s="41">
        <f t="shared" si="93"/>
        <v>-157.95400000000001</v>
      </c>
      <c r="AB48" s="41">
        <f t="shared" si="93"/>
        <v>-156.03200000000001</v>
      </c>
      <c r="AD48" s="41">
        <f t="shared" si="94"/>
        <v>-117.327</v>
      </c>
      <c r="AE48" s="41">
        <f t="shared" si="94"/>
        <v>-119.20400000000001</v>
      </c>
      <c r="AF48" s="41">
        <f t="shared" si="95"/>
        <v>-159.83100000000002</v>
      </c>
      <c r="AH48" s="57">
        <f>SUMIF($C$4:$AG$4,$AH$2,$C48:$AG48)/SUMIF($C$4:$AG$4,$AI$2,$C48:$AG48)-1</f>
        <v>-0.86645550219679168</v>
      </c>
      <c r="AI48" s="41">
        <f>SUMIF($C$4:$AG$4,$AH$2,$C48:$AG48)-SUMIF($C$4:$AG$4,$AI$2,$C48:$AG48)</f>
        <v>33.92</v>
      </c>
    </row>
    <row r="49" spans="1:35" x14ac:dyDescent="0.2">
      <c r="B49" s="13" t="s">
        <v>46</v>
      </c>
      <c r="C49" s="41">
        <v>-8.5483249299999997</v>
      </c>
      <c r="D49" s="41">
        <v>-4.791675070000001</v>
      </c>
      <c r="E49" s="41">
        <v>4.0789999999999997</v>
      </c>
      <c r="F49" s="41">
        <v>65.772999999999996</v>
      </c>
      <c r="G49" s="41">
        <v>-8.3160000000000007</v>
      </c>
      <c r="H49" s="41">
        <v>3.4609999999999999</v>
      </c>
      <c r="I49" s="41">
        <v>-9.7859999999999996</v>
      </c>
      <c r="J49" s="41">
        <v>-0.46400000000000002</v>
      </c>
      <c r="K49" s="41">
        <v>0.55100000000000005</v>
      </c>
      <c r="L49" s="41">
        <v>2.3359999999999999</v>
      </c>
      <c r="M49" s="41">
        <v>5.6589999999999998</v>
      </c>
      <c r="N49" s="41">
        <v>19.751000000000001</v>
      </c>
      <c r="O49" s="41">
        <v>-13.106</v>
      </c>
      <c r="P49" s="41">
        <v>-3.891</v>
      </c>
      <c r="Q49" s="41"/>
      <c r="R49" s="41">
        <f t="shared" si="92"/>
        <v>-13.34</v>
      </c>
      <c r="S49" s="41">
        <f t="shared" si="92"/>
        <v>69.85199999999999</v>
      </c>
      <c r="T49" s="41">
        <f t="shared" si="92"/>
        <v>-4.8550000000000004</v>
      </c>
      <c r="U49" s="41">
        <f t="shared" si="92"/>
        <v>-10.25</v>
      </c>
      <c r="V49" s="41">
        <f t="shared" ca="1" si="68"/>
        <v>2.887</v>
      </c>
      <c r="W49" s="41">
        <f t="shared" ca="1" si="88"/>
        <v>25.41</v>
      </c>
      <c r="X49" s="41">
        <f t="shared" ca="1" si="88"/>
        <v>-16.997</v>
      </c>
      <c r="Y49" s="41"/>
      <c r="Z49" s="41">
        <f t="shared" si="93"/>
        <v>56.512</v>
      </c>
      <c r="AA49" s="41">
        <f t="shared" si="93"/>
        <v>-15.105</v>
      </c>
      <c r="AB49" s="41">
        <f t="shared" si="93"/>
        <v>28.297000000000001</v>
      </c>
      <c r="AD49" s="41">
        <f t="shared" si="94"/>
        <v>-14.641</v>
      </c>
      <c r="AE49" s="41">
        <f t="shared" si="94"/>
        <v>8.5459999999999994</v>
      </c>
      <c r="AF49" s="41">
        <f t="shared" si="95"/>
        <v>8.0820000000000007</v>
      </c>
      <c r="AH49" s="57">
        <f>SUMIF($C$4:$AG$4,$AH$2,$C49:$AG49)/SUMIF($C$4:$AG$4,$AI$2,$C49:$AG49)-1</f>
        <v>-2.6656678082191783</v>
      </c>
      <c r="AI49" s="41">
        <f>SUMIF($C$4:$AG$4,$AH$2,$C49:$AG49)-SUMIF($C$4:$AG$4,$AI$2,$C49:$AG49)</f>
        <v>-6.2270000000000003</v>
      </c>
    </row>
    <row r="50" spans="1:35" ht="5.0999999999999996" customHeight="1" x14ac:dyDescent="0.2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>
        <f t="shared" ca="1" si="68"/>
        <v>0</v>
      </c>
      <c r="W50" s="41">
        <f t="shared" ca="1" si="88"/>
        <v>0</v>
      </c>
      <c r="X50" s="41">
        <f t="shared" ca="1" si="88"/>
        <v>0</v>
      </c>
      <c r="Y50" s="41"/>
      <c r="Z50" s="41"/>
      <c r="AA50" s="41"/>
      <c r="AB50" s="41"/>
      <c r="AD50" s="41"/>
      <c r="AE50" s="41"/>
      <c r="AF50" s="41"/>
      <c r="AH50" s="57"/>
      <c r="AI50" s="41"/>
    </row>
    <row r="51" spans="1:35" s="9" customFormat="1" x14ac:dyDescent="0.2">
      <c r="A51" s="48"/>
      <c r="B51" s="21" t="s">
        <v>47</v>
      </c>
      <c r="C51" s="39">
        <f>SUM(C45,C47)</f>
        <v>54.596661556858308</v>
      </c>
      <c r="D51" s="39">
        <f t="shared" ref="D51:L51" si="96">SUM(D45,D47)</f>
        <v>57.153834743439589</v>
      </c>
      <c r="E51" s="39">
        <f t="shared" si="96"/>
        <v>96.428142495377102</v>
      </c>
      <c r="F51" s="39">
        <f t="shared" si="96"/>
        <v>105.59928431229248</v>
      </c>
      <c r="G51" s="39">
        <f t="shared" si="96"/>
        <v>97.905931804322776</v>
      </c>
      <c r="H51" s="39">
        <f t="shared" si="96"/>
        <v>123.66905157803529</v>
      </c>
      <c r="I51" s="39">
        <f t="shared" si="96"/>
        <v>134.04735207424733</v>
      </c>
      <c r="J51" s="39">
        <f t="shared" si="96"/>
        <v>115.65481820814509</v>
      </c>
      <c r="K51" s="39">
        <f t="shared" si="96"/>
        <v>103.55101119508245</v>
      </c>
      <c r="L51" s="39">
        <f t="shared" si="96"/>
        <v>119.58832056476302</v>
      </c>
      <c r="M51" s="39">
        <f t="shared" ref="M51:N51" si="97">SUM(M45,M47)</f>
        <v>137.40294718826425</v>
      </c>
      <c r="N51" s="39">
        <f t="shared" si="97"/>
        <v>143.43755563926271</v>
      </c>
      <c r="O51" s="39">
        <f t="shared" ref="O51:P51" si="98">SUM(O45,O47)</f>
        <v>103.08492881868487</v>
      </c>
      <c r="P51" s="39">
        <f t="shared" si="98"/>
        <v>116.03576613918179</v>
      </c>
      <c r="Q51" s="40"/>
      <c r="R51" s="39">
        <f>SUMIF($B$7:$Q$7,R$4,$B51:$Q51)</f>
        <v>111.7504963002979</v>
      </c>
      <c r="S51" s="39">
        <f>SUMIF($B$7:$Q$7,S$4,$B51:$Q51)</f>
        <v>202.0274268076696</v>
      </c>
      <c r="T51" s="39">
        <f>SUMIF($B$7:$Q$7,T$4,$B51:$Q51)</f>
        <v>221.57498338235808</v>
      </c>
      <c r="U51" s="39">
        <f>SUMIF($B$7:$Q$7,U$4,$B51:$Q51)</f>
        <v>249.70217028239242</v>
      </c>
      <c r="V51" s="39">
        <f t="shared" ca="1" si="68"/>
        <v>223.13933175984548</v>
      </c>
      <c r="W51" s="39">
        <f t="shared" ca="1" si="88"/>
        <v>280.84050282752696</v>
      </c>
      <c r="X51" s="39">
        <f t="shared" ca="1" si="88"/>
        <v>219.12069495786665</v>
      </c>
      <c r="Y51" s="40"/>
      <c r="Z51" s="39">
        <f>SUMIF($B$6:$Q$6,Z$4,$B51:$Q51)</f>
        <v>313.77792310796747</v>
      </c>
      <c r="AA51" s="39">
        <f>SUMIF($B$6:$Q$6,AA$4,$B51:$Q51)</f>
        <v>471.27715366475047</v>
      </c>
      <c r="AB51" s="39">
        <f>SUMIF($B$6:$Q$6,AB$4,$B51:$Q51)</f>
        <v>503.97983458737241</v>
      </c>
      <c r="AD51" s="39">
        <f>SUMIFS($C51:$Q51,$C$8:$Q$8,"&gt;="&amp;AD$8,$C$8:$Q$8,"&lt;="&amp;AD$7)</f>
        <v>355.62233545660541</v>
      </c>
      <c r="AE51" s="39">
        <f>SUMIFS($C51:$Q51,$C$8:$Q$8,"&gt;="&amp;AE$8,$C$8:$Q$8,"&lt;="&amp;AE$7)</f>
        <v>360.5422789481097</v>
      </c>
      <c r="AF51" s="39">
        <f t="shared" si="95"/>
        <v>476.19709715625481</v>
      </c>
      <c r="AH51" s="56">
        <f>SUMIF($C$4:$AG$4,$AH$2,$C51:$AG51)/SUMIF($C$4:$AG$4,$AI$2,$C51:$AG51)-1</f>
        <v>-2.9706533286896986E-2</v>
      </c>
      <c r="AI51" s="39">
        <f>SUMIF($C$4:$AG$4,$AH$2,$C51:$AG51)-SUMIF($C$4:$AG$4,$AI$2,$C51:$AG51)</f>
        <v>-3.5525544255812349</v>
      </c>
    </row>
    <row r="53" spans="1:35" s="17" customFormat="1" ht="15" x14ac:dyDescent="0.2">
      <c r="A53" s="46"/>
      <c r="B53" s="18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6"/>
      <c r="R53" s="19"/>
      <c r="S53" s="19"/>
      <c r="T53" s="19"/>
      <c r="U53" s="19"/>
      <c r="V53" s="19"/>
      <c r="W53" s="19"/>
      <c r="X53" s="19"/>
      <c r="Y53" s="16"/>
      <c r="Z53" s="20"/>
      <c r="AA53" s="20"/>
      <c r="AB53" s="20"/>
      <c r="AD53" s="20"/>
      <c r="AE53" s="20"/>
      <c r="AF53" s="20"/>
      <c r="AH53" s="20"/>
      <c r="AI53" s="20"/>
    </row>
    <row r="55" spans="1:35" s="9" customFormat="1" x14ac:dyDescent="0.2">
      <c r="A55" s="48"/>
      <c r="B55" s="21" t="s">
        <v>18</v>
      </c>
      <c r="C55" s="22">
        <f t="shared" ref="C55:O55" si="99">IFERROR(C12/C$12,"-")</f>
        <v>1</v>
      </c>
      <c r="D55" s="22">
        <f t="shared" si="99"/>
        <v>1</v>
      </c>
      <c r="E55" s="22">
        <f t="shared" si="99"/>
        <v>1</v>
      </c>
      <c r="F55" s="22">
        <f t="shared" si="99"/>
        <v>1</v>
      </c>
      <c r="G55" s="22">
        <f t="shared" si="99"/>
        <v>1</v>
      </c>
      <c r="H55" s="22">
        <f t="shared" si="99"/>
        <v>1</v>
      </c>
      <c r="I55" s="22">
        <f t="shared" si="99"/>
        <v>1</v>
      </c>
      <c r="J55" s="22">
        <f t="shared" si="99"/>
        <v>1</v>
      </c>
      <c r="K55" s="22">
        <f t="shared" si="99"/>
        <v>1</v>
      </c>
      <c r="L55" s="22">
        <f t="shared" si="99"/>
        <v>1</v>
      </c>
      <c r="M55" s="22">
        <f t="shared" si="99"/>
        <v>1</v>
      </c>
      <c r="N55" s="22">
        <f t="shared" si="99"/>
        <v>1</v>
      </c>
      <c r="O55" s="22">
        <f t="shared" si="99"/>
        <v>1</v>
      </c>
      <c r="P55" s="22">
        <f t="shared" ref="P55" si="100">IFERROR(P12/P$12,"-")</f>
        <v>1</v>
      </c>
      <c r="Q55" s="23"/>
      <c r="R55" s="22">
        <f t="shared" ref="R55:X57" si="101">IFERROR(R12/R$12,"-")</f>
        <v>1</v>
      </c>
      <c r="S55" s="22">
        <f t="shared" si="101"/>
        <v>1</v>
      </c>
      <c r="T55" s="22">
        <f t="shared" si="101"/>
        <v>1</v>
      </c>
      <c r="U55" s="22">
        <f t="shared" si="101"/>
        <v>1</v>
      </c>
      <c r="V55" s="22">
        <f t="shared" ca="1" si="101"/>
        <v>1</v>
      </c>
      <c r="W55" s="22">
        <f t="shared" ca="1" si="101"/>
        <v>1</v>
      </c>
      <c r="X55" s="22">
        <f t="shared" ca="1" si="101"/>
        <v>1</v>
      </c>
      <c r="Y55" s="23"/>
      <c r="Z55" s="22">
        <f t="shared" ref="Z55:AB57" si="102">IFERROR(Z12/Z$12,"-")</f>
        <v>1</v>
      </c>
      <c r="AA55" s="22">
        <f t="shared" si="102"/>
        <v>1</v>
      </c>
      <c r="AB55" s="22">
        <f t="shared" si="102"/>
        <v>1</v>
      </c>
      <c r="AD55" s="22">
        <f t="shared" ref="AD55:AF57" si="103">IFERROR(AD12/AD$12,"-")</f>
        <v>1</v>
      </c>
      <c r="AE55" s="22">
        <f t="shared" si="103"/>
        <v>1</v>
      </c>
      <c r="AF55" s="22">
        <f t="shared" si="103"/>
        <v>1</v>
      </c>
      <c r="AH55" s="59">
        <f>SUMIF($C$4:$AG$4,$AH$2,$C55:$AG55)*100-SUMIF($C$4:$AG$4,$AI$2,$C55:$AG55)*100</f>
        <v>0</v>
      </c>
      <c r="AI55" s="59"/>
    </row>
    <row r="56" spans="1:35" x14ac:dyDescent="0.2">
      <c r="B56" s="13" t="s">
        <v>19</v>
      </c>
      <c r="C56" s="24">
        <f t="shared" ref="C56:O56" si="104">IFERROR(C13/C$12,"-")</f>
        <v>0.78753773181799491</v>
      </c>
      <c r="D56" s="24">
        <f t="shared" si="104"/>
        <v>0.72687684474647507</v>
      </c>
      <c r="E56" s="24">
        <f t="shared" si="104"/>
        <v>0.776614718572746</v>
      </c>
      <c r="F56" s="24">
        <f t="shared" si="104"/>
        <v>0.79360306284549853</v>
      </c>
      <c r="G56" s="24">
        <f t="shared" si="104"/>
        <v>0.77581326499687664</v>
      </c>
      <c r="H56" s="24">
        <f t="shared" si="104"/>
        <v>0.8005937902154393</v>
      </c>
      <c r="I56" s="24">
        <f t="shared" si="104"/>
        <v>0.82914146051319348</v>
      </c>
      <c r="J56" s="24">
        <f t="shared" si="104"/>
        <v>0.81607961102410875</v>
      </c>
      <c r="K56" s="24">
        <f t="shared" si="104"/>
        <v>0.79915370289822651</v>
      </c>
      <c r="L56" s="24">
        <f t="shared" si="104"/>
        <v>0.80255705743299266</v>
      </c>
      <c r="M56" s="24">
        <f t="shared" si="104"/>
        <v>0.80781750938444563</v>
      </c>
      <c r="N56" s="24">
        <f t="shared" si="104"/>
        <v>0.80421618794968297</v>
      </c>
      <c r="O56" s="24">
        <f t="shared" si="104"/>
        <v>0.75085388073085335</v>
      </c>
      <c r="P56" s="24">
        <f t="shared" ref="P56" si="105">IFERROR(P13/P$12,"-")</f>
        <v>0.72701384714656014</v>
      </c>
      <c r="Q56" s="24"/>
      <c r="R56" s="24">
        <f t="shared" si="101"/>
        <v>0.76181318664330688</v>
      </c>
      <c r="S56" s="24">
        <f t="shared" si="101"/>
        <v>0.7855397313791892</v>
      </c>
      <c r="T56" s="24">
        <f t="shared" si="101"/>
        <v>0.7897122416993867</v>
      </c>
      <c r="U56" s="24">
        <f t="shared" si="101"/>
        <v>0.82243754617807407</v>
      </c>
      <c r="V56" s="24">
        <f t="shared" ca="1" si="101"/>
        <v>0.80095765128284324</v>
      </c>
      <c r="W56" s="24">
        <f t="shared" ca="1" si="101"/>
        <v>0.86367691767895383</v>
      </c>
      <c r="X56" s="24">
        <f t="shared" ca="1" si="101"/>
        <v>1.2333695627334871</v>
      </c>
      <c r="Y56" s="24"/>
      <c r="Z56" s="24">
        <f t="shared" si="102"/>
        <v>0.77486990607153705</v>
      </c>
      <c r="AA56" s="24">
        <f t="shared" si="102"/>
        <v>0.80896964571296581</v>
      </c>
      <c r="AB56" s="24">
        <f t="shared" si="102"/>
        <v>0.8036403014323843</v>
      </c>
      <c r="AD56" s="24">
        <f t="shared" si="103"/>
        <v>0.80589310087321997</v>
      </c>
      <c r="AE56" s="24">
        <f t="shared" si="103"/>
        <v>0.80342033121519019</v>
      </c>
      <c r="AF56" s="24">
        <f t="shared" si="103"/>
        <v>0.80675918505988675</v>
      </c>
      <c r="AH56" s="60">
        <f>SUMIF($C$4:$AG$4,$AH$2,$C56:$AG56)*100-SUMIF($C$4:$AG$4,$AI$2,$C56:$AG56)*100</f>
        <v>-7.5543210286432441</v>
      </c>
      <c r="AI56" s="60"/>
    </row>
    <row r="57" spans="1:35" x14ac:dyDescent="0.2">
      <c r="B57" s="13" t="s">
        <v>20</v>
      </c>
      <c r="C57" s="24">
        <f t="shared" ref="C57:O57" si="106">IFERROR(C14/C$12,"-")</f>
        <v>0.21246226818200514</v>
      </c>
      <c r="D57" s="24">
        <f t="shared" si="106"/>
        <v>0.27312315525352482</v>
      </c>
      <c r="E57" s="24">
        <f t="shared" si="106"/>
        <v>0.22338528142725406</v>
      </c>
      <c r="F57" s="24">
        <f t="shared" si="106"/>
        <v>0.20639693715450141</v>
      </c>
      <c r="G57" s="24">
        <f t="shared" si="106"/>
        <v>0.22418673500312336</v>
      </c>
      <c r="H57" s="24">
        <f t="shared" si="106"/>
        <v>0.19940620978456072</v>
      </c>
      <c r="I57" s="24">
        <f t="shared" si="106"/>
        <v>0.1708585394868064</v>
      </c>
      <c r="J57" s="24">
        <f t="shared" si="106"/>
        <v>0.18392038897589133</v>
      </c>
      <c r="K57" s="24">
        <f t="shared" si="106"/>
        <v>0.20084629710177349</v>
      </c>
      <c r="L57" s="24">
        <f t="shared" si="106"/>
        <v>0.19744294256700731</v>
      </c>
      <c r="M57" s="24">
        <f t="shared" si="106"/>
        <v>0.1921824906155544</v>
      </c>
      <c r="N57" s="24">
        <f t="shared" si="106"/>
        <v>0.19578381205031706</v>
      </c>
      <c r="O57" s="24">
        <f t="shared" si="106"/>
        <v>0.24914611926914665</v>
      </c>
      <c r="P57" s="24">
        <f t="shared" ref="P57" si="107">IFERROR(P14/P$12,"-")</f>
        <v>0.27298615285343986</v>
      </c>
      <c r="Q57" s="24"/>
      <c r="R57" s="24">
        <f t="shared" si="101"/>
        <v>0.23818681335669314</v>
      </c>
      <c r="S57" s="24">
        <f t="shared" si="101"/>
        <v>0.21446026862081086</v>
      </c>
      <c r="T57" s="24">
        <f t="shared" si="101"/>
        <v>0.21028775830061325</v>
      </c>
      <c r="U57" s="24">
        <f t="shared" si="101"/>
        <v>0.1775624538219259</v>
      </c>
      <c r="V57" s="24">
        <f t="shared" ca="1" si="101"/>
        <v>0.19904234871715679</v>
      </c>
      <c r="W57" s="24">
        <f t="shared" ca="1" si="101"/>
        <v>0.2079343461424652</v>
      </c>
      <c r="X57" s="24">
        <f t="shared" ca="1" si="101"/>
        <v>0.43441018455366087</v>
      </c>
      <c r="Y57" s="24"/>
      <c r="Z57" s="24">
        <f t="shared" si="102"/>
        <v>0.22513009392846281</v>
      </c>
      <c r="AA57" s="24">
        <f t="shared" si="102"/>
        <v>0.19103035428703427</v>
      </c>
      <c r="AB57" s="24">
        <f t="shared" si="102"/>
        <v>0.19635969856761579</v>
      </c>
      <c r="AD57" s="24">
        <f t="shared" si="103"/>
        <v>0.19410689912677997</v>
      </c>
      <c r="AE57" s="24">
        <f t="shared" si="103"/>
        <v>0.19657966878481001</v>
      </c>
      <c r="AF57" s="24">
        <f t="shared" si="103"/>
        <v>0.19324081494011322</v>
      </c>
      <c r="AH57" s="60">
        <f>SUMIF($C$4:$AG$4,$AH$2,$C57:$AG57)*100-SUMIF($C$4:$AG$4,$AI$2,$C57:$AG57)*100</f>
        <v>7.5543210286432547</v>
      </c>
      <c r="AI57" s="60"/>
    </row>
    <row r="58" spans="1:35" ht="5.0999999999999996" customHeight="1" x14ac:dyDescent="0.2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D58" s="24"/>
      <c r="AE58" s="24"/>
      <c r="AF58" s="24"/>
      <c r="AH58" s="60"/>
      <c r="AI58" s="60"/>
    </row>
    <row r="59" spans="1:35" s="9" customFormat="1" x14ac:dyDescent="0.2">
      <c r="A59" s="48"/>
      <c r="B59" s="32" t="s">
        <v>21</v>
      </c>
      <c r="C59" s="33">
        <f t="shared" ref="C59:O59" si="108">IFERROR(C16/C$12,"-")</f>
        <v>-0.73089877206174048</v>
      </c>
      <c r="D59" s="33">
        <f t="shared" si="108"/>
        <v>-0.68710679671161468</v>
      </c>
      <c r="E59" s="33">
        <f t="shared" si="108"/>
        <v>-0.72816104175053498</v>
      </c>
      <c r="F59" s="33">
        <f t="shared" si="108"/>
        <v>-0.72392779991172351</v>
      </c>
      <c r="G59" s="33">
        <f t="shared" si="108"/>
        <v>-0.68912650422326716</v>
      </c>
      <c r="H59" s="33">
        <f t="shared" si="108"/>
        <v>-0.71592973167655327</v>
      </c>
      <c r="I59" s="33">
        <f t="shared" si="108"/>
        <v>-0.73821533985176835</v>
      </c>
      <c r="J59" s="33">
        <f t="shared" si="108"/>
        <v>-0.75081339901793831</v>
      </c>
      <c r="K59" s="33">
        <f t="shared" si="108"/>
        <v>-0.75351541899334795</v>
      </c>
      <c r="L59" s="33">
        <f t="shared" si="108"/>
        <v>-0.75867347768265048</v>
      </c>
      <c r="M59" s="33">
        <f t="shared" si="108"/>
        <v>-0.75073041422041253</v>
      </c>
      <c r="N59" s="33">
        <f t="shared" si="108"/>
        <v>-0.75250272167004695</v>
      </c>
      <c r="O59" s="33">
        <f t="shared" si="108"/>
        <v>-0.74203235037096693</v>
      </c>
      <c r="P59" s="33">
        <f t="shared" ref="P59" si="109">IFERROR(P16/P$12,"-")</f>
        <v>-0.72562077087760646</v>
      </c>
      <c r="Q59" s="34"/>
      <c r="R59" s="33">
        <f t="shared" ref="R59:W59" si="110">IFERROR(R16/R$12,"-")</f>
        <v>-0.71232784930462778</v>
      </c>
      <c r="S59" s="33">
        <f t="shared" si="110"/>
        <v>-0.72593706176651973</v>
      </c>
      <c r="T59" s="33">
        <f t="shared" si="110"/>
        <v>-0.70415998033563953</v>
      </c>
      <c r="U59" s="33">
        <f t="shared" si="110"/>
        <v>-0.74468121664121878</v>
      </c>
      <c r="V59" s="33">
        <f t="shared" ca="1" si="110"/>
        <v>-0.75624944847669262</v>
      </c>
      <c r="W59" s="33">
        <f t="shared" ca="1" si="110"/>
        <v>-0.80547021744229375</v>
      </c>
      <c r="X59" s="33">
        <f t="shared" ref="X59" ca="1" si="111">IFERROR(X16/X$12,"-")</f>
        <v>-1.2245430296052275</v>
      </c>
      <c r="Y59" s="34"/>
      <c r="Z59" s="33">
        <f>IFERROR(Z16/Z$12,"-")</f>
        <v>-0.71981699998931936</v>
      </c>
      <c r="AA59" s="33">
        <f>IFERROR(AA16/AA$12,"-")</f>
        <v>-0.72800494774226654</v>
      </c>
      <c r="AB59" s="33">
        <f>IFERROR(AB16/AB$12,"-")</f>
        <v>-0.75378017589471458</v>
      </c>
      <c r="AD59" s="33">
        <f>IFERROR(AD16/AD$12,"-")</f>
        <v>-0.71813552925652713</v>
      </c>
      <c r="AE59" s="33">
        <f>IFERROR(AE16/AE$12,"-")</f>
        <v>-0.75426812252102893</v>
      </c>
      <c r="AF59" s="33">
        <f>IFERROR(AF16/AF$12,"-")</f>
        <v>-0.75335694771292228</v>
      </c>
      <c r="AH59" s="61">
        <f>SUMIF($C$4:$AG$4,$AH$2,$C59:$AG59)*100-SUMIF($C$4:$AG$4,$AI$2,$C59:$AG59)*100</f>
        <v>3.3052706805044068</v>
      </c>
      <c r="AI59" s="61"/>
    </row>
    <row r="60" spans="1:35" x14ac:dyDescent="0.2">
      <c r="B60" s="13" t="s">
        <v>22</v>
      </c>
      <c r="C60" s="24">
        <f t="shared" ref="C60:O60" si="112">IFERROR(C17/C$13,"-")</f>
        <v>-0.87233201714520847</v>
      </c>
      <c r="D60" s="24">
        <f t="shared" si="112"/>
        <v>-0.86499322819437841</v>
      </c>
      <c r="E60" s="24">
        <f t="shared" si="112"/>
        <v>-0.87225714016505651</v>
      </c>
      <c r="F60" s="24">
        <f t="shared" si="112"/>
        <v>-0.849852196954755</v>
      </c>
      <c r="G60" s="24">
        <f t="shared" si="112"/>
        <v>-0.83369119526771884</v>
      </c>
      <c r="H60" s="24">
        <f t="shared" si="112"/>
        <v>-0.82939911675434941</v>
      </c>
      <c r="I60" s="24">
        <f t="shared" si="112"/>
        <v>-0.83987020127900536</v>
      </c>
      <c r="J60" s="24">
        <f t="shared" si="112"/>
        <v>-0.84634297133390157</v>
      </c>
      <c r="K60" s="24">
        <f t="shared" si="112"/>
        <v>-0.83735694480265288</v>
      </c>
      <c r="L60" s="24">
        <f t="shared" si="112"/>
        <v>-0.84874677496726347</v>
      </c>
      <c r="M60" s="24">
        <f t="shared" si="112"/>
        <v>-0.84555874536766151</v>
      </c>
      <c r="N60" s="24">
        <f t="shared" si="112"/>
        <v>-0.86090185813763309</v>
      </c>
      <c r="O60" s="24">
        <f t="shared" si="112"/>
        <v>-0.84730634576217034</v>
      </c>
      <c r="P60" s="24">
        <f t="shared" ref="P60" si="113">IFERROR(P17/P$13,"-")</f>
        <v>-0.84850168288062289</v>
      </c>
      <c r="Q60" s="24"/>
      <c r="R60" s="24">
        <f t="shared" ref="R60:W60" si="114">IFERROR(R17/R$13,"-")</f>
        <v>-0.86936256934747325</v>
      </c>
      <c r="S60" s="24">
        <f t="shared" si="114"/>
        <v>-0.86036563520615672</v>
      </c>
      <c r="T60" s="24">
        <f t="shared" si="114"/>
        <v>-0.83125066990859431</v>
      </c>
      <c r="U60" s="24">
        <f t="shared" si="114"/>
        <v>-0.8431666290093931</v>
      </c>
      <c r="V60" s="24">
        <f t="shared" ca="1" si="114"/>
        <v>-0.84340618077889562</v>
      </c>
      <c r="W60" s="24">
        <f t="shared" ca="1" si="114"/>
        <v>-0.85345099018601267</v>
      </c>
      <c r="X60" s="24">
        <f t="shared" ref="X60" ca="1" si="115">IFERROR(X17/X$13,"-")</f>
        <v>-0.84786462260708817</v>
      </c>
      <c r="Y60" s="24"/>
      <c r="Z60" s="24">
        <f>IFERROR(Z17/Z$13,"-")</f>
        <v>-0.86434338117912413</v>
      </c>
      <c r="AA60" s="24">
        <f>IFERROR(AA17/AA$13,"-")</f>
        <v>-0.8383794259428724</v>
      </c>
      <c r="AB60" s="24">
        <f>IFERROR(AB17/AB$13,"-")</f>
        <v>-0.84880743625952404</v>
      </c>
      <c r="AD60" s="24">
        <f>IFERROR(AD17/AD$13,"-")</f>
        <v>-0.83488997323431602</v>
      </c>
      <c r="AE60" s="24">
        <f>IFERROR(AE17/AE$13,"-")</f>
        <v>-0.84418317801731779</v>
      </c>
      <c r="AF60" s="24">
        <f>IFERROR(AF17/AF$13,"-")</f>
        <v>-0.84475939918910814</v>
      </c>
      <c r="AH60" s="60">
        <f>SUMIF($C$4:$AG$4,$AH$2,$C60:$AG60)*100-SUMIF($C$4:$AG$4,$AI$2,$C60:$AG60)*100</f>
        <v>2.4509208664056814E-2</v>
      </c>
      <c r="AI60" s="60"/>
    </row>
    <row r="61" spans="1:35" x14ac:dyDescent="0.2">
      <c r="B61" s="13" t="s">
        <v>23</v>
      </c>
      <c r="C61" s="24">
        <f t="shared" ref="C61:O61" si="116">IFERROR(C18/C$14,"-")</f>
        <v>-0.20664560471215604</v>
      </c>
      <c r="D61" s="24">
        <f t="shared" si="116"/>
        <v>-0.21368839350307711</v>
      </c>
      <c r="E61" s="24">
        <f t="shared" si="116"/>
        <v>-0.22720077166189376</v>
      </c>
      <c r="F61" s="24">
        <f t="shared" si="116"/>
        <v>-0.23974432045671865</v>
      </c>
      <c r="G61" s="24">
        <f t="shared" si="116"/>
        <v>-0.18885067407257547</v>
      </c>
      <c r="H61" s="24">
        <f t="shared" si="116"/>
        <v>-0.26036275023201821</v>
      </c>
      <c r="I61" s="24">
        <f t="shared" si="116"/>
        <v>-0.24490513993311525</v>
      </c>
      <c r="J61" s="24">
        <f t="shared" si="116"/>
        <v>-0.32693578190866801</v>
      </c>
      <c r="K61" s="24">
        <f t="shared" si="116"/>
        <v>-0.35194504499240387</v>
      </c>
      <c r="L61" s="24">
        <f t="shared" si="116"/>
        <v>-0.33601111956496682</v>
      </c>
      <c r="M61" s="24">
        <f t="shared" si="116"/>
        <v>-0.35213017732529284</v>
      </c>
      <c r="N61" s="24">
        <f t="shared" si="116"/>
        <v>-0.3072343442998331</v>
      </c>
      <c r="O61" s="24">
        <f t="shared" si="116"/>
        <v>-0.38610768833997189</v>
      </c>
      <c r="P61" s="24">
        <f t="shared" ref="P61" si="117">IFERROR(P18/P$14,"-")</f>
        <v>-0.36777012344537424</v>
      </c>
      <c r="Q61" s="24"/>
      <c r="R61" s="24">
        <f t="shared" ref="R61:W61" si="118">IFERROR(R18/R$14,"-")</f>
        <v>-0.21007031958014219</v>
      </c>
      <c r="S61" s="24">
        <f t="shared" si="118"/>
        <v>-0.23354289407958742</v>
      </c>
      <c r="T61" s="24">
        <f t="shared" si="118"/>
        <v>-0.22688505870989362</v>
      </c>
      <c r="U61" s="24">
        <f t="shared" si="118"/>
        <v>-0.28851439117231403</v>
      </c>
      <c r="V61" s="24">
        <f t="shared" ca="1" si="118"/>
        <v>-0.34356713246385295</v>
      </c>
      <c r="W61" s="24">
        <f t="shared" ca="1" si="118"/>
        <v>-0.36687075269015507</v>
      </c>
      <c r="X61" s="24">
        <f t="shared" ref="X61" ca="1" si="119">IFERROR(X18/X$14,"-")</f>
        <v>-0.11518141558542459</v>
      </c>
      <c r="Y61" s="24"/>
      <c r="Z61" s="24">
        <f>IFERROR(Z18/Z$14,"-")</f>
        <v>-0.22237509223180366</v>
      </c>
      <c r="AA61" s="24">
        <f>IFERROR(AA18/AA$14,"-")</f>
        <v>-0.26059440003666606</v>
      </c>
      <c r="AB61" s="24">
        <f>IFERROR(AB18/AB$14,"-")</f>
        <v>-0.33573154178802245</v>
      </c>
      <c r="AD61" s="24">
        <f>IFERROR(AD18/AD$14,"-")</f>
        <v>-0.233394382387073</v>
      </c>
      <c r="AE61" s="24">
        <f>IFERROR(AE18/AE$14,"-")</f>
        <v>-0.34657249090688386</v>
      </c>
      <c r="AF61" s="24">
        <f>IFERROR(AF18/AF$14,"-")</f>
        <v>-0.34164315822172614</v>
      </c>
      <c r="AH61" s="60">
        <f>SUMIF($C$4:$AG$4,$AH$2,$C61:$AG61)*100-SUMIF($C$4:$AG$4,$AI$2,$C61:$AG61)*100</f>
        <v>-3.1759003880407448</v>
      </c>
      <c r="AI61" s="60"/>
    </row>
    <row r="62" spans="1:35" ht="5.0999999999999996" customHeight="1" x14ac:dyDescent="0.2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D62" s="24"/>
      <c r="AE62" s="24"/>
      <c r="AF62" s="24"/>
      <c r="AH62" s="60"/>
      <c r="AI62" s="60"/>
    </row>
    <row r="63" spans="1:35" s="9" customFormat="1" x14ac:dyDescent="0.2">
      <c r="A63" s="48"/>
      <c r="B63" s="21" t="s">
        <v>24</v>
      </c>
      <c r="C63" s="22">
        <f t="shared" ref="C63:O63" si="120">IFERROR(C21/C$12,"-")</f>
        <v>0.26910122793825958</v>
      </c>
      <c r="D63" s="22">
        <f t="shared" si="120"/>
        <v>0.31289320328838521</v>
      </c>
      <c r="E63" s="22">
        <f t="shared" si="120"/>
        <v>0.27183895824946502</v>
      </c>
      <c r="F63" s="22">
        <f t="shared" si="120"/>
        <v>0.27607220008827649</v>
      </c>
      <c r="G63" s="22">
        <f t="shared" si="120"/>
        <v>0.31087349577673279</v>
      </c>
      <c r="H63" s="22">
        <f t="shared" si="120"/>
        <v>0.28407026832344673</v>
      </c>
      <c r="I63" s="22">
        <f t="shared" si="120"/>
        <v>0.26178466014823154</v>
      </c>
      <c r="J63" s="22">
        <f t="shared" si="120"/>
        <v>0.24918660098206183</v>
      </c>
      <c r="K63" s="22">
        <f t="shared" si="120"/>
        <v>0.24648458100665199</v>
      </c>
      <c r="L63" s="22">
        <f t="shared" si="120"/>
        <v>0.24132652231734958</v>
      </c>
      <c r="M63" s="22">
        <f t="shared" si="120"/>
        <v>0.24926958577958758</v>
      </c>
      <c r="N63" s="22">
        <f t="shared" si="120"/>
        <v>0.24749727832995322</v>
      </c>
      <c r="O63" s="22">
        <f t="shared" si="120"/>
        <v>0.25796764962903312</v>
      </c>
      <c r="P63" s="22">
        <f t="shared" ref="P63" si="121">IFERROR(P21/P$12,"-")</f>
        <v>0.27437922912239354</v>
      </c>
      <c r="Q63" s="23"/>
      <c r="R63" s="22">
        <f t="shared" ref="R63:W63" si="122">IFERROR(R21/R$12,"-")</f>
        <v>0.28767215069537233</v>
      </c>
      <c r="S63" s="22">
        <f t="shared" si="122"/>
        <v>0.27406293823348038</v>
      </c>
      <c r="T63" s="22">
        <f t="shared" si="122"/>
        <v>0.29584001966436047</v>
      </c>
      <c r="U63" s="22">
        <f t="shared" si="122"/>
        <v>0.25531878335878117</v>
      </c>
      <c r="V63" s="22">
        <f t="shared" ca="1" si="122"/>
        <v>0.24375055152330738</v>
      </c>
      <c r="W63" s="22">
        <f t="shared" ca="1" si="122"/>
        <v>0.26614104637912533</v>
      </c>
      <c r="X63" s="22">
        <f t="shared" ref="X63" ca="1" si="123">IFERROR(X21/X$12,"-")</f>
        <v>0.44323671768192047</v>
      </c>
      <c r="Y63" s="23"/>
      <c r="Z63" s="22">
        <f>IFERROR(Z21/Z$12,"-")</f>
        <v>0.28018300001068069</v>
      </c>
      <c r="AA63" s="22">
        <f>IFERROR(AA21/AA$12,"-")</f>
        <v>0.27199505225773346</v>
      </c>
      <c r="AB63" s="22">
        <f>IFERROR(AB21/AB$12,"-")</f>
        <v>0.24621982410528551</v>
      </c>
      <c r="AD63" s="22">
        <f>IFERROR(AD21/AD$12,"-")</f>
        <v>0.28186447074347271</v>
      </c>
      <c r="AE63" s="22">
        <f>IFERROR(AE21/AE$12,"-")</f>
        <v>0.24573187747897121</v>
      </c>
      <c r="AF63" s="22">
        <f>IFERROR(AF21/AF$12,"-")</f>
        <v>0.24664305228707778</v>
      </c>
      <c r="AH63" s="59">
        <f>SUMIF($C$4:$AG$4,$AH$2,$C63:$AG63)*100-SUMIF($C$4:$AG$4,$AI$2,$C63:$AG63)*100</f>
        <v>3.3052706805043961</v>
      </c>
      <c r="AI63" s="59"/>
    </row>
    <row r="64" spans="1:35" x14ac:dyDescent="0.2">
      <c r="B64" s="13" t="s">
        <v>25</v>
      </c>
      <c r="C64" s="24">
        <f t="shared" ref="C64:O64" si="124">IFERROR(C22/C$13,"-")</f>
        <v>0.1276679828547915</v>
      </c>
      <c r="D64" s="24">
        <f t="shared" si="124"/>
        <v>0.13500677180562162</v>
      </c>
      <c r="E64" s="24">
        <f t="shared" si="124"/>
        <v>0.12774285983494349</v>
      </c>
      <c r="F64" s="24">
        <f t="shared" si="124"/>
        <v>0.15014780304524497</v>
      </c>
      <c r="G64" s="24">
        <f t="shared" si="124"/>
        <v>0.16630880473228121</v>
      </c>
      <c r="H64" s="24">
        <f t="shared" si="124"/>
        <v>0.17060088324565056</v>
      </c>
      <c r="I64" s="24">
        <f t="shared" si="124"/>
        <v>0.16012979872099464</v>
      </c>
      <c r="J64" s="24">
        <f t="shared" si="124"/>
        <v>0.1536570286660984</v>
      </c>
      <c r="K64" s="24">
        <f t="shared" si="124"/>
        <v>0.16264305519734712</v>
      </c>
      <c r="L64" s="24">
        <f t="shared" si="124"/>
        <v>0.15125322503273653</v>
      </c>
      <c r="M64" s="24">
        <f t="shared" si="124"/>
        <v>0.1544412546323386</v>
      </c>
      <c r="N64" s="24">
        <f t="shared" si="124"/>
        <v>0.13909814186236708</v>
      </c>
      <c r="O64" s="24">
        <f t="shared" si="124"/>
        <v>0.15269365423782963</v>
      </c>
      <c r="P64" s="24">
        <f t="shared" ref="P64" si="125">IFERROR(P22/P$13,"-")</f>
        <v>0.15149831711937711</v>
      </c>
      <c r="Q64" s="24"/>
      <c r="R64" s="24">
        <f t="shared" ref="R64:W64" si="126">IFERROR(R22/R$13,"-")</f>
        <v>0.13063743065252667</v>
      </c>
      <c r="S64" s="24">
        <f t="shared" si="126"/>
        <v>0.13963436479384336</v>
      </c>
      <c r="T64" s="24">
        <f t="shared" si="126"/>
        <v>0.16874933009140564</v>
      </c>
      <c r="U64" s="24">
        <f t="shared" si="126"/>
        <v>0.15683337099060699</v>
      </c>
      <c r="V64" s="24">
        <f t="shared" ca="1" si="126"/>
        <v>0.1565938192211043</v>
      </c>
      <c r="W64" s="24">
        <f t="shared" ca="1" si="126"/>
        <v>0.1465490098139875</v>
      </c>
      <c r="X64" s="24">
        <f t="shared" ref="X64" ca="1" si="127">IFERROR(X22/X$13,"-")</f>
        <v>0.15213537739291186</v>
      </c>
      <c r="Y64" s="24"/>
      <c r="Z64" s="24">
        <f>IFERROR(Z22/Z$13,"-")</f>
        <v>0.1356566188208759</v>
      </c>
      <c r="AA64" s="24">
        <f>IFERROR(AA22/AA$13,"-")</f>
        <v>0.16162057405712754</v>
      </c>
      <c r="AB64" s="24">
        <f>IFERROR(AB22/AB$13,"-")</f>
        <v>0.15119256374047579</v>
      </c>
      <c r="AD64" s="24">
        <f>IFERROR(AD22/AD$13,"-")</f>
        <v>0.16511002676568401</v>
      </c>
      <c r="AE64" s="24">
        <f>IFERROR(AE22/AE$13,"-")</f>
        <v>0.15581682198268215</v>
      </c>
      <c r="AF64" s="24">
        <f>IFERROR(AF22/AF$13,"-")</f>
        <v>0.15524060081089189</v>
      </c>
      <c r="AH64" s="60">
        <f>SUMIF($C$4:$AG$4,$AH$2,$C64:$AG64)*100-SUMIF($C$4:$AG$4,$AI$2,$C64:$AG64)*100</f>
        <v>2.450920866405859E-2</v>
      </c>
      <c r="AI64" s="60"/>
    </row>
    <row r="65" spans="1:35" x14ac:dyDescent="0.2">
      <c r="B65" s="13" t="s">
        <v>26</v>
      </c>
      <c r="C65" s="24">
        <f t="shared" ref="C65:O65" si="128">IFERROR(C23/C$14,"-")</f>
        <v>0.79335439528784391</v>
      </c>
      <c r="D65" s="24">
        <f t="shared" si="128"/>
        <v>0.78631160649692289</v>
      </c>
      <c r="E65" s="24">
        <f t="shared" si="128"/>
        <v>0.77279922833810633</v>
      </c>
      <c r="F65" s="24">
        <f t="shared" si="128"/>
        <v>0.76025567954328144</v>
      </c>
      <c r="G65" s="24">
        <f t="shared" si="128"/>
        <v>0.8111493259274245</v>
      </c>
      <c r="H65" s="24">
        <f t="shared" si="128"/>
        <v>0.73963724976798184</v>
      </c>
      <c r="I65" s="24">
        <f t="shared" si="128"/>
        <v>0.75509486006688475</v>
      </c>
      <c r="J65" s="24">
        <f t="shared" si="128"/>
        <v>0.67306421809133199</v>
      </c>
      <c r="K65" s="24">
        <f t="shared" si="128"/>
        <v>0.58008428771765808</v>
      </c>
      <c r="L65" s="24">
        <f t="shared" si="128"/>
        <v>0.60745234825054595</v>
      </c>
      <c r="M65" s="24">
        <f t="shared" si="128"/>
        <v>0.64786982267470727</v>
      </c>
      <c r="N65" s="24">
        <f t="shared" si="128"/>
        <v>0.69276565570016702</v>
      </c>
      <c r="O65" s="24">
        <f t="shared" si="128"/>
        <v>0.57523282803679399</v>
      </c>
      <c r="P65" s="24">
        <f t="shared" ref="P65" si="129">IFERROR(P23/P$14,"-")</f>
        <v>0.60163437976790424</v>
      </c>
      <c r="Q65" s="24"/>
      <c r="R65" s="24">
        <f t="shared" ref="R65:W65" si="130">IFERROR(R23/R$14,"-")</f>
        <v>0.789929680419858</v>
      </c>
      <c r="S65" s="24">
        <f t="shared" si="130"/>
        <v>0.7664571059204125</v>
      </c>
      <c r="T65" s="24">
        <f t="shared" si="130"/>
        <v>0.77311494129010638</v>
      </c>
      <c r="U65" s="24">
        <f t="shared" si="130"/>
        <v>0.71148560882768597</v>
      </c>
      <c r="V65" s="24">
        <f t="shared" ca="1" si="130"/>
        <v>0.59447416410215559</v>
      </c>
      <c r="W65" s="24">
        <f t="shared" ca="1" si="130"/>
        <v>0.67122171917886131</v>
      </c>
      <c r="X65" s="24">
        <f t="shared" ref="X65" ca="1" si="131">IFERROR(X23/X$14,"-")</f>
        <v>0.58837841026482152</v>
      </c>
      <c r="Y65" s="24"/>
      <c r="Z65" s="24">
        <f>IFERROR(Z23/Z$14,"-")</f>
        <v>0.77762490776819637</v>
      </c>
      <c r="AA65" s="24">
        <f>IFERROR(AA23/AA$14,"-")</f>
        <v>0.73940559996333399</v>
      </c>
      <c r="AB65" s="24">
        <f>IFERROR(AB23/AB$14,"-")</f>
        <v>0.63513739080022713</v>
      </c>
      <c r="AD65" s="24">
        <f>IFERROR(AD23/AD$14,"-")</f>
        <v>0.766605617612927</v>
      </c>
      <c r="AE65" s="24">
        <f>IFERROR(AE23/AE$14,"-")</f>
        <v>0.61321435475966746</v>
      </c>
      <c r="AF65" s="24">
        <f>IFERROR(AF23/AF$14,"-")</f>
        <v>0.62823825145996504</v>
      </c>
      <c r="AH65" s="60">
        <f>SUMIF($C$4:$AG$4,$AH$2,$C65:$AG65)*100-SUMIF($C$4:$AG$4,$AI$2,$C65:$AG65)*100</f>
        <v>-0.58179684826416889</v>
      </c>
      <c r="AI65" s="60"/>
    </row>
    <row r="66" spans="1:35" ht="5.0999999999999996" customHeight="1" x14ac:dyDescent="0.2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D66" s="24"/>
      <c r="AE66" s="24"/>
      <c r="AF66" s="24"/>
      <c r="AH66" s="60"/>
      <c r="AI66" s="60"/>
    </row>
    <row r="67" spans="1:35" s="9" customFormat="1" x14ac:dyDescent="0.2">
      <c r="A67" s="48"/>
      <c r="B67" s="32" t="s">
        <v>27</v>
      </c>
      <c r="C67" s="33">
        <f t="shared" ref="C67:O67" si="132">IFERROR(C25/C$12,"-")</f>
        <v>-5.639813555203127E-2</v>
      </c>
      <c r="D67" s="33">
        <f t="shared" si="132"/>
        <v>-6.8650861021529258E-2</v>
      </c>
      <c r="E67" s="33">
        <f t="shared" si="132"/>
        <v>-5.6047030616993176E-2</v>
      </c>
      <c r="F67" s="33">
        <f t="shared" si="132"/>
        <v>-5.7270387422838236E-2</v>
      </c>
      <c r="G67" s="33">
        <f t="shared" si="132"/>
        <v>-5.5838528521410316E-2</v>
      </c>
      <c r="H67" s="33">
        <f t="shared" si="132"/>
        <v>-5.0659774924650201E-2</v>
      </c>
      <c r="I67" s="33">
        <f t="shared" si="132"/>
        <v>-5.1968029201354994E-2</v>
      </c>
      <c r="J67" s="33">
        <f t="shared" si="132"/>
        <v>-4.8860221270348933E-2</v>
      </c>
      <c r="K67" s="33">
        <f t="shared" si="132"/>
        <v>-5.4035232896677082E-2</v>
      </c>
      <c r="L67" s="33">
        <f t="shared" si="132"/>
        <v>-5.7131035819768403E-2</v>
      </c>
      <c r="M67" s="33">
        <f t="shared" si="132"/>
        <v>-5.8401165469508923E-2</v>
      </c>
      <c r="N67" s="33">
        <f t="shared" si="132"/>
        <v>-5.5043936813718192E-2</v>
      </c>
      <c r="O67" s="33">
        <f t="shared" si="132"/>
        <v>-6.0803355538027036E-2</v>
      </c>
      <c r="P67" s="33">
        <f t="shared" ref="P67" si="133">IFERROR(P25/P$12,"-")</f>
        <v>-7.0472804927370875E-2</v>
      </c>
      <c r="Q67" s="34"/>
      <c r="R67" s="33">
        <f t="shared" ref="R67:W67" si="134">IFERROR(R25/R$12,"-")</f>
        <v>-6.1594165565267534E-2</v>
      </c>
      <c r="S67" s="33">
        <f t="shared" si="134"/>
        <v>-5.6689734519369858E-2</v>
      </c>
      <c r="T67" s="33">
        <f t="shared" si="134"/>
        <v>-5.2933853380163078E-2</v>
      </c>
      <c r="U67" s="33">
        <f t="shared" si="134"/>
        <v>-5.0372965794991301E-2</v>
      </c>
      <c r="V67" s="33">
        <f t="shared" ca="1" si="134"/>
        <v>-5.5676163521198682E-2</v>
      </c>
      <c r="W67" s="33">
        <f t="shared" ca="1" si="134"/>
        <v>-6.0728762794849914E-2</v>
      </c>
      <c r="X67" s="33">
        <f t="shared" ref="X67" ca="1" si="135">IFERROR(X25/X$12,"-")</f>
        <v>-0.10906806422214871</v>
      </c>
      <c r="Y67" s="34"/>
      <c r="Z67" s="33">
        <f>IFERROR(Z25/Z$12,"-")</f>
        <v>-5.8895256776220588E-2</v>
      </c>
      <c r="AA67" s="33">
        <f>IFERROR(AA25/AA$12,"-")</f>
        <v>-5.1426883539954907E-2</v>
      </c>
      <c r="AB67" s="33">
        <f>IFERROR(AB25/AB$12,"-")</f>
        <v>-5.6209303008780277E-2</v>
      </c>
      <c r="AD67" s="33">
        <f>IFERROR(AD25/AD$12,"-")</f>
        <v>-5.2537500992412896E-2</v>
      </c>
      <c r="AE67" s="33">
        <f>IFERROR(AE25/AE$12,"-")</f>
        <v>-5.6654435595389546E-2</v>
      </c>
      <c r="AF67" s="33">
        <f>IFERROR(AF25/AF$12,"-")</f>
        <v>-5.4598730779763446E-2</v>
      </c>
      <c r="AH67" s="61">
        <f>SUMIF($C$4:$AG$4,$AH$2,$C67:$AG67)*100-SUMIF($C$4:$AG$4,$AI$2,$C67:$AG67)*100</f>
        <v>-1.334176910760247</v>
      </c>
      <c r="AI67" s="61"/>
    </row>
    <row r="68" spans="1:35" x14ac:dyDescent="0.2">
      <c r="B68" s="13" t="s">
        <v>28</v>
      </c>
      <c r="C68" s="24">
        <f t="shared" ref="C68:O68" si="136">IFERROR(C26/C$13,"-")</f>
        <v>-3.5131457669294618E-2</v>
      </c>
      <c r="D68" s="24">
        <f t="shared" si="136"/>
        <v>-3.8831733928692318E-2</v>
      </c>
      <c r="E68" s="24">
        <f t="shared" si="136"/>
        <v>-3.2363455892541429E-2</v>
      </c>
      <c r="F68" s="24">
        <f t="shared" si="136"/>
        <v>-3.778314607939099E-2</v>
      </c>
      <c r="G68" s="24">
        <f t="shared" si="136"/>
        <v>-3.9021944864459791E-2</v>
      </c>
      <c r="H68" s="24">
        <f t="shared" si="136"/>
        <v>-3.4335821679537672E-2</v>
      </c>
      <c r="I68" s="24">
        <f t="shared" si="136"/>
        <v>-3.6377592236863029E-2</v>
      </c>
      <c r="J68" s="24">
        <f t="shared" si="136"/>
        <v>-3.3394942951985369E-2</v>
      </c>
      <c r="K68" s="24">
        <f t="shared" si="136"/>
        <v>-3.2757301810785774E-2</v>
      </c>
      <c r="L68" s="24">
        <f t="shared" si="136"/>
        <v>-3.6286071253776045E-2</v>
      </c>
      <c r="M68" s="24">
        <f t="shared" si="136"/>
        <v>-3.6397906152477087E-2</v>
      </c>
      <c r="N68" s="24">
        <f t="shared" si="136"/>
        <v>-3.2884318463484968E-2</v>
      </c>
      <c r="O68" s="24">
        <f t="shared" si="136"/>
        <v>-3.764916116284775E-2</v>
      </c>
      <c r="P68" s="24">
        <f t="shared" ref="P68" si="137">IFERROR(P26/P$13,"-")</f>
        <v>-4.3072934396951493E-2</v>
      </c>
      <c r="Q68" s="24"/>
      <c r="R68" s="24">
        <f t="shared" ref="R68:W68" si="138">IFERROR(R26/R$13,"-")</f>
        <v>-3.6628677069266251E-2</v>
      </c>
      <c r="S68" s="24">
        <f t="shared" si="138"/>
        <v>-3.5239976137546564E-2</v>
      </c>
      <c r="T68" s="24">
        <f t="shared" si="138"/>
        <v>-3.6357361159115253E-2</v>
      </c>
      <c r="U68" s="24">
        <f t="shared" si="138"/>
        <v>-3.4858599946189235E-2</v>
      </c>
      <c r="V68" s="24">
        <f t="shared" ca="1" si="138"/>
        <v>-3.463146136873322E-2</v>
      </c>
      <c r="W68" s="24">
        <f t="shared" ca="1" si="138"/>
        <v>-3.4590574442933654E-2</v>
      </c>
      <c r="X68" s="24">
        <f t="shared" ref="X68" ca="1" si="139">IFERROR(X26/X$13,"-")</f>
        <v>-4.018231014813553E-2</v>
      </c>
      <c r="Y68" s="24"/>
      <c r="Z68" s="24">
        <f>IFERROR(Z26/Z$13,"-")</f>
        <v>-3.58539519044066E-2</v>
      </c>
      <c r="AA68" s="24">
        <f>IFERROR(AA26/AA$13,"-")</f>
        <v>-3.5460723049651428E-2</v>
      </c>
      <c r="AB68" s="24">
        <f>IFERROR(AB26/AB$13,"-")</f>
        <v>-3.4609475811505579E-2</v>
      </c>
      <c r="AD68" s="24">
        <f>IFERROR(AD26/AD$13,"-")</f>
        <v>-3.6365903042120999E-2</v>
      </c>
      <c r="AE68" s="24">
        <f>IFERROR(AE26/AE$13,"-")</f>
        <v>-3.5269083452622078E-2</v>
      </c>
      <c r="AF68" s="24">
        <f>IFERROR(AF26/AF$13,"-")</f>
        <v>-3.4769072906666386E-2</v>
      </c>
      <c r="AH68" s="60">
        <f>SUMIF($C$4:$AG$4,$AH$2,$C68:$AG68)*100-SUMIF($C$4:$AG$4,$AI$2,$C68:$AG68)*100</f>
        <v>-0.67868631431754478</v>
      </c>
      <c r="AI68" s="60"/>
    </row>
    <row r="69" spans="1:35" x14ac:dyDescent="0.2">
      <c r="B69" s="13" t="s">
        <v>29</v>
      </c>
      <c r="C69" s="24">
        <f t="shared" ref="C69:O69" si="140">IFERROR(C27/C$14,"-")</f>
        <v>-0.13522771506460127</v>
      </c>
      <c r="D69" s="24">
        <f t="shared" si="140"/>
        <v>-0.14801005337640644</v>
      </c>
      <c r="E69" s="24">
        <f t="shared" si="140"/>
        <v>-0.138384651976422</v>
      </c>
      <c r="F69" s="24">
        <f t="shared" si="140"/>
        <v>-0.13219947614760219</v>
      </c>
      <c r="G69" s="24">
        <f t="shared" si="140"/>
        <v>-0.11403344657849404</v>
      </c>
      <c r="H69" s="24">
        <f t="shared" si="140"/>
        <v>-0.11619863459167812</v>
      </c>
      <c r="I69" s="24">
        <f t="shared" si="140"/>
        <v>-0.12762522323803902</v>
      </c>
      <c r="J69" s="24">
        <f t="shared" si="140"/>
        <v>-0.11748175031726764</v>
      </c>
      <c r="K69" s="24">
        <f t="shared" si="140"/>
        <v>-0.13869866788491</v>
      </c>
      <c r="L69" s="24">
        <f t="shared" si="140"/>
        <v>-0.1418606959781725</v>
      </c>
      <c r="M69" s="24">
        <f t="shared" si="140"/>
        <v>-0.15088939414681049</v>
      </c>
      <c r="N69" s="24">
        <f t="shared" si="140"/>
        <v>-0.14606843781518156</v>
      </c>
      <c r="O69" s="24">
        <f t="shared" si="140"/>
        <v>-0.13058335754166575</v>
      </c>
      <c r="P69" s="24">
        <f t="shared" ref="P69" si="141">IFERROR(P27/P$14,"-")</f>
        <v>-0.14344385154427566</v>
      </c>
      <c r="Q69" s="24"/>
      <c r="R69" s="24">
        <f t="shared" ref="R69:W69" si="142">IFERROR(R27/R$14,"-")</f>
        <v>-0.14144341531682234</v>
      </c>
      <c r="S69" s="24">
        <f t="shared" si="142"/>
        <v>-0.13525737572286931</v>
      </c>
      <c r="T69" s="24">
        <f t="shared" si="142"/>
        <v>-0.11518502262170588</v>
      </c>
      <c r="U69" s="24">
        <f t="shared" si="142"/>
        <v>-0.1222327351581364</v>
      </c>
      <c r="V69" s="24">
        <f t="shared" ca="1" si="142"/>
        <v>-0.14036123339011553</v>
      </c>
      <c r="W69" s="24">
        <f t="shared" ca="1" si="142"/>
        <v>-0.14838184576824712</v>
      </c>
      <c r="X69" s="24">
        <f t="shared" ref="X69" ca="1" si="143">IFERROR(X27/X$14,"-")</f>
        <v>-0.13698671909882582</v>
      </c>
      <c r="Y69" s="24"/>
      <c r="Z69" s="24">
        <f>IFERROR(Z27/Z$14,"-")</f>
        <v>-0.13820057500462873</v>
      </c>
      <c r="AA69" s="24">
        <f>IFERROR(AA27/AA$14,"-")</f>
        <v>-0.11903990369815393</v>
      </c>
      <c r="AB69" s="24">
        <f>IFERROR(AB27/AB$14,"-")</f>
        <v>-0.14461080171920895</v>
      </c>
      <c r="AD69" s="24">
        <f>IFERROR(AD27/AD$14,"-")</f>
        <v>-0.11967874778407681</v>
      </c>
      <c r="AE69" s="24">
        <f>IFERROR(AE27/AE$14,"-")</f>
        <v>-0.14405628548101382</v>
      </c>
      <c r="AF69" s="24">
        <f>IFERROR(AF27/AF$14,"-")</f>
        <v>-0.13738537515752586</v>
      </c>
      <c r="AH69" s="60">
        <f>SUMIF($C$4:$AG$4,$AH$2,$C69:$AG69)*100-SUMIF($C$4:$AG$4,$AI$2,$C69:$AG69)*100</f>
        <v>-0.15831555661031693</v>
      </c>
      <c r="AI69" s="60"/>
    </row>
    <row r="70" spans="1:35" ht="5.0999999999999996" customHeight="1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D70" s="24"/>
      <c r="AE70" s="24"/>
      <c r="AF70" s="24"/>
      <c r="AH70" s="60"/>
      <c r="AI70" s="60"/>
    </row>
    <row r="71" spans="1:35" s="9" customFormat="1" x14ac:dyDescent="0.2">
      <c r="A71" s="48"/>
      <c r="B71" s="21" t="s">
        <v>30</v>
      </c>
      <c r="C71" s="22">
        <f t="shared" ref="C71:O71" si="144">IFERROR(C29/C$12,"-")</f>
        <v>0.21270309238622831</v>
      </c>
      <c r="D71" s="22">
        <f t="shared" si="144"/>
        <v>0.24424234226685593</v>
      </c>
      <c r="E71" s="22">
        <f t="shared" si="144"/>
        <v>0.21579192763247182</v>
      </c>
      <c r="F71" s="22">
        <f t="shared" si="144"/>
        <v>0.21880181266543824</v>
      </c>
      <c r="G71" s="22">
        <f t="shared" si="144"/>
        <v>0.25503496725532243</v>
      </c>
      <c r="H71" s="22">
        <f t="shared" si="144"/>
        <v>0.23341049339879652</v>
      </c>
      <c r="I71" s="22">
        <f t="shared" si="144"/>
        <v>0.20981663094687658</v>
      </c>
      <c r="J71" s="22">
        <f t="shared" si="144"/>
        <v>0.20032637971171288</v>
      </c>
      <c r="K71" s="22">
        <f t="shared" si="144"/>
        <v>0.19244934810997491</v>
      </c>
      <c r="L71" s="22">
        <f t="shared" si="144"/>
        <v>0.18419548649758119</v>
      </c>
      <c r="M71" s="22">
        <f t="shared" si="144"/>
        <v>0.19086842031007864</v>
      </c>
      <c r="N71" s="22">
        <f t="shared" si="144"/>
        <v>0.19245334151623503</v>
      </c>
      <c r="O71" s="22">
        <f t="shared" si="144"/>
        <v>0.19716429409100603</v>
      </c>
      <c r="P71" s="22">
        <f t="shared" ref="P71" si="145">IFERROR(P29/P$12,"-")</f>
        <v>0.20390642419502261</v>
      </c>
      <c r="Q71" s="23"/>
      <c r="R71" s="22">
        <f t="shared" ref="R71:W71" si="146">IFERROR(R29/R$12,"-")</f>
        <v>0.22607798513010482</v>
      </c>
      <c r="S71" s="22">
        <f t="shared" si="146"/>
        <v>0.21737320371411051</v>
      </c>
      <c r="T71" s="22">
        <f t="shared" si="146"/>
        <v>0.24290616628419734</v>
      </c>
      <c r="U71" s="22">
        <f t="shared" si="146"/>
        <v>0.20494581756378985</v>
      </c>
      <c r="V71" s="22">
        <f t="shared" ca="1" si="146"/>
        <v>0.18807438800210871</v>
      </c>
      <c r="W71" s="22">
        <f t="shared" ca="1" si="146"/>
        <v>0.20541228358427546</v>
      </c>
      <c r="X71" s="22">
        <f t="shared" ref="X71" ca="1" si="147">IFERROR(X29/X$12,"-")</f>
        <v>0.3341686534597717</v>
      </c>
      <c r="Y71" s="23"/>
      <c r="Z71" s="22">
        <f>IFERROR(Z29/Z$12,"-")</f>
        <v>0.2212877432344601</v>
      </c>
      <c r="AA71" s="22">
        <f>IFERROR(AA29/AA$12,"-")</f>
        <v>0.22056816871777854</v>
      </c>
      <c r="AB71" s="22">
        <f>IFERROR(AB29/AB$12,"-")</f>
        <v>0.19001052109650526</v>
      </c>
      <c r="AD71" s="22">
        <f>IFERROR(AD29/AD$12,"-")</f>
        <v>0.22932696975105982</v>
      </c>
      <c r="AE71" s="22">
        <f>IFERROR(AE29/AE$12,"-")</f>
        <v>0.18907744188358172</v>
      </c>
      <c r="AF71" s="22">
        <f>IFERROR(AF29/AF$12,"-")</f>
        <v>0.19204432150731426</v>
      </c>
      <c r="AH71" s="59">
        <f>SUMIF($C$4:$AG$4,$AH$2,$C71:$AG71)*100-SUMIF($C$4:$AG$4,$AI$2,$C71:$AG71)*100</f>
        <v>1.9710937697441402</v>
      </c>
      <c r="AI71" s="59"/>
    </row>
    <row r="72" spans="1:35" x14ac:dyDescent="0.2">
      <c r="B72" s="13" t="s">
        <v>31</v>
      </c>
      <c r="C72" s="24">
        <f t="shared" ref="C72:O72" si="148">IFERROR(C30/C$13,"-")</f>
        <v>9.253652518549689E-2</v>
      </c>
      <c r="D72" s="24">
        <f t="shared" si="148"/>
        <v>9.6175037876929298E-2</v>
      </c>
      <c r="E72" s="24">
        <f t="shared" si="148"/>
        <v>9.5379403942402047E-2</v>
      </c>
      <c r="F72" s="24">
        <f t="shared" si="148"/>
        <v>0.11236465696585397</v>
      </c>
      <c r="G72" s="24">
        <f t="shared" si="148"/>
        <v>0.12728685986782143</v>
      </c>
      <c r="H72" s="24">
        <f t="shared" si="148"/>
        <v>0.13626506156611287</v>
      </c>
      <c r="I72" s="24">
        <f t="shared" si="148"/>
        <v>0.12375220648413161</v>
      </c>
      <c r="J72" s="24">
        <f t="shared" si="148"/>
        <v>0.12026208571411301</v>
      </c>
      <c r="K72" s="24">
        <f t="shared" si="148"/>
        <v>0.12988575338656133</v>
      </c>
      <c r="L72" s="24">
        <f t="shared" si="148"/>
        <v>0.11496715377896047</v>
      </c>
      <c r="M72" s="24">
        <f t="shared" si="148"/>
        <v>0.1180433484798615</v>
      </c>
      <c r="N72" s="24">
        <f t="shared" si="148"/>
        <v>0.10621382339888211</v>
      </c>
      <c r="O72" s="24">
        <f t="shared" si="148"/>
        <v>0.11504449307498188</v>
      </c>
      <c r="P72" s="24">
        <f t="shared" ref="P72" si="149">IFERROR(P30/P$13,"-")</f>
        <v>0.10842538272242562</v>
      </c>
      <c r="Q72" s="24"/>
      <c r="R72" s="24">
        <f t="shared" ref="R72:W72" si="150">IFERROR(R30/R$13,"-")</f>
        <v>9.4008753583260427E-2</v>
      </c>
      <c r="S72" s="24">
        <f t="shared" si="150"/>
        <v>0.10439438865629679</v>
      </c>
      <c r="T72" s="24">
        <f t="shared" si="150"/>
        <v>0.13239196893229038</v>
      </c>
      <c r="U72" s="24">
        <f t="shared" si="150"/>
        <v>0.12197477104441776</v>
      </c>
      <c r="V72" s="24">
        <f t="shared" ca="1" si="150"/>
        <v>0.12196235785237106</v>
      </c>
      <c r="W72" s="24">
        <f t="shared" ca="1" si="150"/>
        <v>0.11195843537105384</v>
      </c>
      <c r="X72" s="24">
        <f t="shared" ref="X72" ca="1" si="151">IFERROR(X30/X$13,"-")</f>
        <v>0.11195306724477633</v>
      </c>
      <c r="Y72" s="24"/>
      <c r="Z72" s="24">
        <f>IFERROR(Z30/Z$13,"-")</f>
        <v>9.9802666916469301E-2</v>
      </c>
      <c r="AA72" s="24">
        <f>IFERROR(AA30/AA$13,"-")</f>
        <v>0.12615985100747609</v>
      </c>
      <c r="AB72" s="24">
        <f>IFERROR(AB30/AB$13,"-")</f>
        <v>0.11658308792897019</v>
      </c>
      <c r="AD72" s="24">
        <f>IFERROR(AD30/AD$13,"-")</f>
        <v>0.12874412372356298</v>
      </c>
      <c r="AE72" s="24">
        <f>IFERROR(AE30/AE$13,"-")</f>
        <v>0.12054773853006007</v>
      </c>
      <c r="AF72" s="24">
        <f>IFERROR(AF30/AF$13,"-")</f>
        <v>0.12047152790422549</v>
      </c>
      <c r="AH72" s="60">
        <f>SUMIF($C$4:$AG$4,$AH$2,$C72:$AG72)*100-SUMIF($C$4:$AG$4,$AI$2,$C72:$AG72)*100</f>
        <v>-0.65417710565348486</v>
      </c>
      <c r="AI72" s="60"/>
    </row>
    <row r="73" spans="1:35" x14ac:dyDescent="0.2">
      <c r="B73" s="13" t="s">
        <v>32</v>
      </c>
      <c r="C73" s="24">
        <f t="shared" ref="C73:O73" si="152">IFERROR(C31/C$14,"-")</f>
        <v>0.65812668022324261</v>
      </c>
      <c r="D73" s="24">
        <f t="shared" si="152"/>
        <v>0.6383015531205164</v>
      </c>
      <c r="E73" s="24">
        <f t="shared" si="152"/>
        <v>0.6344145763616843</v>
      </c>
      <c r="F73" s="24">
        <f t="shared" si="152"/>
        <v>0.62805620339567914</v>
      </c>
      <c r="G73" s="24">
        <f t="shared" si="152"/>
        <v>0.69711587934893049</v>
      </c>
      <c r="H73" s="24">
        <f t="shared" si="152"/>
        <v>0.62343861517630372</v>
      </c>
      <c r="I73" s="24">
        <f t="shared" si="152"/>
        <v>0.62746963682884571</v>
      </c>
      <c r="J73" s="24">
        <f t="shared" si="152"/>
        <v>0.55558246777406428</v>
      </c>
      <c r="K73" s="24">
        <f t="shared" si="152"/>
        <v>0.44138561983274804</v>
      </c>
      <c r="L73" s="24">
        <f t="shared" si="152"/>
        <v>0.46559165227237348</v>
      </c>
      <c r="M73" s="24">
        <f t="shared" si="152"/>
        <v>0.49698042852789681</v>
      </c>
      <c r="N73" s="24">
        <f t="shared" si="152"/>
        <v>0.54669721788498549</v>
      </c>
      <c r="O73" s="24">
        <f t="shared" si="152"/>
        <v>0.44464947049512815</v>
      </c>
      <c r="P73" s="24">
        <f t="shared" ref="P73" si="153">IFERROR(P31/P$14,"-")</f>
        <v>0.45819052822362849</v>
      </c>
      <c r="Q73" s="24"/>
      <c r="R73" s="24">
        <f t="shared" ref="R73:W73" si="154">IFERROR(R31/R$14,"-")</f>
        <v>0.64848626510303564</v>
      </c>
      <c r="S73" s="24">
        <f t="shared" si="154"/>
        <v>0.63119973019754327</v>
      </c>
      <c r="T73" s="24">
        <f t="shared" si="154"/>
        <v>0.65792991866840056</v>
      </c>
      <c r="U73" s="24">
        <f t="shared" si="154"/>
        <v>0.58925287366954959</v>
      </c>
      <c r="V73" s="24">
        <f t="shared" ca="1" si="154"/>
        <v>0.45411293071204006</v>
      </c>
      <c r="W73" s="24">
        <f t="shared" ca="1" si="154"/>
        <v>0.52283987341061411</v>
      </c>
      <c r="X73" s="24">
        <f t="shared" ref="X73" ca="1" si="155">IFERROR(X31/X$14,"-")</f>
        <v>0.45139169116599559</v>
      </c>
      <c r="Y73" s="24"/>
      <c r="Z73" s="24">
        <f>IFERROR(Z31/Z$14,"-")</f>
        <v>0.63942433276356769</v>
      </c>
      <c r="AA73" s="24">
        <f>IFERROR(AA31/AA$14,"-")</f>
        <v>0.62036569626518012</v>
      </c>
      <c r="AB73" s="24">
        <f>IFERROR(AB31/AB$14,"-")</f>
        <v>0.49052658908101815</v>
      </c>
      <c r="AD73" s="24">
        <f>IFERROR(AD31/AD$14,"-")</f>
        <v>0.64692686982885028</v>
      </c>
      <c r="AE73" s="24">
        <f>IFERROR(AE31/AE$14,"-")</f>
        <v>0.46915806927865367</v>
      </c>
      <c r="AF73" s="24">
        <f>IFERROR(AF31/AF$14,"-")</f>
        <v>0.49085287630243918</v>
      </c>
      <c r="AH73" s="60">
        <f>SUMIF($C$4:$AG$4,$AH$2,$C73:$AG73)*100-SUMIF($C$4:$AG$4,$AI$2,$C73:$AG73)*100</f>
        <v>-0.74011240487450181</v>
      </c>
      <c r="AI73" s="60"/>
    </row>
    <row r="74" spans="1:35" ht="5.0999999999999996" customHeight="1" x14ac:dyDescent="0.2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D74" s="24"/>
      <c r="AE74" s="24"/>
      <c r="AF74" s="24"/>
      <c r="AH74" s="60"/>
      <c r="AI74" s="60"/>
    </row>
    <row r="75" spans="1:35" s="9" customFormat="1" x14ac:dyDescent="0.2">
      <c r="A75" s="48"/>
      <c r="B75" s="32" t="s">
        <v>33</v>
      </c>
      <c r="C75" s="33">
        <f t="shared" ref="C75:O75" si="156">IFERROR(C33/C$12,"-")</f>
        <v>-0.11733839612470576</v>
      </c>
      <c r="D75" s="33">
        <f t="shared" si="156"/>
        <v>-0.13107954486943918</v>
      </c>
      <c r="E75" s="33">
        <f t="shared" si="156"/>
        <v>-9.3743432983269218E-2</v>
      </c>
      <c r="F75" s="33">
        <f t="shared" si="156"/>
        <v>-0.14986740886031891</v>
      </c>
      <c r="G75" s="33">
        <f t="shared" si="156"/>
        <v>-0.11901635085795102</v>
      </c>
      <c r="H75" s="33">
        <f t="shared" si="156"/>
        <v>-9.4112783110637227E-2</v>
      </c>
      <c r="I75" s="33">
        <f t="shared" si="156"/>
        <v>-8.949597997424151E-2</v>
      </c>
      <c r="J75" s="33">
        <f t="shared" si="156"/>
        <v>-0.10758944346545292</v>
      </c>
      <c r="K75" s="33">
        <f t="shared" si="156"/>
        <v>9.6541544470266596E-2</v>
      </c>
      <c r="L75" s="33">
        <f t="shared" si="156"/>
        <v>9.3473273849511471E-2</v>
      </c>
      <c r="M75" s="33">
        <f t="shared" si="156"/>
        <v>0.10314301051184958</v>
      </c>
      <c r="N75" s="33">
        <f t="shared" si="156"/>
        <v>9.0937651854879009E-2</v>
      </c>
      <c r="O75" s="33">
        <f t="shared" si="156"/>
        <v>9.3645534417022835E-2</v>
      </c>
      <c r="P75" s="33">
        <f t="shared" ref="P75" si="157">IFERROR(P33/P$12,"-")</f>
        <v>8.0948117090333643E-2</v>
      </c>
      <c r="Q75" s="34"/>
      <c r="R75" s="33">
        <f t="shared" ref="R75:W80" si="158">IFERROR(R33/R$12,"-")</f>
        <v>-0.12316562382777646</v>
      </c>
      <c r="S75" s="33">
        <f t="shared" si="158"/>
        <v>-0.12322877866551898</v>
      </c>
      <c r="T75" s="33">
        <f t="shared" si="158"/>
        <v>-0.10504836168595343</v>
      </c>
      <c r="U75" s="33">
        <f t="shared" si="158"/>
        <v>-9.8782339411475462E-2</v>
      </c>
      <c r="V75" s="33">
        <f t="shared" ca="1" si="158"/>
        <v>9.4915207345134145E-2</v>
      </c>
      <c r="W75" s="33">
        <f t="shared" ca="1" si="158"/>
        <v>0.10378678692071693</v>
      </c>
      <c r="X75" s="33">
        <f t="shared" ref="X75" ca="1" si="159">IFERROR(X33/X$12,"-")</f>
        <v>0.1461194964164107</v>
      </c>
      <c r="Y75" s="34"/>
      <c r="Z75" s="33">
        <f t="shared" ref="Z75:AB80" si="160">IFERROR(Z33/Z$12,"-")</f>
        <v>-0.12320037793993727</v>
      </c>
      <c r="AA75" s="33">
        <f t="shared" si="160"/>
        <v>-0.10136108285326013</v>
      </c>
      <c r="AB75" s="33">
        <f t="shared" si="160"/>
        <v>9.5953199187625321E-2</v>
      </c>
      <c r="AD75" s="33">
        <f t="shared" ref="AD75:AF80" si="161">IFERROR(AD33/AD$12,"-")</f>
        <v>-9.8666016159828257E-2</v>
      </c>
      <c r="AE75" s="33">
        <f t="shared" si="161"/>
        <v>9.7868977735987628E-2</v>
      </c>
      <c r="AF75" s="33">
        <f t="shared" si="161"/>
        <v>4.3679825595558663E-2</v>
      </c>
      <c r="AH75" s="61">
        <f t="shared" ref="AH75:AH80" si="162">SUMIF($C$4:$AG$4,$AH$2,$C75:$AG75)*100-SUMIF($C$4:$AG$4,$AI$2,$C75:$AG75)*100</f>
        <v>-1.2525156759177829</v>
      </c>
      <c r="AI75" s="61"/>
    </row>
    <row r="76" spans="1:35" x14ac:dyDescent="0.2">
      <c r="B76" s="13" t="s">
        <v>34</v>
      </c>
      <c r="C76" s="24">
        <f t="shared" ref="C76:O76" si="163">IFERROR(C34/C$12,"-")</f>
        <v>-0.10029664547165176</v>
      </c>
      <c r="D76" s="24">
        <f t="shared" si="163"/>
        <v>-0.1154556011505674</v>
      </c>
      <c r="E76" s="24">
        <f t="shared" si="163"/>
        <v>-9.8941523140095286E-2</v>
      </c>
      <c r="F76" s="24">
        <f t="shared" si="163"/>
        <v>-0.12333745656658751</v>
      </c>
      <c r="G76" s="24">
        <f t="shared" si="163"/>
        <v>-9.9735904059573111E-2</v>
      </c>
      <c r="H76" s="24">
        <f t="shared" si="163"/>
        <v>-0.11626014802544495</v>
      </c>
      <c r="I76" s="24">
        <f t="shared" si="163"/>
        <v>-8.2524125419166511E-2</v>
      </c>
      <c r="J76" s="24">
        <f t="shared" si="163"/>
        <v>-9.3817634348845866E-2</v>
      </c>
      <c r="K76" s="24">
        <f t="shared" si="163"/>
        <v>-8.6952662960602209E-2</v>
      </c>
      <c r="L76" s="24">
        <f t="shared" si="163"/>
        <v>-8.2565901782201398E-2</v>
      </c>
      <c r="M76" s="24">
        <f t="shared" si="163"/>
        <v>-7.3304845075866445E-2</v>
      </c>
      <c r="N76" s="24">
        <f t="shared" si="163"/>
        <v>-9.1884274936687202E-2</v>
      </c>
      <c r="O76" s="24">
        <f t="shared" si="163"/>
        <v>-9.9003758217531115E-2</v>
      </c>
      <c r="P76" s="24">
        <f t="shared" ref="P76" si="164">IFERROR(P34/P$12,"-")</f>
        <v>-0.12028101330127521</v>
      </c>
      <c r="Q76" s="24"/>
      <c r="R76" s="24">
        <f t="shared" si="158"/>
        <v>-0.10672512449642428</v>
      </c>
      <c r="S76" s="24">
        <f t="shared" si="158"/>
        <v>-0.11175819407404852</v>
      </c>
      <c r="T76" s="24">
        <f t="shared" si="158"/>
        <v>-0.10900407250566414</v>
      </c>
      <c r="U76" s="24">
        <f t="shared" si="158"/>
        <v>-8.8320449781252031E-2</v>
      </c>
      <c r="V76" s="24">
        <f t="shared" ca="1" si="158"/>
        <v>-8.4627459793950893E-2</v>
      </c>
      <c r="W76" s="24">
        <f t="shared" ca="1" si="158"/>
        <v>-8.8817856049533114E-2</v>
      </c>
      <c r="X76" s="24">
        <f t="shared" ref="X76" ca="1" si="165">IFERROR(X34/X$12,"-")</f>
        <v>-0.18197521220973778</v>
      </c>
      <c r="Y76" s="24"/>
      <c r="Z76" s="24">
        <f t="shared" si="160"/>
        <v>-0.10949482307956512</v>
      </c>
      <c r="AA76" s="24">
        <f t="shared" si="160"/>
        <v>-9.6832669195181506E-2</v>
      </c>
      <c r="AB76" s="24">
        <f t="shared" si="160"/>
        <v>-8.3691886385834816E-2</v>
      </c>
      <c r="AD76" s="24">
        <f t="shared" si="161"/>
        <v>-9.8137301425047674E-2</v>
      </c>
      <c r="AE76" s="24">
        <f t="shared" si="161"/>
        <v>-8.0562656173390951E-2</v>
      </c>
      <c r="AF76" s="24">
        <f t="shared" si="161"/>
        <v>-8.4058623993875453E-2</v>
      </c>
      <c r="AH76" s="60">
        <f t="shared" si="162"/>
        <v>-3.7715111519073812</v>
      </c>
      <c r="AI76" s="60"/>
    </row>
    <row r="77" spans="1:35" x14ac:dyDescent="0.2">
      <c r="B77" s="13" t="s">
        <v>35</v>
      </c>
      <c r="C77" s="24">
        <f t="shared" ref="C77:O77" si="166">IFERROR(C35/C$12,"-")</f>
        <v>-1.1737860901155939E-2</v>
      </c>
      <c r="D77" s="24">
        <f t="shared" si="166"/>
        <v>-1.5720256143335536E-2</v>
      </c>
      <c r="E77" s="24">
        <f t="shared" si="166"/>
        <v>-1.0945310152662185E-2</v>
      </c>
      <c r="F77" s="24">
        <f t="shared" si="166"/>
        <v>-9.4964813540141437E-3</v>
      </c>
      <c r="G77" s="24">
        <f t="shared" si="166"/>
        <v>-9.9350377589160713E-3</v>
      </c>
      <c r="H77" s="24">
        <f t="shared" si="166"/>
        <v>-7.8346616110830953E-3</v>
      </c>
      <c r="I77" s="24">
        <f t="shared" si="166"/>
        <v>-6.3982374172413909E-3</v>
      </c>
      <c r="J77" s="24">
        <f t="shared" si="166"/>
        <v>-6.2783610264216675E-3</v>
      </c>
      <c r="K77" s="24">
        <f t="shared" si="166"/>
        <v>-8.3346108228915354E-3</v>
      </c>
      <c r="L77" s="24">
        <f t="shared" si="166"/>
        <v>-7.8532618415105629E-3</v>
      </c>
      <c r="M77" s="24">
        <f t="shared" si="166"/>
        <v>-7.8940743973121008E-3</v>
      </c>
      <c r="N77" s="24">
        <f t="shared" si="166"/>
        <v>-7.5246512155250312E-3</v>
      </c>
      <c r="O77" s="24">
        <f t="shared" si="166"/>
        <v>-9.3519930547226182E-3</v>
      </c>
      <c r="P77" s="24">
        <f t="shared" ref="P77" si="167">IFERROR(P35/P$12,"-")</f>
        <v>-1.0683143777145659E-2</v>
      </c>
      <c r="Q77" s="24"/>
      <c r="R77" s="24">
        <f t="shared" si="158"/>
        <v>-1.3426680686961704E-2</v>
      </c>
      <c r="S77" s="24">
        <f t="shared" si="158"/>
        <v>-1.0184152068350397E-2</v>
      </c>
      <c r="T77" s="24">
        <f t="shared" si="158"/>
        <v>-8.7569723673330702E-3</v>
      </c>
      <c r="U77" s="24">
        <f t="shared" si="158"/>
        <v>-6.3367115930822405E-3</v>
      </c>
      <c r="V77" s="24">
        <f t="shared" ca="1" si="158"/>
        <v>-8.0794717509761957E-3</v>
      </c>
      <c r="W77" s="24">
        <f t="shared" ca="1" si="158"/>
        <v>-8.2553040824034918E-3</v>
      </c>
      <c r="X77" s="24">
        <f t="shared" ref="X77" ca="1" si="168">IFERROR(X35/X$12,"-")</f>
        <v>-1.6651784138443058E-2</v>
      </c>
      <c r="Y77" s="24"/>
      <c r="Z77" s="24">
        <f t="shared" si="160"/>
        <v>-1.1642316933937521E-2</v>
      </c>
      <c r="AA77" s="24">
        <f t="shared" si="160"/>
        <v>-7.332755227403339E-3</v>
      </c>
      <c r="AB77" s="24">
        <f t="shared" si="160"/>
        <v>-7.8779612303836403E-3</v>
      </c>
      <c r="AD77" s="24">
        <f t="shared" si="161"/>
        <v>-7.7890009186451867E-3</v>
      </c>
      <c r="AE77" s="24">
        <f t="shared" si="161"/>
        <v>-8.0129143476572982E-3</v>
      </c>
      <c r="AF77" s="24">
        <f t="shared" si="161"/>
        <v>-7.5554301848253054E-3</v>
      </c>
      <c r="AH77" s="60">
        <f t="shared" si="162"/>
        <v>-0.28298819356350957</v>
      </c>
      <c r="AI77" s="60"/>
    </row>
    <row r="78" spans="1:35" x14ac:dyDescent="0.2">
      <c r="B78" s="13" t="s">
        <v>36</v>
      </c>
      <c r="C78" s="24">
        <f t="shared" ref="C78:O78" si="169">IFERROR(C36/C$12,"-")</f>
        <v>-9.5309119951277298E-3</v>
      </c>
      <c r="D78" s="24">
        <f t="shared" si="169"/>
        <v>-7.2450057825543188E-3</v>
      </c>
      <c r="E78" s="24">
        <f t="shared" si="169"/>
        <v>-8.6973530981704773E-4</v>
      </c>
      <c r="F78" s="24">
        <f t="shared" si="169"/>
        <v>-3.2426940868337702E-3</v>
      </c>
      <c r="G78" s="24">
        <f t="shared" si="169"/>
        <v>-9.6989801072464542E-3</v>
      </c>
      <c r="H78" s="24">
        <f t="shared" si="169"/>
        <v>-2.1596162413739556E-3</v>
      </c>
      <c r="I78" s="24">
        <f t="shared" si="169"/>
        <v>-2.9045058249034415E-3</v>
      </c>
      <c r="J78" s="24">
        <f t="shared" si="169"/>
        <v>-8.7066847675575463E-3</v>
      </c>
      <c r="K78" s="24">
        <f t="shared" si="169"/>
        <v>-3.60435427120382E-3</v>
      </c>
      <c r="L78" s="24">
        <f t="shared" si="169"/>
        <v>-2.1174412517355411E-3</v>
      </c>
      <c r="M78" s="24">
        <f t="shared" si="169"/>
        <v>-2.1917042670223288E-3</v>
      </c>
      <c r="N78" s="24">
        <f t="shared" si="169"/>
        <v>-1.2888163367304559E-3</v>
      </c>
      <c r="O78" s="24">
        <f t="shared" si="169"/>
        <v>7.0252394578571302E-4</v>
      </c>
      <c r="P78" s="24">
        <f t="shared" ref="P78" si="170">IFERROR(P36/P$12,"-")</f>
        <v>4.0798360492798752E-3</v>
      </c>
      <c r="Q78" s="24"/>
      <c r="R78" s="24">
        <f t="shared" si="158"/>
        <v>-8.5615246275952631E-3</v>
      </c>
      <c r="S78" s="24">
        <f t="shared" si="158"/>
        <v>-2.1163952040366574E-3</v>
      </c>
      <c r="T78" s="24">
        <f t="shared" si="158"/>
        <v>-5.4702786653168696E-3</v>
      </c>
      <c r="U78" s="24">
        <f t="shared" si="158"/>
        <v>-5.8824386682646852E-3</v>
      </c>
      <c r="V78" s="24">
        <f t="shared" ca="1" si="158"/>
        <v>-2.8162158882834389E-3</v>
      </c>
      <c r="W78" s="24">
        <f t="shared" ca="1" si="158"/>
        <v>-1.8498860158331582E-3</v>
      </c>
      <c r="X78" s="24">
        <f t="shared" ref="X78" ca="1" si="171">IFERROR(X36/X$12,"-")</f>
        <v>3.847623420023101E-3</v>
      </c>
      <c r="Y78" s="24"/>
      <c r="Z78" s="24">
        <f t="shared" si="160"/>
        <v>-5.0147694005363971E-3</v>
      </c>
      <c r="AA78" s="24">
        <f t="shared" si="160"/>
        <v>-5.7128167202392657E-3</v>
      </c>
      <c r="AB78" s="24">
        <f t="shared" si="160"/>
        <v>-2.2318198773146601E-3</v>
      </c>
      <c r="AD78" s="24">
        <f t="shared" si="161"/>
        <v>-4.4173435514150393E-3</v>
      </c>
      <c r="AE78" s="24">
        <f t="shared" si="161"/>
        <v>-2.5920170470803187E-3</v>
      </c>
      <c r="AF78" s="24">
        <f t="shared" si="161"/>
        <v>-4.2047455858061251E-3</v>
      </c>
      <c r="AH78" s="60">
        <f t="shared" si="162"/>
        <v>0.61972773010154159</v>
      </c>
      <c r="AI78" s="60"/>
    </row>
    <row r="79" spans="1:35" x14ac:dyDescent="0.2">
      <c r="B79" s="13" t="s">
        <v>37</v>
      </c>
      <c r="C79" s="24">
        <f t="shared" ref="C79:O79" si="172">IFERROR(C37/C$12,"-")</f>
        <v>9.1378440565221977E-4</v>
      </c>
      <c r="D79" s="24">
        <f t="shared" si="172"/>
        <v>2.8298510559532351E-3</v>
      </c>
      <c r="E79" s="24">
        <f t="shared" si="172"/>
        <v>1.3568530837554429E-2</v>
      </c>
      <c r="F79" s="24">
        <f t="shared" si="172"/>
        <v>-1.5859636432928311E-2</v>
      </c>
      <c r="G79" s="24">
        <f t="shared" si="172"/>
        <v>-3.3037763039350499E-3</v>
      </c>
      <c r="H79" s="24">
        <f t="shared" si="172"/>
        <v>2.9152398164107397E-2</v>
      </c>
      <c r="I79" s="24">
        <f t="shared" si="172"/>
        <v>-3.5184452558727311E-4</v>
      </c>
      <c r="J79" s="24">
        <f t="shared" si="172"/>
        <v>-1.0207964926542746E-3</v>
      </c>
      <c r="K79" s="24">
        <f t="shared" si="172"/>
        <v>6.5647071077074058E-4</v>
      </c>
      <c r="L79" s="24">
        <f t="shared" si="172"/>
        <v>-9.6377393583294588E-4</v>
      </c>
      <c r="M79" s="24">
        <f t="shared" si="172"/>
        <v>-6.0747321301629839E-3</v>
      </c>
      <c r="N79" s="24">
        <f t="shared" si="172"/>
        <v>-3.540774145927792E-3</v>
      </c>
      <c r="O79" s="24">
        <f t="shared" si="172"/>
        <v>1.6599270060485599E-3</v>
      </c>
      <c r="P79" s="24">
        <f t="shared" ref="P79" si="173">IFERROR(P37/P$12,"-")</f>
        <v>-7.8015426387041697E-4</v>
      </c>
      <c r="Q79" s="24"/>
      <c r="R79" s="24">
        <f t="shared" si="158"/>
        <v>1.7263334052286419E-3</v>
      </c>
      <c r="S79" s="24">
        <f t="shared" si="158"/>
        <v>-1.8918792849592398E-3</v>
      </c>
      <c r="T79" s="24">
        <f t="shared" si="158"/>
        <v>1.4900342002887935E-2</v>
      </c>
      <c r="U79" s="24">
        <f t="shared" si="158"/>
        <v>-6.9518002989501929E-4</v>
      </c>
      <c r="V79" s="24">
        <f t="shared" ca="1" si="158"/>
        <v>-2.0234011339319199E-4</v>
      </c>
      <c r="W79" s="24">
        <f t="shared" ca="1" si="158"/>
        <v>-5.1099546172375257E-3</v>
      </c>
      <c r="X79" s="24">
        <f t="shared" ref="X79" ca="1" si="174">IFERROR(X37/X$12,"-")</f>
        <v>8.3502678511222621E-4</v>
      </c>
      <c r="Y79" s="24"/>
      <c r="Z79" s="24">
        <f t="shared" si="160"/>
        <v>-2.647693218363856E-4</v>
      </c>
      <c r="AA79" s="24">
        <f t="shared" si="160"/>
        <v>5.7230624214690291E-3</v>
      </c>
      <c r="AB79" s="24">
        <f t="shared" si="160"/>
        <v>-2.6505559084549347E-3</v>
      </c>
      <c r="AD79" s="24">
        <f t="shared" si="161"/>
        <v>8.6411897869714659E-3</v>
      </c>
      <c r="AE79" s="24">
        <f t="shared" si="161"/>
        <v>-2.3105210349773156E-3</v>
      </c>
      <c r="AF79" s="24">
        <f t="shared" si="161"/>
        <v>-1.97035936608828E-3</v>
      </c>
      <c r="AH79" s="60">
        <f t="shared" si="162"/>
        <v>1.8361967196252882E-2</v>
      </c>
      <c r="AI79" s="60"/>
    </row>
    <row r="80" spans="1:35" x14ac:dyDescent="0.2">
      <c r="B80" s="13" t="s">
        <v>38</v>
      </c>
      <c r="C80" s="24">
        <f t="shared" ref="C80:O80" si="175">IFERROR(C38/C$12,"-")</f>
        <v>3.3132378375774455E-3</v>
      </c>
      <c r="D80" s="24">
        <f t="shared" si="175"/>
        <v>4.5114671510648593E-3</v>
      </c>
      <c r="E80" s="24">
        <f t="shared" si="175"/>
        <v>3.4446047817508854E-3</v>
      </c>
      <c r="F80" s="24">
        <f t="shared" si="175"/>
        <v>2.0688595800448383E-3</v>
      </c>
      <c r="G80" s="24">
        <f t="shared" si="175"/>
        <v>3.6573473717196746E-3</v>
      </c>
      <c r="H80" s="24">
        <f t="shared" si="175"/>
        <v>2.9892446031573737E-3</v>
      </c>
      <c r="I80" s="24">
        <f t="shared" si="175"/>
        <v>2.6827332126571194E-3</v>
      </c>
      <c r="J80" s="24">
        <f t="shared" si="175"/>
        <v>2.2340331700264546E-3</v>
      </c>
      <c r="K80" s="24">
        <f t="shared" si="175"/>
        <v>2.3273537042185028E-3</v>
      </c>
      <c r="L80" s="24">
        <f t="shared" si="175"/>
        <v>2.778166163210759E-3</v>
      </c>
      <c r="M80" s="24">
        <f t="shared" si="175"/>
        <v>1.7399460721348283E-3</v>
      </c>
      <c r="N80" s="24">
        <f t="shared" si="175"/>
        <v>2.7228269735144772E-3</v>
      </c>
      <c r="O80" s="24">
        <f t="shared" si="175"/>
        <v>2.4745406464362616E-3</v>
      </c>
      <c r="P80" s="24">
        <f t="shared" ref="P80" si="176">IFERROR(P38/P$12,"-")</f>
        <v>4.706168188322455E-3</v>
      </c>
      <c r="Q80" s="24"/>
      <c r="R80" s="24">
        <f t="shared" si="158"/>
        <v>3.8213725779761604E-3</v>
      </c>
      <c r="S80" s="24">
        <f t="shared" si="158"/>
        <v>2.7218419658758463E-3</v>
      </c>
      <c r="T80" s="24">
        <f t="shared" si="158"/>
        <v>3.2826198494727301E-3</v>
      </c>
      <c r="U80" s="24">
        <f t="shared" si="158"/>
        <v>2.45244066101854E-3</v>
      </c>
      <c r="V80" s="24">
        <f t="shared" ca="1" si="158"/>
        <v>2.5663068896291559E-3</v>
      </c>
      <c r="W80" s="24">
        <f t="shared" ca="1" si="158"/>
        <v>2.4075041014487847E-3</v>
      </c>
      <c r="X80" s="24">
        <f t="shared" ref="X80" ca="1" si="177">IFERROR(X38/X$12,"-")</f>
        <v>5.8951890996845179E-3</v>
      </c>
      <c r="Y80" s="24"/>
      <c r="Z80" s="24">
        <f t="shared" si="160"/>
        <v>3.21630079593818E-3</v>
      </c>
      <c r="AA80" s="24">
        <f t="shared" si="160"/>
        <v>2.7940958680949799E-3</v>
      </c>
      <c r="AB80" s="24">
        <f t="shared" si="160"/>
        <v>2.394901493108123E-3</v>
      </c>
      <c r="AD80" s="24">
        <f t="shared" si="161"/>
        <v>3.036439948308193E-3</v>
      </c>
      <c r="AE80" s="24">
        <f t="shared" si="161"/>
        <v>2.2696444555118092E-3</v>
      </c>
      <c r="AF80" s="24">
        <f t="shared" si="161"/>
        <v>2.2602520667462491E-3</v>
      </c>
      <c r="AH80" s="60">
        <f t="shared" si="162"/>
        <v>0.19280020251116958</v>
      </c>
      <c r="AI80" s="60"/>
    </row>
    <row r="81" spans="1:35" ht="5.0999999999999996" customHeight="1" x14ac:dyDescent="0.2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D81" s="24"/>
      <c r="AE81" s="24"/>
      <c r="AF81" s="24"/>
      <c r="AH81" s="60"/>
      <c r="AI81" s="60"/>
    </row>
    <row r="82" spans="1:35" s="9" customFormat="1" x14ac:dyDescent="0.2">
      <c r="A82" s="48"/>
      <c r="B82" s="32" t="s">
        <v>39</v>
      </c>
      <c r="C82" s="33">
        <f t="shared" ref="C82:J93" si="178">IFERROR(C40/C$12,"-")</f>
        <v>-9.5373924980777841E-5</v>
      </c>
      <c r="D82" s="33">
        <f t="shared" si="178"/>
        <v>2.7830672042362341E-5</v>
      </c>
      <c r="E82" s="33">
        <f t="shared" si="178"/>
        <v>6.1284049459766612E-3</v>
      </c>
      <c r="F82" s="33">
        <f t="shared" si="178"/>
        <v>-3.9547845294405489E-5</v>
      </c>
      <c r="G82" s="33">
        <f t="shared" si="178"/>
        <v>4.4531399790949796E-3</v>
      </c>
      <c r="H82" s="33">
        <f t="shared" si="178"/>
        <v>-9.2001588758083288E-4</v>
      </c>
      <c r="I82" s="33">
        <f t="shared" si="178"/>
        <v>-3.3513028472296085E-3</v>
      </c>
      <c r="J82" s="33">
        <f t="shared" si="178"/>
        <v>3.9431734003255448E-3</v>
      </c>
      <c r="K82" s="33">
        <f t="shared" ref="K82:L82" si="179">IFERROR(K40/K$12,"-")</f>
        <v>8.1519726028000134E-3</v>
      </c>
      <c r="L82" s="33">
        <f t="shared" si="179"/>
        <v>8.2369505204184165E-3</v>
      </c>
      <c r="M82" s="33">
        <f t="shared" ref="M82:N82" si="180">IFERROR(M40/M$12,"-")</f>
        <v>2.759171645341505E-3</v>
      </c>
      <c r="N82" s="33">
        <f t="shared" si="180"/>
        <v>1.9141352146503953E-3</v>
      </c>
      <c r="O82" s="33">
        <f t="shared" ref="O82:P82" si="181">IFERROR(O40/O$12,"-")</f>
        <v>1.1992169428214045E-2</v>
      </c>
      <c r="P82" s="33">
        <f t="shared" si="181"/>
        <v>1.777789347305115E-2</v>
      </c>
      <c r="Q82" s="34"/>
      <c r="R82" s="33">
        <f t="shared" ref="R82:U82" si="182">IFERROR(R40/R$12,"-")</f>
        <v>-4.3126383362827628E-5</v>
      </c>
      <c r="S82" s="33">
        <f t="shared" si="182"/>
        <v>2.8880033642919799E-3</v>
      </c>
      <c r="T82" s="33">
        <f t="shared" si="182"/>
        <v>1.4394278986932262E-3</v>
      </c>
      <c r="U82" s="33">
        <f t="shared" si="182"/>
        <v>3.9254245768206923E-4</v>
      </c>
      <c r="V82" s="33">
        <f t="shared" ref="V82:W82" ca="1" si="183">IFERROR(V40/V$12,"-")</f>
        <v>8.1970151558604862E-3</v>
      </c>
      <c r="W82" s="33">
        <f t="shared" ca="1" si="183"/>
        <v>2.4899484946229009E-3</v>
      </c>
      <c r="X82" s="33">
        <f t="shared" ref="X82" ca="1" si="184">IFERROR(X40/X$12,"-")</f>
        <v>2.4584538597009202E-2</v>
      </c>
      <c r="Y82" s="34"/>
      <c r="Z82" s="33">
        <f t="shared" ref="Z82:AA82" si="185">IFERROR(Z40/Z$12,"-")</f>
        <v>1.5698745465614603E-3</v>
      </c>
      <c r="AA82" s="33">
        <f t="shared" si="185"/>
        <v>8.2338180791918184E-4</v>
      </c>
      <c r="AB82" s="33">
        <f t="shared" ref="AB82" si="186">IFERROR(AB40/AB$12,"-")</f>
        <v>5.0478556606188447E-3</v>
      </c>
      <c r="AD82" s="33">
        <f t="shared" ref="AD82:AF82" si="187">IFERROR(AD40/AD$12,"-")</f>
        <v>-5.2657959198488765E-4</v>
      </c>
      <c r="AE82" s="33">
        <f t="shared" si="187"/>
        <v>6.2448365699114359E-3</v>
      </c>
      <c r="AF82" s="33">
        <f t="shared" si="187"/>
        <v>5.6377785824930186E-3</v>
      </c>
      <c r="AH82" s="61">
        <f>SUMIF($C$4:$AG$4,$AH$2,$C82:$AG82)*100-SUMIF($C$4:$AG$4,$AI$2,$C82:$AG82)*100</f>
        <v>0.95409429526327327</v>
      </c>
      <c r="AI82" s="61"/>
    </row>
    <row r="83" spans="1:35" x14ac:dyDescent="0.2">
      <c r="B83" s="13" t="s">
        <v>40</v>
      </c>
      <c r="C83" s="24">
        <f t="shared" si="178"/>
        <v>9.8398593787987904E-3</v>
      </c>
      <c r="D83" s="24">
        <f t="shared" si="178"/>
        <v>9.8483045817813752E-3</v>
      </c>
      <c r="E83" s="24">
        <f t="shared" si="178"/>
        <v>1.5657294462504023E-2</v>
      </c>
      <c r="F83" s="24">
        <f t="shared" si="178"/>
        <v>6.9256893444009596E-3</v>
      </c>
      <c r="G83" s="24">
        <f t="shared" si="178"/>
        <v>1.3167687521518354E-2</v>
      </c>
      <c r="H83" s="24">
        <f t="shared" si="178"/>
        <v>1.0243650579880276E-2</v>
      </c>
      <c r="I83" s="24">
        <f t="shared" si="178"/>
        <v>1.1438524059203254E-2</v>
      </c>
      <c r="J83" s="24">
        <f t="shared" si="178"/>
        <v>1.1439088672366269E-2</v>
      </c>
      <c r="K83" s="24">
        <f t="shared" ref="K83:L83" si="188">IFERROR(K41/K$12,"-")</f>
        <v>2.0032992237508901E-2</v>
      </c>
      <c r="L83" s="24">
        <f t="shared" si="188"/>
        <v>1.696684344526421E-2</v>
      </c>
      <c r="M83" s="24">
        <f t="shared" ref="M83:N83" si="189">IFERROR(M41/M$12,"-")</f>
        <v>1.5764145293805928E-2</v>
      </c>
      <c r="N83" s="24">
        <f t="shared" si="189"/>
        <v>1.4122604149433282E-2</v>
      </c>
      <c r="O83" s="24">
        <f t="shared" ref="O83:P83" si="190">IFERROR(O41/O$12,"-")</f>
        <v>2.420709035143332E-2</v>
      </c>
      <c r="P83" s="24">
        <f t="shared" si="190"/>
        <v>2.4550799953932244E-2</v>
      </c>
      <c r="Q83" s="24"/>
      <c r="R83" s="24">
        <f t="shared" ref="R83:U83" si="191">IFERROR(R41/R$12,"-")</f>
        <v>9.8434407475542253E-3</v>
      </c>
      <c r="S83" s="24">
        <f t="shared" si="191"/>
        <v>1.1070050040758615E-2</v>
      </c>
      <c r="T83" s="24">
        <f t="shared" si="191"/>
        <v>1.1527644747176227E-2</v>
      </c>
      <c r="U83" s="24">
        <f t="shared" si="191"/>
        <v>1.1438813843454748E-2</v>
      </c>
      <c r="V83" s="24">
        <f t="shared" ref="V83:W83" ca="1" si="192">IFERROR(V41/V$12,"-")</f>
        <v>1.8407779787773831E-2</v>
      </c>
      <c r="W83" s="24">
        <f t="shared" ca="1" si="192"/>
        <v>1.5986223477990225E-2</v>
      </c>
      <c r="X83" s="24">
        <f t="shared" ref="X83" ca="1" si="193">IFERROR(X41/X$12,"-")</f>
        <v>4.0644428749298606E-2</v>
      </c>
      <c r="Y83" s="24"/>
      <c r="Z83" s="24">
        <f t="shared" ref="Z83:AA83" si="194">IFERROR(Z41/Z$12,"-")</f>
        <v>1.051844393776628E-2</v>
      </c>
      <c r="AA83" s="24">
        <f t="shared" si="194"/>
        <v>1.1475371662812111E-2</v>
      </c>
      <c r="AB83" s="24">
        <f t="shared" ref="AB83" si="195">IFERROR(AB41/AB$12,"-")</f>
        <v>1.6536635725394225E-2</v>
      </c>
      <c r="AD83" s="24">
        <f t="shared" ref="AD83:AF83" si="196">IFERROR(AD41/AD$12,"-")</f>
        <v>1.1491071633507009E-2</v>
      </c>
      <c r="AE83" s="24">
        <f t="shared" si="196"/>
        <v>1.7458718521443303E-2</v>
      </c>
      <c r="AF83" s="24">
        <f t="shared" si="196"/>
        <v>1.587105598703259E-2</v>
      </c>
      <c r="AH83" s="60">
        <f>SUMIF($C$4:$AG$4,$AH$2,$C83:$AG83)*100-SUMIF($C$4:$AG$4,$AI$2,$C83:$AG83)*100</f>
        <v>0.75839565086680327</v>
      </c>
      <c r="AI83" s="60"/>
    </row>
    <row r="84" spans="1:35" x14ac:dyDescent="0.2">
      <c r="B84" s="13" t="s">
        <v>41</v>
      </c>
      <c r="C84" s="24">
        <f t="shared" si="178"/>
        <v>-9.7302502691419268E-3</v>
      </c>
      <c r="D84" s="24">
        <f t="shared" si="178"/>
        <v>-1.3619901622304956E-2</v>
      </c>
      <c r="E84" s="24">
        <f t="shared" si="178"/>
        <v>-1.0456490054443409E-2</v>
      </c>
      <c r="F84" s="24">
        <f t="shared" si="178"/>
        <v>-9.3782585607814981E-3</v>
      </c>
      <c r="G84" s="24">
        <f t="shared" si="178"/>
        <v>-1.0122646896924241E-2</v>
      </c>
      <c r="H84" s="24">
        <f t="shared" si="178"/>
        <v>-7.2197036230685378E-3</v>
      </c>
      <c r="I84" s="24">
        <f t="shared" si="178"/>
        <v>-1.6962678218793451E-2</v>
      </c>
      <c r="J84" s="24">
        <f t="shared" si="178"/>
        <v>-7.3108766328888915E-3</v>
      </c>
      <c r="K84" s="24">
        <f t="shared" ref="K84:L84" si="197">IFERROR(K42/K$12,"-")</f>
        <v>-1.1043377677501976E-2</v>
      </c>
      <c r="L84" s="24">
        <f t="shared" si="197"/>
        <v>-1.1940521751571335E-2</v>
      </c>
      <c r="M84" s="24">
        <f t="shared" ref="M84:N84" si="198">IFERROR(M42/M$12,"-")</f>
        <v>-1.355643869290475E-2</v>
      </c>
      <c r="N84" s="24">
        <f t="shared" si="198"/>
        <v>-1.5302090913613441E-2</v>
      </c>
      <c r="O84" s="24">
        <f t="shared" ref="O84:P84" si="199">IFERROR(O42/O$12,"-")</f>
        <v>-1.7218262195644353E-2</v>
      </c>
      <c r="P84" s="24">
        <f t="shared" si="199"/>
        <v>-7.9253891699758144E-3</v>
      </c>
      <c r="Q84" s="24"/>
      <c r="R84" s="24">
        <f t="shared" ref="R84:U84" si="200">IFERROR(R42/R$12,"-")</f>
        <v>-1.1379740027349022E-2</v>
      </c>
      <c r="S84" s="24">
        <f t="shared" si="200"/>
        <v>-9.8900293249727014E-3</v>
      </c>
      <c r="T84" s="24">
        <f t="shared" si="200"/>
        <v>-8.4944352034204678E-3</v>
      </c>
      <c r="U84" s="24">
        <f t="shared" si="200"/>
        <v>-1.200895010658814E-2</v>
      </c>
      <c r="V84" s="24">
        <f t="shared" ref="V84:W84" ca="1" si="201">IFERROR(V42/V$12,"-")</f>
        <v>-1.1518908976593351E-2</v>
      </c>
      <c r="W84" s="24">
        <f t="shared" ca="1" si="201"/>
        <v>-1.5491557118945532E-2</v>
      </c>
      <c r="X84" s="24">
        <f t="shared" ref="X84" ca="1" si="202">IFERROR(X42/X$12,"-")</f>
        <v>-2.1353184945040488E-2</v>
      </c>
      <c r="Y84" s="24"/>
      <c r="Z84" s="24">
        <f t="shared" ref="Z84:AA84" si="203">IFERROR(Z42/Z$12,"-")</f>
        <v>-1.0559952111043464E-2</v>
      </c>
      <c r="AA84" s="24">
        <f t="shared" si="203"/>
        <v>-1.0562572825978628E-2</v>
      </c>
      <c r="AB84" s="24">
        <f t="shared" ref="AB84" si="204">IFERROR(AB42/AB$12,"-")</f>
        <v>-1.3093854908844573E-2</v>
      </c>
      <c r="AD84" s="24">
        <f t="shared" ref="AD84:AF84" si="205">IFERROR(AD42/AD$12,"-")</f>
        <v>-1.1969610512589069E-2</v>
      </c>
      <c r="AE84" s="24">
        <f t="shared" si="205"/>
        <v>-1.2250379434086958E-2</v>
      </c>
      <c r="AF84" s="24">
        <f t="shared" si="205"/>
        <v>-1.0947597746059849E-2</v>
      </c>
      <c r="AH84" s="60">
        <f>SUMIF($C$4:$AG$4,$AH$2,$C84:$AG84)*100-SUMIF($C$4:$AG$4,$AI$2,$C84:$AG84)*100</f>
        <v>0.40151325815955219</v>
      </c>
      <c r="AI84" s="60"/>
    </row>
    <row r="85" spans="1:35" x14ac:dyDescent="0.2">
      <c r="B85" s="13" t="s">
        <v>42</v>
      </c>
      <c r="C85" s="24">
        <f t="shared" si="178"/>
        <v>-2.0498303463764049E-4</v>
      </c>
      <c r="D85" s="24">
        <f t="shared" si="178"/>
        <v>3.7994277125659439E-3</v>
      </c>
      <c r="E85" s="24">
        <f t="shared" si="178"/>
        <v>9.276005379160459E-4</v>
      </c>
      <c r="F85" s="24">
        <f t="shared" si="178"/>
        <v>2.4130213710861319E-3</v>
      </c>
      <c r="G85" s="24">
        <f t="shared" si="178"/>
        <v>1.4080993545008669E-3</v>
      </c>
      <c r="H85" s="24">
        <f t="shared" si="178"/>
        <v>-3.9439628443925711E-3</v>
      </c>
      <c r="I85" s="24">
        <f t="shared" si="178"/>
        <v>2.1728513123605905E-3</v>
      </c>
      <c r="J85" s="24">
        <f t="shared" si="178"/>
        <v>-1.8503863915183224E-4</v>
      </c>
      <c r="K85" s="24">
        <f t="shared" ref="K85:L85" si="206">IFERROR(K43/K$12,"-")</f>
        <v>-8.3764195720691136E-4</v>
      </c>
      <c r="L85" s="24">
        <f t="shared" si="206"/>
        <v>3.2106288267255427E-3</v>
      </c>
      <c r="M85" s="24">
        <f t="shared" ref="M85:N85" si="207">IFERROR(M43/M$12,"-")</f>
        <v>5.5146504444032762E-4</v>
      </c>
      <c r="N85" s="24">
        <f t="shared" si="207"/>
        <v>3.0936219788305556E-3</v>
      </c>
      <c r="O85" s="24">
        <f t="shared" ref="O85:P85" si="208">IFERROR(O43/O$12,"-")</f>
        <v>5.0033412724250787E-3</v>
      </c>
      <c r="P85" s="24">
        <f t="shared" si="208"/>
        <v>1.1524826890947212E-3</v>
      </c>
      <c r="Q85" s="24"/>
      <c r="R85" s="24">
        <f t="shared" ref="R85:U85" si="209">IFERROR(R43/R$12,"-")</f>
        <v>1.4931728964319671E-3</v>
      </c>
      <c r="S85" s="24">
        <f t="shared" si="209"/>
        <v>1.7079826485060666E-3</v>
      </c>
      <c r="T85" s="24">
        <f t="shared" si="209"/>
        <v>-1.5937816450625317E-3</v>
      </c>
      <c r="U85" s="24">
        <f t="shared" si="209"/>
        <v>9.626787208154617E-4</v>
      </c>
      <c r="V85" s="24">
        <f t="shared" ref="V85:W85" ca="1" si="210">IFERROR(V43/V$12,"-")</f>
        <v>1.3081443446800063E-3</v>
      </c>
      <c r="W85" s="24">
        <f t="shared" ca="1" si="210"/>
        <v>1.9952821355782068E-3</v>
      </c>
      <c r="X85" s="24">
        <f t="shared" ref="X85" ca="1" si="211">IFERROR(X43/X$12,"-")</f>
        <v>5.2932947927510788E-3</v>
      </c>
      <c r="Y85" s="24"/>
      <c r="Z85" s="24">
        <f t="shared" ref="Z85:AA85" si="212">IFERROR(Z43/Z$12,"-")</f>
        <v>1.6113827198386424E-3</v>
      </c>
      <c r="AA85" s="24">
        <f t="shared" si="212"/>
        <v>-8.9417028914300168E-5</v>
      </c>
      <c r="AB85" s="24">
        <f t="shared" ref="AB85" si="213">IFERROR(AB43/AB$12,"-")</f>
        <v>1.6050748440691936E-3</v>
      </c>
      <c r="AD85" s="24">
        <f t="shared" ref="AD85:AF85" si="214">IFERROR(AD43/AD$12,"-")</f>
        <v>-4.8040712902827856E-5</v>
      </c>
      <c r="AE85" s="24">
        <f t="shared" si="214"/>
        <v>1.0364974825550913E-3</v>
      </c>
      <c r="AF85" s="24">
        <f t="shared" si="214"/>
        <v>7.1432034152028065E-4</v>
      </c>
      <c r="AH85" s="60">
        <f>SUMIF($C$4:$AG$4,$AH$2,$C85:$AG85)*100-SUMIF($C$4:$AG$4,$AI$2,$C85:$AG85)*100</f>
        <v>-0.20581461376308216</v>
      </c>
      <c r="AI85" s="60"/>
    </row>
    <row r="86" spans="1:35" ht="5.0999999999999996" customHeight="1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D86" s="24"/>
      <c r="AE86" s="24"/>
      <c r="AF86" s="24"/>
      <c r="AH86" s="60"/>
      <c r="AI86" s="60"/>
    </row>
    <row r="87" spans="1:35" s="9" customFormat="1" x14ac:dyDescent="0.2">
      <c r="A87" s="48"/>
      <c r="B87" s="21" t="s">
        <v>43</v>
      </c>
      <c r="C87" s="22">
        <f t="shared" si="178"/>
        <v>9.526932233654177E-2</v>
      </c>
      <c r="D87" s="22">
        <f t="shared" si="178"/>
        <v>0.11319062806945912</v>
      </c>
      <c r="E87" s="22">
        <f t="shared" si="178"/>
        <v>0.12817689959517925</v>
      </c>
      <c r="F87" s="22">
        <f t="shared" si="178"/>
        <v>6.8894855959824933E-2</v>
      </c>
      <c r="G87" s="22">
        <f t="shared" si="178"/>
        <v>0.14047175637646636</v>
      </c>
      <c r="H87" s="22">
        <f t="shared" si="178"/>
        <v>0.13837769440057848</v>
      </c>
      <c r="I87" s="22">
        <f t="shared" si="178"/>
        <v>0.11696934812540546</v>
      </c>
      <c r="J87" s="22">
        <f t="shared" si="178"/>
        <v>9.6680109646585521E-2</v>
      </c>
      <c r="K87" s="22">
        <f t="shared" ref="K87:L87" si="215">IFERROR(K45/K$12,"-")</f>
        <v>0.10469351707306661</v>
      </c>
      <c r="L87" s="22">
        <f t="shared" si="215"/>
        <v>0.10171022436992989</v>
      </c>
      <c r="M87" s="22">
        <f t="shared" ref="M87:N87" si="216">IFERROR(M45/M$12,"-")</f>
        <v>0.10590218215719109</v>
      </c>
      <c r="N87" s="22">
        <f t="shared" si="216"/>
        <v>9.2851787069529401E-2</v>
      </c>
      <c r="O87" s="22">
        <f t="shared" ref="O87:P87" si="217">IFERROR(O45/O$12,"-")</f>
        <v>0.10563770384523688</v>
      </c>
      <c r="P87" s="22">
        <f t="shared" si="217"/>
        <v>9.87260105633848E-2</v>
      </c>
      <c r="Q87" s="23"/>
      <c r="R87" s="22">
        <f t="shared" ref="R87:U87" si="218">IFERROR(R45/R$12,"-")</f>
        <v>0.1028692349189655</v>
      </c>
      <c r="S87" s="22">
        <f t="shared" si="218"/>
        <v>9.7032428412883495E-2</v>
      </c>
      <c r="T87" s="22">
        <f t="shared" si="218"/>
        <v>0.13929723249693712</v>
      </c>
      <c r="U87" s="22">
        <f t="shared" si="218"/>
        <v>0.10655602060999647</v>
      </c>
      <c r="V87" s="22">
        <f t="shared" ref="V87:W87" ca="1" si="219">IFERROR(V45/V$12,"-")</f>
        <v>0.10311222250099464</v>
      </c>
      <c r="W87" s="22">
        <f t="shared" ca="1" si="219"/>
        <v>0.10627673541533984</v>
      </c>
      <c r="X87" s="22">
        <f t="shared" ref="X87" ca="1" si="220">IFERROR(X45/X$12,"-")</f>
        <v>0.17070403501341991</v>
      </c>
      <c r="Y87" s="23"/>
      <c r="Z87" s="22">
        <f t="shared" ref="Z87:AA87" si="221">IFERROR(Z45/Z$12,"-")</f>
        <v>9.965723984108428E-2</v>
      </c>
      <c r="AA87" s="22">
        <f t="shared" si="221"/>
        <v>0.12003046767243759</v>
      </c>
      <c r="AB87" s="22">
        <f t="shared" ref="AB87" si="222">IFERROR(AB45/AB$12,"-")</f>
        <v>0.10100105484824418</v>
      </c>
      <c r="AD87" s="22">
        <f t="shared" ref="AD87:AF87" si="223">IFERROR(AD45/AD$12,"-")</f>
        <v>0.13013437399924668</v>
      </c>
      <c r="AE87" s="22">
        <f t="shared" si="223"/>
        <v>0.10411381430589907</v>
      </c>
      <c r="AF87" s="22">
        <f t="shared" si="223"/>
        <v>0.10215319302595839</v>
      </c>
      <c r="AH87" s="59">
        <f>SUMIF($C$4:$AG$4,$AH$2,$C87:$AG87)*100-SUMIF($C$4:$AG$4,$AI$2,$C87:$AG87)*100</f>
        <v>-0.29842138065450996</v>
      </c>
      <c r="AI87" s="59"/>
    </row>
    <row r="88" spans="1:35" ht="5.0999999999999996" customHeight="1" x14ac:dyDescent="0.2"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D88" s="24"/>
      <c r="AE88" s="24"/>
      <c r="AF88" s="24"/>
      <c r="AH88" s="60"/>
      <c r="AI88" s="60"/>
    </row>
    <row r="89" spans="1:35" s="9" customFormat="1" x14ac:dyDescent="0.2">
      <c r="A89" s="48"/>
      <c r="B89" s="32" t="s">
        <v>44</v>
      </c>
      <c r="C89" s="33">
        <f t="shared" si="178"/>
        <v>-3.6018911806999954E-2</v>
      </c>
      <c r="D89" s="33">
        <f t="shared" si="178"/>
        <v>-2.8954116161319075E-2</v>
      </c>
      <c r="E89" s="33">
        <f t="shared" si="178"/>
        <v>-2.4410313923535484E-2</v>
      </c>
      <c r="F89" s="33">
        <f t="shared" si="178"/>
        <v>3.3769660485365345E-2</v>
      </c>
      <c r="G89" s="33">
        <f t="shared" si="178"/>
        <v>-3.9548418619897698E-2</v>
      </c>
      <c r="H89" s="33">
        <f t="shared" si="178"/>
        <v>-3.8572876634046932E-2</v>
      </c>
      <c r="I89" s="33">
        <f t="shared" si="178"/>
        <v>-2.9790370312478064E-2</v>
      </c>
      <c r="J89" s="33">
        <f t="shared" si="178"/>
        <v>-2.5344742404626461E-2</v>
      </c>
      <c r="K89" s="33">
        <f t="shared" ref="K89:L89" si="224">IFERROR(K47/K$12,"-")</f>
        <v>-2.8740214368860255E-2</v>
      </c>
      <c r="L89" s="33">
        <f t="shared" si="224"/>
        <v>-2.3939572284670991E-2</v>
      </c>
      <c r="M89" s="33">
        <f t="shared" ref="M89:N89" si="225">IFERROR(M47/M$12,"-")</f>
        <v>-2.1334188432405223E-2</v>
      </c>
      <c r="N89" s="33">
        <f t="shared" si="225"/>
        <v>-9.878418573763913E-3</v>
      </c>
      <c r="O89" s="33">
        <f t="shared" ref="O89:P89" si="226">IFERROR(O47/O$12,"-")</f>
        <v>-3.2040517925783774E-2</v>
      </c>
      <c r="P89" s="33">
        <f t="shared" si="226"/>
        <v>-7.1933536220771819E-3</v>
      </c>
      <c r="Q89" s="34"/>
      <c r="R89" s="33">
        <f t="shared" ref="R89:U89" si="227">IFERROR(R47/R$12,"-")</f>
        <v>-3.3022934275003343E-2</v>
      </c>
      <c r="S89" s="33">
        <f t="shared" si="227"/>
        <v>6.1551731151754203E-3</v>
      </c>
      <c r="T89" s="33">
        <f t="shared" si="227"/>
        <v>-3.9001253650064717E-2</v>
      </c>
      <c r="U89" s="33">
        <f t="shared" si="227"/>
        <v>-2.7508678988063522E-2</v>
      </c>
      <c r="V89" s="33">
        <f t="shared" ref="V89:W89" ca="1" si="228">IFERROR(V47/V$12,"-")</f>
        <v>-2.6195633589975512E-2</v>
      </c>
      <c r="W89" s="33">
        <f t="shared" ca="1" si="228"/>
        <v>-1.653361590243697E-2</v>
      </c>
      <c r="X89" s="33">
        <f t="shared" ref="X89" ca="1" si="229">IFERROR(X47/X$12,"-")</f>
        <v>-3.3749207571635381E-2</v>
      </c>
      <c r="Y89" s="34"/>
      <c r="Z89" s="33">
        <f t="shared" ref="Z89:AA89" si="230">IFERROR(Z47/Z$12,"-")</f>
        <v>-1.1463218706767695E-2</v>
      </c>
      <c r="AA89" s="33">
        <f t="shared" si="230"/>
        <v>-3.2238378347666456E-2</v>
      </c>
      <c r="AB89" s="33">
        <f t="shared" ref="AB89" si="231">IFERROR(AB47/AB$12,"-")</f>
        <v>-2.0422774699390224E-2</v>
      </c>
      <c r="AD89" s="33">
        <f t="shared" ref="AD89:AF89" si="232">IFERROR(AD47/AD$12,"-")</f>
        <v>-3.522131555755785E-2</v>
      </c>
      <c r="AE89" s="33">
        <f t="shared" si="232"/>
        <v>-2.4450381245913731E-2</v>
      </c>
      <c r="AF89" s="33">
        <f t="shared" si="232"/>
        <v>-2.468626679693944E-2</v>
      </c>
      <c r="AH89" s="61">
        <f>SUMIF($C$4:$AG$4,$AH$2,$C89:$AG89)*100-SUMIF($C$4:$AG$4,$AI$2,$C89:$AG89)*100</f>
        <v>1.6746218662593808</v>
      </c>
      <c r="AI89" s="61"/>
    </row>
    <row r="90" spans="1:35" x14ac:dyDescent="0.2">
      <c r="B90" s="13" t="s">
        <v>45</v>
      </c>
      <c r="C90" s="24">
        <f t="shared" si="178"/>
        <v>-2.6741938691804187E-2</v>
      </c>
      <c r="D90" s="24">
        <f t="shared" si="178"/>
        <v>-2.1891877977199256E-2</v>
      </c>
      <c r="E90" s="24">
        <f t="shared" si="178"/>
        <v>-2.8799736886597607E-2</v>
      </c>
      <c r="F90" s="24">
        <f t="shared" si="178"/>
        <v>-3.0175405848417148E-2</v>
      </c>
      <c r="G90" s="24">
        <f t="shared" si="178"/>
        <v>-3.097612416013986E-2</v>
      </c>
      <c r="H90" s="24">
        <f t="shared" si="178"/>
        <v>-4.1366012587483125E-2</v>
      </c>
      <c r="I90" s="24">
        <f t="shared" si="178"/>
        <v>-2.3425951592705319E-2</v>
      </c>
      <c r="J90" s="24">
        <f t="shared" si="178"/>
        <v>-2.5058549309404963E-2</v>
      </c>
      <c r="K90" s="24">
        <f t="shared" ref="K90:L90" si="233">IFERROR(K48/K$12,"-")</f>
        <v>-2.9144365610910175E-2</v>
      </c>
      <c r="L90" s="24">
        <f t="shared" si="233"/>
        <v>-2.5458719325228186E-2</v>
      </c>
      <c r="M90" s="24">
        <f t="shared" ref="M90:N90" si="234">IFERROR(M48/M$12,"-")</f>
        <v>-2.4817157948574656E-2</v>
      </c>
      <c r="N90" s="24">
        <f t="shared" si="234"/>
        <v>-2.1303648136943104E-2</v>
      </c>
      <c r="O90" s="24">
        <f t="shared" ref="O90:P90" si="235">IFERROR(O48/O$12,"-")</f>
        <v>-2.2683527241365523E-2</v>
      </c>
      <c r="P90" s="24">
        <f t="shared" si="235"/>
        <v>-4.124010608204793E-3</v>
      </c>
      <c r="Q90" s="24"/>
      <c r="R90" s="24">
        <f t="shared" ref="R90:U90" si="236">IFERROR(R48/R$12,"-")</f>
        <v>-2.468516682485581E-2</v>
      </c>
      <c r="S90" s="24">
        <f t="shared" si="236"/>
        <v>-2.9522459649012907E-2</v>
      </c>
      <c r="T90" s="24">
        <f t="shared" si="236"/>
        <v>-3.6803636528003204E-2</v>
      </c>
      <c r="U90" s="24">
        <f t="shared" si="236"/>
        <v>-2.4263872382223838E-2</v>
      </c>
      <c r="V90" s="24">
        <f t="shared" ref="V90:W90" ca="1" si="237">IFERROR(V48/V$12,"-")</f>
        <v>-2.7190788457720223E-2</v>
      </c>
      <c r="W90" s="24">
        <f t="shared" ca="1" si="237"/>
        <v>-2.465342997435277E-2</v>
      </c>
      <c r="X90" s="24">
        <f t="shared" ref="X90" ca="1" si="238">IFERROR(X48/X$12,"-")</f>
        <v>-2.3125741803257754E-2</v>
      </c>
      <c r="Y90" s="24"/>
      <c r="Z90" s="24">
        <f t="shared" ref="Z90:AA90" si="239">IFERROR(Z48/Z$12,"-")</f>
        <v>-2.7347129445215512E-2</v>
      </c>
      <c r="AA90" s="24">
        <f t="shared" si="239"/>
        <v>-2.9424536219019564E-2</v>
      </c>
      <c r="AB90" s="24">
        <f t="shared" ref="AB90" si="240">IFERROR(AB48/AB$12,"-")</f>
        <v>-2.4947010466162409E-2</v>
      </c>
      <c r="AD90" s="24">
        <f t="shared" ref="AD90:AF90" si="241">IFERROR(AD48/AD$12,"-")</f>
        <v>-3.1313737348611703E-2</v>
      </c>
      <c r="AE90" s="24">
        <f t="shared" si="241"/>
        <v>-2.6338658262736538E-2</v>
      </c>
      <c r="AF90" s="24">
        <f t="shared" si="241"/>
        <v>-2.600103268174174E-2</v>
      </c>
      <c r="AH90" s="60">
        <f>SUMIF($C$4:$AG$4,$AH$2,$C90:$AG90)*100-SUMIF($C$4:$AG$4,$AI$2,$C90:$AG90)*100</f>
        <v>2.1334708717023392</v>
      </c>
      <c r="AI90" s="60"/>
    </row>
    <row r="91" spans="1:35" x14ac:dyDescent="0.2">
      <c r="B91" s="13" t="s">
        <v>46</v>
      </c>
      <c r="C91" s="24">
        <f t="shared" si="178"/>
        <v>-9.2769731151957652E-3</v>
      </c>
      <c r="D91" s="24">
        <f t="shared" si="178"/>
        <v>-7.0622381841198159E-3</v>
      </c>
      <c r="E91" s="24">
        <f t="shared" si="178"/>
        <v>4.3894229630621244E-3</v>
      </c>
      <c r="F91" s="24">
        <f t="shared" si="178"/>
        <v>6.3945066333782483E-2</v>
      </c>
      <c r="G91" s="24">
        <f t="shared" si="178"/>
        <v>-8.5722944597578406E-3</v>
      </c>
      <c r="H91" s="24">
        <f t="shared" si="178"/>
        <v>2.7931359534361959E-3</v>
      </c>
      <c r="I91" s="24">
        <f t="shared" si="178"/>
        <v>-6.3644187197727442E-3</v>
      </c>
      <c r="J91" s="24">
        <f t="shared" si="178"/>
        <v>-2.8619309522150051E-4</v>
      </c>
      <c r="K91" s="24">
        <f t="shared" ref="K91:L91" si="242">IFERROR(K49/K$12,"-")</f>
        <v>4.0415124204991966E-4</v>
      </c>
      <c r="L91" s="24">
        <f t="shared" si="242"/>
        <v>1.5191470405571939E-3</v>
      </c>
      <c r="M91" s="24">
        <f t="shared" ref="M91:N91" si="243">IFERROR(M49/M$12,"-")</f>
        <v>3.4829695161694351E-3</v>
      </c>
      <c r="N91" s="24">
        <f t="shared" si="243"/>
        <v>1.1425229563179189E-2</v>
      </c>
      <c r="O91" s="24">
        <f t="shared" ref="O91:P91" si="244">IFERROR(O49/O$12,"-")</f>
        <v>-9.3569906844182468E-3</v>
      </c>
      <c r="P91" s="24">
        <f t="shared" si="244"/>
        <v>-3.0693430138723889E-3</v>
      </c>
      <c r="Q91" s="24"/>
      <c r="R91" s="24">
        <f t="shared" ref="R91:U91" si="245">IFERROR(R49/R$12,"-")</f>
        <v>-8.3377674501475263E-3</v>
      </c>
      <c r="S91" s="24">
        <f t="shared" si="245"/>
        <v>3.5677632764188318E-2</v>
      </c>
      <c r="T91" s="24">
        <f t="shared" si="245"/>
        <v>-2.1976171220615143E-3</v>
      </c>
      <c r="U91" s="24">
        <f t="shared" si="245"/>
        <v>-3.2448066058396847E-3</v>
      </c>
      <c r="V91" s="24">
        <f t="shared" ref="V91:W91" ca="1" si="246">IFERROR(V49/V$12,"-")</f>
        <v>9.9515486774471099E-4</v>
      </c>
      <c r="W91" s="24">
        <f t="shared" ca="1" si="246"/>
        <v>8.1198140719157975E-3</v>
      </c>
      <c r="X91" s="24">
        <f t="shared" ref="X91" ca="1" si="247">IFERROR(X49/X$12,"-")</f>
        <v>-1.0623465768377624E-2</v>
      </c>
      <c r="Y91" s="24"/>
      <c r="Z91" s="24">
        <f t="shared" ref="Z91:AA91" si="248">IFERROR(Z49/Z$12,"-")</f>
        <v>1.5883910738447821E-2</v>
      </c>
      <c r="AA91" s="24">
        <f t="shared" si="248"/>
        <v>-2.8138421286468878E-3</v>
      </c>
      <c r="AB91" s="24">
        <f t="shared" ref="AB91" si="249">IFERROR(AB49/AB$12,"-")</f>
        <v>4.5242357667721854E-3</v>
      </c>
      <c r="AD91" s="24">
        <f t="shared" ref="AD91:AF91" si="250">IFERROR(AD49/AD$12,"-")</f>
        <v>-3.9075782089461417E-3</v>
      </c>
      <c r="AE91" s="24">
        <f t="shared" si="250"/>
        <v>1.8882770168228116E-3</v>
      </c>
      <c r="AF91" s="24">
        <f t="shared" si="250"/>
        <v>1.314765884802302E-3</v>
      </c>
      <c r="AH91" s="60">
        <f>SUMIF($C$4:$AG$4,$AH$2,$C91:$AG91)*100-SUMIF($C$4:$AG$4,$AI$2,$C91:$AG91)*100</f>
        <v>-0.45884900544295826</v>
      </c>
      <c r="AI91" s="60"/>
    </row>
    <row r="92" spans="1:35" ht="5.0999999999999996" customHeight="1" x14ac:dyDescent="0.2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D92" s="24"/>
      <c r="AE92" s="24"/>
      <c r="AF92" s="24"/>
      <c r="AH92" s="60"/>
      <c r="AI92" s="60"/>
    </row>
    <row r="93" spans="1:35" s="9" customFormat="1" x14ac:dyDescent="0.2">
      <c r="A93" s="48"/>
      <c r="B93" s="21" t="s">
        <v>47</v>
      </c>
      <c r="C93" s="22">
        <f t="shared" si="178"/>
        <v>5.925041052954181E-2</v>
      </c>
      <c r="D93" s="22">
        <f t="shared" si="178"/>
        <v>8.4236511908140049E-2</v>
      </c>
      <c r="E93" s="22">
        <f t="shared" si="178"/>
        <v>0.10376658567164376</v>
      </c>
      <c r="F93" s="22">
        <f t="shared" si="178"/>
        <v>0.10266451644519027</v>
      </c>
      <c r="G93" s="22">
        <f t="shared" si="178"/>
        <v>0.10092333775656866</v>
      </c>
      <c r="H93" s="22">
        <f t="shared" si="178"/>
        <v>9.9804817766531551E-2</v>
      </c>
      <c r="I93" s="22">
        <f t="shared" si="178"/>
        <v>8.7178977812927397E-2</v>
      </c>
      <c r="J93" s="22">
        <f t="shared" si="178"/>
        <v>7.1335367241959047E-2</v>
      </c>
      <c r="K93" s="22">
        <f t="shared" ref="K93:L93" si="251">IFERROR(K51/K$12,"-")</f>
        <v>7.595330270420636E-2</v>
      </c>
      <c r="L93" s="22">
        <f t="shared" si="251"/>
        <v>7.7770652085258893E-2</v>
      </c>
      <c r="M93" s="22">
        <f t="shared" ref="M93:N93" si="252">IFERROR(M51/M$12,"-")</f>
        <v>8.4567993724785864E-2</v>
      </c>
      <c r="N93" s="22">
        <f t="shared" si="252"/>
        <v>8.297336849576549E-2</v>
      </c>
      <c r="O93" s="22">
        <f t="shared" ref="O93:P93" si="253">IFERROR(O51/O$12,"-")</f>
        <v>7.3597185919453106E-2</v>
      </c>
      <c r="P93" s="22">
        <f t="shared" si="253"/>
        <v>9.1532656941307619E-2</v>
      </c>
      <c r="Q93" s="23"/>
      <c r="R93" s="22">
        <f t="shared" ref="R93:U93" si="254">IFERROR(R51/R$12,"-")</f>
        <v>6.9846300643962161E-2</v>
      </c>
      <c r="S93" s="22">
        <f t="shared" si="254"/>
        <v>0.10318760152805892</v>
      </c>
      <c r="T93" s="22">
        <f t="shared" si="254"/>
        <v>0.10029597884687243</v>
      </c>
      <c r="U93" s="22">
        <f t="shared" si="254"/>
        <v>7.9047341621932943E-2</v>
      </c>
      <c r="V93" s="22">
        <f t="shared" ref="V93:W93" ca="1" si="255">IFERROR(V51/V$12,"-")</f>
        <v>7.6916588911019115E-2</v>
      </c>
      <c r="W93" s="22">
        <f t="shared" ca="1" si="255"/>
        <v>8.9743119512902869E-2</v>
      </c>
      <c r="X93" s="22">
        <f t="shared" ref="X93" ca="1" si="256">IFERROR(X51/X$12,"-")</f>
        <v>0.13695482744178453</v>
      </c>
      <c r="Y93" s="23"/>
      <c r="Z93" s="22">
        <f t="shared" ref="Z93:AA93" si="257">IFERROR(Z51/Z$12,"-")</f>
        <v>8.8194021134316583E-2</v>
      </c>
      <c r="AA93" s="22">
        <f t="shared" si="257"/>
        <v>8.779208932477113E-2</v>
      </c>
      <c r="AB93" s="22">
        <f t="shared" ref="AB93" si="258">IFERROR(AB51/AB$12,"-")</f>
        <v>8.0578280148853931E-2</v>
      </c>
      <c r="AD93" s="22">
        <f t="shared" ref="AD93:AF93" si="259">IFERROR(AD51/AD$12,"-")</f>
        <v>9.4913058441688819E-2</v>
      </c>
      <c r="AE93" s="22">
        <f t="shared" si="259"/>
        <v>7.9663433059985328E-2</v>
      </c>
      <c r="AF93" s="22">
        <f t="shared" si="259"/>
        <v>7.7466926229018948E-2</v>
      </c>
      <c r="AH93" s="59">
        <f>SUMIF($C$4:$AG$4,$AH$2,$C93:$AG93)*100-SUMIF($C$4:$AG$4,$AI$2,$C93:$AG93)*100</f>
        <v>1.3762004856048717</v>
      </c>
      <c r="AI93" s="59"/>
    </row>
    <row r="95" spans="1:35" s="17" customFormat="1" ht="15" x14ac:dyDescent="0.2">
      <c r="A95" s="46"/>
      <c r="B95" s="18" t="s">
        <v>49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6"/>
      <c r="R95" s="19"/>
      <c r="S95" s="19"/>
      <c r="T95" s="19"/>
      <c r="U95" s="19"/>
      <c r="V95" s="19"/>
      <c r="W95" s="19"/>
      <c r="X95" s="19"/>
      <c r="Y95" s="16"/>
      <c r="Z95" s="20"/>
      <c r="AA95" s="20"/>
      <c r="AB95" s="20"/>
      <c r="AD95" s="20"/>
      <c r="AE95" s="20"/>
      <c r="AF95" s="20"/>
      <c r="AH95" s="20"/>
      <c r="AI95" s="20"/>
    </row>
    <row r="96" spans="1:35" x14ac:dyDescent="0.2"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R96" s="31"/>
      <c r="S96" s="31"/>
      <c r="T96" s="31"/>
      <c r="U96" s="31"/>
      <c r="V96" s="31"/>
      <c r="W96" s="31"/>
      <c r="X96" s="31"/>
      <c r="Z96" s="31"/>
      <c r="AA96" s="31"/>
      <c r="AB96" s="31"/>
      <c r="AD96" s="31"/>
      <c r="AE96" s="31"/>
      <c r="AF96" s="31"/>
      <c r="AH96" s="31"/>
      <c r="AI96" s="31"/>
    </row>
    <row r="97" spans="1:35" s="9" customFormat="1" x14ac:dyDescent="0.2">
      <c r="A97" s="48"/>
      <c r="B97" s="21" t="s">
        <v>50</v>
      </c>
      <c r="C97" s="39">
        <f>SUM(C98,C112)</f>
        <v>4289.1082835877078</v>
      </c>
      <c r="D97" s="39">
        <f t="shared" ref="D97:J97" si="260">SUM(D98,D112)</f>
        <v>4633.9539999999997</v>
      </c>
      <c r="E97" s="39">
        <f t="shared" si="260"/>
        <v>4803.4263104337024</v>
      </c>
      <c r="F97" s="39">
        <f t="shared" si="260"/>
        <v>5110.1011999169496</v>
      </c>
      <c r="G97" s="39">
        <f t="shared" si="260"/>
        <v>5200.6479999999992</v>
      </c>
      <c r="H97" s="39">
        <f t="shared" si="260"/>
        <v>5521.8410000000013</v>
      </c>
      <c r="I97" s="39">
        <f t="shared" si="260"/>
        <v>6051.8090000000011</v>
      </c>
      <c r="J97" s="39">
        <f t="shared" si="260"/>
        <v>6226.7269999999999</v>
      </c>
      <c r="K97" s="39">
        <f t="shared" ref="K97:L97" si="261">SUM(K98,K112)</f>
        <v>6291.3249999999998</v>
      </c>
      <c r="L97" s="39">
        <f t="shared" si="261"/>
        <v>6409.5740000000005</v>
      </c>
      <c r="M97" s="39">
        <f>SUM(M98,M112)</f>
        <v>6762.7610000000004</v>
      </c>
      <c r="N97" s="39">
        <f>SUM(N98,N112)</f>
        <v>7002.8070000000007</v>
      </c>
      <c r="O97" s="39">
        <f>SUM(O98,O112)</f>
        <v>6970.7180000000008</v>
      </c>
      <c r="P97" s="39">
        <f>SUM(P98,P112)</f>
        <v>7043.7360000000008</v>
      </c>
      <c r="Q97" s="40"/>
      <c r="R97" s="39">
        <f t="shared" ref="R97" si="262">SUM(R98,R112)</f>
        <v>4633.9539999999997</v>
      </c>
      <c r="S97" s="39">
        <f t="shared" ref="S97" si="263">SUM(S98,S112)</f>
        <v>5110.1011999169496</v>
      </c>
      <c r="T97" s="39">
        <f t="shared" ref="T97" si="264">SUM(T98,T112)</f>
        <v>5521.8410000000013</v>
      </c>
      <c r="U97" s="39">
        <f t="shared" ref="U97" si="265">SUM(U98,U112)</f>
        <v>6226.7269999999999</v>
      </c>
      <c r="V97" s="39">
        <f ca="1">SUM(V98,V112)</f>
        <v>6409.5740000000005</v>
      </c>
      <c r="W97" s="39">
        <f>SUM(W98,W112)</f>
        <v>7002.8070000000007</v>
      </c>
      <c r="X97" s="39">
        <f>SUM(X98,X112)</f>
        <v>3915.6509999999998</v>
      </c>
      <c r="Y97" s="40"/>
      <c r="Z97" s="39">
        <f>SUM(Z98,Z112)</f>
        <v>5110.1011999169496</v>
      </c>
      <c r="AA97" s="39">
        <f t="shared" ref="AA97:AB97" si="266">SUM(AA98,AA112)</f>
        <v>6226.7269999999999</v>
      </c>
      <c r="AB97" s="39">
        <f t="shared" si="266"/>
        <v>7002.8070000000007</v>
      </c>
      <c r="AD97" s="39"/>
      <c r="AE97" s="39"/>
      <c r="AF97" s="39"/>
      <c r="AH97" s="56">
        <f t="shared" ref="AH97:AH108" si="267">IFERROR(SUMIF($C$4:$AG$4,$AH$2,$C97:$AG97)/SUMIF($C$4:$AG$4,$AI$2,$C97:$AG97)-1,"")</f>
        <v>9.8939804735852954E-2</v>
      </c>
      <c r="AI97" s="39">
        <f t="shared" ref="AI97:AI108" si="268">SUMIF($C$4:$AG$4,$AH$2,$C97:$AG97)-SUMIF($C$4:$AG$4,$AI$2,$C97:$AG97)</f>
        <v>634.16200000000026</v>
      </c>
    </row>
    <row r="98" spans="1:35" s="9" customFormat="1" x14ac:dyDescent="0.2">
      <c r="A98" s="48"/>
      <c r="B98" s="30" t="s">
        <v>51</v>
      </c>
      <c r="C98" s="42">
        <f>SUM(C99:C110)</f>
        <v>2260.6939286465108</v>
      </c>
      <c r="D98" s="42">
        <f t="shared" ref="D98:J98" si="269">SUM(D99:D110)</f>
        <v>2629.6009999999997</v>
      </c>
      <c r="E98" s="42">
        <f t="shared" si="269"/>
        <v>2436.8065461967049</v>
      </c>
      <c r="F98" s="42">
        <f t="shared" si="269"/>
        <v>2629.9879453510594</v>
      </c>
      <c r="G98" s="42">
        <f>SUM(G99:G110)</f>
        <v>2584.4</v>
      </c>
      <c r="H98" s="42">
        <f t="shared" si="269"/>
        <v>2637.2470000000008</v>
      </c>
      <c r="I98" s="42">
        <f t="shared" si="269"/>
        <v>2918.6000000000004</v>
      </c>
      <c r="J98" s="42">
        <f t="shared" si="269"/>
        <v>2910.3239999999996</v>
      </c>
      <c r="K98" s="42">
        <f t="shared" ref="K98:P98" si="270">SUM(K99:K110)</f>
        <v>2999.5140000000001</v>
      </c>
      <c r="L98" s="42">
        <f t="shared" si="270"/>
        <v>2935.3489999999997</v>
      </c>
      <c r="M98" s="42">
        <f t="shared" si="270"/>
        <v>3236.3989999999999</v>
      </c>
      <c r="N98" s="42">
        <f t="shared" si="270"/>
        <v>3392.1230000000005</v>
      </c>
      <c r="O98" s="42">
        <f t="shared" si="270"/>
        <v>3730.8409999999999</v>
      </c>
      <c r="P98" s="42">
        <f t="shared" si="270"/>
        <v>3915.6509999999998</v>
      </c>
      <c r="Q98" s="40"/>
      <c r="R98" s="42">
        <f t="shared" ref="R98" si="271">SUM(R99:R110)</f>
        <v>2629.6009999999997</v>
      </c>
      <c r="S98" s="42">
        <f t="shared" ref="S98" si="272">SUM(S99:S110)</f>
        <v>2629.9879453510594</v>
      </c>
      <c r="T98" s="42">
        <f t="shared" ref="T98" si="273">SUM(T99:T110)</f>
        <v>2637.2470000000008</v>
      </c>
      <c r="U98" s="42">
        <f t="shared" ref="U98" si="274">SUM(U99:U110)</f>
        <v>2910.3239999999996</v>
      </c>
      <c r="V98" s="42">
        <f>SUM(V99:V110)</f>
        <v>2935.3489999999997</v>
      </c>
      <c r="W98" s="42">
        <f>SUM(W99:W110)</f>
        <v>3392.1230000000005</v>
      </c>
      <c r="X98" s="42">
        <f>SUM(X99:X110)</f>
        <v>3915.6509999999998</v>
      </c>
      <c r="Y98" s="40"/>
      <c r="Z98" s="42">
        <f t="shared" ref="Z98" si="275">SUM(Z99:Z110)</f>
        <v>2629.9879453510594</v>
      </c>
      <c r="AA98" s="42">
        <f t="shared" ref="AA98:AB98" si="276">SUM(AA99:AA110)</f>
        <v>2910.3239999999996</v>
      </c>
      <c r="AB98" s="42">
        <f t="shared" si="276"/>
        <v>3392.1230000000005</v>
      </c>
      <c r="AD98" s="42"/>
      <c r="AE98" s="42"/>
      <c r="AF98" s="42"/>
      <c r="AH98" s="62">
        <f t="shared" si="267"/>
        <v>0.33396437697868309</v>
      </c>
      <c r="AI98" s="42">
        <f t="shared" si="268"/>
        <v>980.30200000000013</v>
      </c>
    </row>
    <row r="99" spans="1:35" x14ac:dyDescent="0.2">
      <c r="A99" s="45" t="s">
        <v>52</v>
      </c>
      <c r="B99" s="29" t="s">
        <v>53</v>
      </c>
      <c r="C99" s="41">
        <v>189.11782555000008</v>
      </c>
      <c r="D99" s="41">
        <v>452.28300000000002</v>
      </c>
      <c r="E99" s="41">
        <v>95.810490452914323</v>
      </c>
      <c r="F99" s="41">
        <v>325.03793949999999</v>
      </c>
      <c r="G99" s="41">
        <v>251.11500000000001</v>
      </c>
      <c r="H99" s="41">
        <v>138.96199999999999</v>
      </c>
      <c r="I99" s="41">
        <v>243.24199999999999</v>
      </c>
      <c r="J99" s="41">
        <v>248.01400000000001</v>
      </c>
      <c r="K99" s="41">
        <v>186.85499999999999</v>
      </c>
      <c r="L99" s="41">
        <v>187.92699999999999</v>
      </c>
      <c r="M99" s="41">
        <v>171.33</v>
      </c>
      <c r="N99" s="41">
        <v>378.08100000000002</v>
      </c>
      <c r="O99" s="41">
        <v>349.95299999999997</v>
      </c>
      <c r="P99" s="41">
        <v>213.99299999999999</v>
      </c>
      <c r="Q99" s="41"/>
      <c r="R99" s="41">
        <f t="shared" ref="R99:X99" si="277">SUMIF($B$8:$Q$8,R$8,$B99:$Q99)</f>
        <v>452.28300000000002</v>
      </c>
      <c r="S99" s="41">
        <f t="shared" si="277"/>
        <v>325.03793949999999</v>
      </c>
      <c r="T99" s="41">
        <f t="shared" si="277"/>
        <v>138.96199999999999</v>
      </c>
      <c r="U99" s="41">
        <f t="shared" si="277"/>
        <v>248.01400000000001</v>
      </c>
      <c r="V99" s="41">
        <f t="shared" si="277"/>
        <v>187.92699999999999</v>
      </c>
      <c r="W99" s="41">
        <f t="shared" si="277"/>
        <v>378.08100000000002</v>
      </c>
      <c r="X99" s="41">
        <f t="shared" si="277"/>
        <v>213.99299999999999</v>
      </c>
      <c r="Y99" s="41"/>
      <c r="Z99" s="41">
        <f t="shared" ref="Z99:AB107" si="278">SUMIF($B$8:$Q$8,Z$8,$B99:$Q99)</f>
        <v>325.03793949999999</v>
      </c>
      <c r="AA99" s="41">
        <f t="shared" si="278"/>
        <v>248.01400000000001</v>
      </c>
      <c r="AB99" s="41">
        <f t="shared" si="278"/>
        <v>378.08100000000002</v>
      </c>
      <c r="AD99" s="41"/>
      <c r="AE99" s="41"/>
      <c r="AF99" s="41"/>
      <c r="AH99" s="63">
        <f t="shared" si="267"/>
        <v>0.13870279417007669</v>
      </c>
      <c r="AI99" s="41">
        <f t="shared" si="268"/>
        <v>26.066000000000003</v>
      </c>
    </row>
    <row r="100" spans="1:35" x14ac:dyDescent="0.2">
      <c r="A100" s="45" t="s">
        <v>54</v>
      </c>
      <c r="B100" s="29" t="s">
        <v>55</v>
      </c>
      <c r="C100" s="41">
        <v>547.49920124999994</v>
      </c>
      <c r="D100" s="41">
        <v>789.22900000000004</v>
      </c>
      <c r="E100" s="41">
        <v>935.21323724708566</v>
      </c>
      <c r="F100" s="41">
        <v>864.6720438599998</v>
      </c>
      <c r="G100" s="41">
        <v>824.95</v>
      </c>
      <c r="H100" s="41">
        <v>788.73500000000001</v>
      </c>
      <c r="I100" s="41">
        <v>806.15499999999997</v>
      </c>
      <c r="J100" s="41">
        <v>806.74900000000002</v>
      </c>
      <c r="K100" s="41">
        <v>770.91399999999999</v>
      </c>
      <c r="L100" s="41">
        <v>592.71299999999997</v>
      </c>
      <c r="M100" s="41">
        <v>650.03899999999999</v>
      </c>
      <c r="N100" s="41">
        <v>578.00800000000004</v>
      </c>
      <c r="O100" s="41">
        <v>860.16899999999998</v>
      </c>
      <c r="P100" s="41">
        <v>1046.627</v>
      </c>
      <c r="Q100" s="41"/>
      <c r="R100" s="41">
        <f t="shared" ref="R100:R110" si="279">SUMIF($B$8:$Q$8,R$8,$B100:$Q100)</f>
        <v>789.22900000000004</v>
      </c>
      <c r="S100" s="41">
        <f t="shared" ref="S100:X110" si="280">SUMIF($B$8:$Q$8,S$8,$B100:$Q100)</f>
        <v>864.6720438599998</v>
      </c>
      <c r="T100" s="41">
        <f t="shared" si="280"/>
        <v>788.73500000000001</v>
      </c>
      <c r="U100" s="41">
        <f t="shared" si="280"/>
        <v>806.74900000000002</v>
      </c>
      <c r="V100" s="41">
        <f t="shared" si="280"/>
        <v>592.71299999999997</v>
      </c>
      <c r="W100" s="41">
        <f t="shared" si="280"/>
        <v>578.00800000000004</v>
      </c>
      <c r="X100" s="41">
        <f t="shared" si="280"/>
        <v>1046.627</v>
      </c>
      <c r="Y100" s="41"/>
      <c r="Z100" s="41">
        <f t="shared" si="278"/>
        <v>864.6720438599998</v>
      </c>
      <c r="AA100" s="41">
        <f t="shared" si="278"/>
        <v>806.74900000000002</v>
      </c>
      <c r="AB100" s="41">
        <f t="shared" si="278"/>
        <v>578.00800000000004</v>
      </c>
      <c r="AD100" s="41"/>
      <c r="AE100" s="41"/>
      <c r="AF100" s="41"/>
      <c r="AH100" s="63">
        <f t="shared" si="267"/>
        <v>0.76582426908132617</v>
      </c>
      <c r="AI100" s="41">
        <f t="shared" si="268"/>
        <v>453.91399999999999</v>
      </c>
    </row>
    <row r="101" spans="1:35" x14ac:dyDescent="0.2">
      <c r="A101" s="45" t="s">
        <v>56</v>
      </c>
      <c r="B101" s="29" t="s">
        <v>57</v>
      </c>
      <c r="C101" s="41">
        <v>33.888549599999997</v>
      </c>
      <c r="D101" s="41">
        <v>87.978999999999999</v>
      </c>
      <c r="E101" s="41">
        <v>77.138421809999997</v>
      </c>
      <c r="F101" s="41">
        <v>57.333057589999996</v>
      </c>
      <c r="G101" s="41">
        <v>69.147000000000006</v>
      </c>
      <c r="H101" s="41">
        <v>8.8079999999999998</v>
      </c>
      <c r="I101" s="41">
        <v>14.39</v>
      </c>
      <c r="J101" s="41">
        <v>16.526</v>
      </c>
      <c r="K101" s="41">
        <v>5.2229999999999999</v>
      </c>
      <c r="L101" s="41">
        <v>6.5110000000000001</v>
      </c>
      <c r="M101" s="41">
        <v>8</v>
      </c>
      <c r="N101" s="41">
        <v>8.9870000000000001</v>
      </c>
      <c r="O101" s="41">
        <v>7.5490000000000004</v>
      </c>
      <c r="P101" s="41">
        <v>7.069</v>
      </c>
      <c r="Q101" s="41"/>
      <c r="R101" s="41">
        <f t="shared" si="279"/>
        <v>87.978999999999999</v>
      </c>
      <c r="S101" s="41">
        <f t="shared" si="280"/>
        <v>57.333057589999996</v>
      </c>
      <c r="T101" s="41">
        <f t="shared" si="280"/>
        <v>8.8079999999999998</v>
      </c>
      <c r="U101" s="41">
        <f t="shared" si="280"/>
        <v>16.526</v>
      </c>
      <c r="V101" s="41">
        <f t="shared" si="280"/>
        <v>6.5110000000000001</v>
      </c>
      <c r="W101" s="41">
        <f t="shared" si="280"/>
        <v>8.9870000000000001</v>
      </c>
      <c r="X101" s="41">
        <f t="shared" si="280"/>
        <v>7.069</v>
      </c>
      <c r="Y101" s="41"/>
      <c r="Z101" s="41">
        <f t="shared" si="278"/>
        <v>57.333057589999996</v>
      </c>
      <c r="AA101" s="41">
        <f t="shared" si="278"/>
        <v>16.526</v>
      </c>
      <c r="AB101" s="41">
        <f t="shared" si="278"/>
        <v>8.9870000000000001</v>
      </c>
      <c r="AD101" s="41"/>
      <c r="AE101" s="41"/>
      <c r="AF101" s="41"/>
      <c r="AH101" s="63">
        <f t="shared" si="267"/>
        <v>8.5701121179542206E-2</v>
      </c>
      <c r="AI101" s="41">
        <f t="shared" si="268"/>
        <v>0.55799999999999983</v>
      </c>
    </row>
    <row r="102" spans="1:35" x14ac:dyDescent="0.2">
      <c r="A102" s="45" t="s">
        <v>58</v>
      </c>
      <c r="B102" s="29" t="s">
        <v>59</v>
      </c>
      <c r="C102" s="41">
        <v>168.00939652999998</v>
      </c>
      <c r="D102" s="41">
        <v>149.99100000000001</v>
      </c>
      <c r="E102" s="41">
        <v>169.08242977</v>
      </c>
      <c r="F102" s="41">
        <v>182.38849764999998</v>
      </c>
      <c r="G102" s="41">
        <v>187.94200000000001</v>
      </c>
      <c r="H102" s="41">
        <v>206.255</v>
      </c>
      <c r="I102" s="41">
        <v>220.62200000000001</v>
      </c>
      <c r="J102" s="41">
        <v>234.65</v>
      </c>
      <c r="K102" s="41">
        <v>257.06400000000002</v>
      </c>
      <c r="L102" s="41">
        <v>209.249</v>
      </c>
      <c r="M102" s="41">
        <v>183.524</v>
      </c>
      <c r="N102" s="41">
        <v>172.82400000000001</v>
      </c>
      <c r="O102" s="41">
        <v>123.86</v>
      </c>
      <c r="P102" s="41">
        <v>239.11199999999999</v>
      </c>
      <c r="Q102" s="41"/>
      <c r="R102" s="41">
        <f t="shared" si="279"/>
        <v>149.99100000000001</v>
      </c>
      <c r="S102" s="41">
        <f t="shared" si="280"/>
        <v>182.38849764999998</v>
      </c>
      <c r="T102" s="41">
        <f t="shared" si="280"/>
        <v>206.255</v>
      </c>
      <c r="U102" s="41">
        <f t="shared" si="280"/>
        <v>234.65</v>
      </c>
      <c r="V102" s="41">
        <f t="shared" si="280"/>
        <v>209.249</v>
      </c>
      <c r="W102" s="41">
        <f t="shared" si="280"/>
        <v>172.82400000000001</v>
      </c>
      <c r="X102" s="41">
        <f t="shared" si="280"/>
        <v>239.11199999999999</v>
      </c>
      <c r="Y102" s="41"/>
      <c r="Z102" s="41">
        <f t="shared" si="278"/>
        <v>182.38849764999998</v>
      </c>
      <c r="AA102" s="41">
        <f t="shared" si="278"/>
        <v>234.65</v>
      </c>
      <c r="AB102" s="41">
        <f t="shared" si="278"/>
        <v>172.82400000000001</v>
      </c>
      <c r="AD102" s="41"/>
      <c r="AE102" s="41"/>
      <c r="AF102" s="41"/>
      <c r="AH102" s="63">
        <f t="shared" si="267"/>
        <v>0.14271513842360051</v>
      </c>
      <c r="AI102" s="41">
        <f t="shared" si="268"/>
        <v>29.863</v>
      </c>
    </row>
    <row r="103" spans="1:35" x14ac:dyDescent="0.2">
      <c r="A103" s="45" t="s">
        <v>60</v>
      </c>
      <c r="B103" s="29" t="s">
        <v>61</v>
      </c>
      <c r="C103" s="41">
        <v>11.088941770000002</v>
      </c>
      <c r="D103" s="41">
        <v>14.244</v>
      </c>
      <c r="E103" s="41">
        <v>15.812006729999998</v>
      </c>
      <c r="F103" s="41">
        <v>15.41504138</v>
      </c>
      <c r="G103" s="41">
        <v>16.786999999999999</v>
      </c>
      <c r="H103" s="41">
        <v>18.094000000000001</v>
      </c>
      <c r="I103" s="41">
        <v>17.242000000000001</v>
      </c>
      <c r="J103" s="41">
        <v>11.273999999999999</v>
      </c>
      <c r="K103" s="41">
        <v>15.516</v>
      </c>
      <c r="L103" s="41">
        <v>9.8610000000000007</v>
      </c>
      <c r="M103" s="41">
        <v>9.2390000000000008</v>
      </c>
      <c r="N103" s="41">
        <v>9.4629999999999992</v>
      </c>
      <c r="O103" s="41">
        <v>9.3460000000000001</v>
      </c>
      <c r="P103" s="41">
        <v>9.3000000000000007</v>
      </c>
      <c r="Q103" s="41"/>
      <c r="R103" s="41">
        <f t="shared" si="279"/>
        <v>14.244</v>
      </c>
      <c r="S103" s="41">
        <f t="shared" si="280"/>
        <v>15.41504138</v>
      </c>
      <c r="T103" s="41">
        <f t="shared" si="280"/>
        <v>18.094000000000001</v>
      </c>
      <c r="U103" s="41">
        <f t="shared" si="280"/>
        <v>11.273999999999999</v>
      </c>
      <c r="V103" s="41">
        <f t="shared" si="280"/>
        <v>9.8610000000000007</v>
      </c>
      <c r="W103" s="41">
        <f t="shared" si="280"/>
        <v>9.4629999999999992</v>
      </c>
      <c r="X103" s="41">
        <f t="shared" si="280"/>
        <v>9.3000000000000007</v>
      </c>
      <c r="Y103" s="41"/>
      <c r="Z103" s="41">
        <f t="shared" si="278"/>
        <v>15.41504138</v>
      </c>
      <c r="AA103" s="41">
        <f t="shared" si="278"/>
        <v>11.273999999999999</v>
      </c>
      <c r="AB103" s="41">
        <f t="shared" si="278"/>
        <v>9.4629999999999992</v>
      </c>
      <c r="AD103" s="41"/>
      <c r="AE103" s="41"/>
      <c r="AF103" s="41"/>
      <c r="AH103" s="63">
        <f t="shared" si="267"/>
        <v>-5.6890781867964701E-2</v>
      </c>
      <c r="AI103" s="41">
        <f t="shared" si="268"/>
        <v>-0.56099999999999994</v>
      </c>
    </row>
    <row r="104" spans="1:35" x14ac:dyDescent="0.2">
      <c r="A104" s="45" t="s">
        <v>62</v>
      </c>
      <c r="B104" s="29" t="s">
        <v>63</v>
      </c>
      <c r="C104" s="41">
        <v>390.29136095139989</v>
      </c>
      <c r="D104" s="41">
        <v>408.50400000000002</v>
      </c>
      <c r="E104" s="41">
        <v>419.91470251462204</v>
      </c>
      <c r="F104" s="41">
        <v>454.82005573999999</v>
      </c>
      <c r="G104" s="41">
        <v>508.48</v>
      </c>
      <c r="H104" s="41">
        <v>592.22500000000002</v>
      </c>
      <c r="I104" s="41">
        <v>692.41899999999998</v>
      </c>
      <c r="J104" s="41">
        <v>745.50099999999998</v>
      </c>
      <c r="K104" s="41">
        <v>824.98699999999997</v>
      </c>
      <c r="L104" s="41">
        <v>944.05600000000004</v>
      </c>
      <c r="M104" s="41">
        <v>1090.317</v>
      </c>
      <c r="N104" s="41">
        <v>1122.5139999999999</v>
      </c>
      <c r="O104" s="41">
        <v>1290.769</v>
      </c>
      <c r="P104" s="41">
        <v>1186.6220000000001</v>
      </c>
      <c r="Q104" s="41"/>
      <c r="R104" s="41">
        <f t="shared" si="279"/>
        <v>408.50400000000002</v>
      </c>
      <c r="S104" s="41">
        <f t="shared" si="280"/>
        <v>454.82005573999999</v>
      </c>
      <c r="T104" s="41">
        <f t="shared" si="280"/>
        <v>592.22500000000002</v>
      </c>
      <c r="U104" s="41">
        <f t="shared" si="280"/>
        <v>745.50099999999998</v>
      </c>
      <c r="V104" s="41">
        <f t="shared" si="280"/>
        <v>944.05600000000004</v>
      </c>
      <c r="W104" s="41">
        <f t="shared" si="280"/>
        <v>1122.5139999999999</v>
      </c>
      <c r="X104" s="41">
        <f t="shared" si="280"/>
        <v>1186.6220000000001</v>
      </c>
      <c r="Y104" s="41"/>
      <c r="Z104" s="41">
        <f t="shared" si="278"/>
        <v>454.82005573999999</v>
      </c>
      <c r="AA104" s="41">
        <f t="shared" si="278"/>
        <v>745.50099999999998</v>
      </c>
      <c r="AB104" s="41">
        <f t="shared" si="278"/>
        <v>1122.5139999999999</v>
      </c>
      <c r="AD104" s="41"/>
      <c r="AE104" s="41"/>
      <c r="AF104" s="41"/>
      <c r="AH104" s="63">
        <f t="shared" si="267"/>
        <v>0.25694026625539168</v>
      </c>
      <c r="AI104" s="41">
        <f t="shared" si="268"/>
        <v>242.56600000000003</v>
      </c>
    </row>
    <row r="105" spans="1:35" x14ac:dyDescent="0.2">
      <c r="A105" s="45" t="s">
        <v>64</v>
      </c>
      <c r="B105" s="29" t="s">
        <v>65</v>
      </c>
      <c r="C105" s="41">
        <v>437.18620822999998</v>
      </c>
      <c r="D105" s="41">
        <v>225.881</v>
      </c>
      <c r="E105" s="41">
        <v>230.38672220999999</v>
      </c>
      <c r="F105" s="41">
        <v>246.72444310000003</v>
      </c>
      <c r="G105" s="41">
        <v>260.7</v>
      </c>
      <c r="H105" s="41">
        <v>386.11500000000001</v>
      </c>
      <c r="I105" s="41">
        <v>458.65899999999999</v>
      </c>
      <c r="J105" s="41">
        <v>464.42099999999999</v>
      </c>
      <c r="K105" s="41">
        <v>516.56500000000005</v>
      </c>
      <c r="L105" s="41">
        <v>596.596</v>
      </c>
      <c r="M105" s="41">
        <v>601.34</v>
      </c>
      <c r="N105" s="41">
        <v>612.923</v>
      </c>
      <c r="O105" s="41">
        <v>518.38400000000001</v>
      </c>
      <c r="P105" s="41">
        <v>630.62300000000005</v>
      </c>
      <c r="Q105" s="41"/>
      <c r="R105" s="41">
        <f t="shared" si="279"/>
        <v>225.881</v>
      </c>
      <c r="S105" s="41">
        <f t="shared" si="280"/>
        <v>246.72444310000003</v>
      </c>
      <c r="T105" s="41">
        <f t="shared" si="280"/>
        <v>386.11500000000001</v>
      </c>
      <c r="U105" s="41">
        <f t="shared" si="280"/>
        <v>464.42099999999999</v>
      </c>
      <c r="V105" s="41">
        <f t="shared" si="280"/>
        <v>596.596</v>
      </c>
      <c r="W105" s="41">
        <f t="shared" si="280"/>
        <v>612.923</v>
      </c>
      <c r="X105" s="41">
        <f t="shared" si="280"/>
        <v>630.62300000000005</v>
      </c>
      <c r="Y105" s="41"/>
      <c r="Z105" s="41">
        <f t="shared" si="278"/>
        <v>246.72444310000003</v>
      </c>
      <c r="AA105" s="41">
        <f t="shared" si="278"/>
        <v>464.42099999999999</v>
      </c>
      <c r="AB105" s="41">
        <f t="shared" si="278"/>
        <v>612.923</v>
      </c>
      <c r="AD105" s="41"/>
      <c r="AE105" s="41"/>
      <c r="AF105" s="41"/>
      <c r="AH105" s="63">
        <f t="shared" si="267"/>
        <v>5.7035246632562098E-2</v>
      </c>
      <c r="AI105" s="41">
        <f t="shared" si="268"/>
        <v>34.027000000000044</v>
      </c>
    </row>
    <row r="106" spans="1:35" x14ac:dyDescent="0.2">
      <c r="A106" s="45" t="s">
        <v>66</v>
      </c>
      <c r="B106" s="29" t="s">
        <v>67</v>
      </c>
      <c r="C106" s="41">
        <v>39.697699770000021</v>
      </c>
      <c r="D106" s="41">
        <v>28.614999999999998</v>
      </c>
      <c r="E106" s="41">
        <v>48.715073000000004</v>
      </c>
      <c r="F106" s="41">
        <v>63.634007930000024</v>
      </c>
      <c r="G106" s="41">
        <v>33.869999999999997</v>
      </c>
      <c r="H106" s="41">
        <v>60.34</v>
      </c>
      <c r="I106" s="41">
        <v>34.420999999999999</v>
      </c>
      <c r="J106" s="41">
        <v>48.665999999999997</v>
      </c>
      <c r="K106" s="41">
        <v>67.346000000000004</v>
      </c>
      <c r="L106" s="41">
        <v>28.908000000000001</v>
      </c>
      <c r="M106" s="41">
        <v>33.051000000000002</v>
      </c>
      <c r="N106" s="41">
        <v>20.771999999999998</v>
      </c>
      <c r="O106" s="41">
        <v>22.625</v>
      </c>
      <c r="P106" s="41">
        <v>26.206</v>
      </c>
      <c r="Q106" s="41"/>
      <c r="R106" s="41">
        <f t="shared" si="279"/>
        <v>28.614999999999998</v>
      </c>
      <c r="S106" s="41">
        <f t="shared" si="280"/>
        <v>63.634007930000024</v>
      </c>
      <c r="T106" s="41">
        <f t="shared" si="280"/>
        <v>60.34</v>
      </c>
      <c r="U106" s="41">
        <f t="shared" si="280"/>
        <v>48.665999999999997</v>
      </c>
      <c r="V106" s="41">
        <f t="shared" si="280"/>
        <v>28.908000000000001</v>
      </c>
      <c r="W106" s="41">
        <f t="shared" si="280"/>
        <v>20.771999999999998</v>
      </c>
      <c r="X106" s="41">
        <f t="shared" si="280"/>
        <v>26.206</v>
      </c>
      <c r="Y106" s="41"/>
      <c r="Z106" s="41">
        <f t="shared" si="278"/>
        <v>63.634007930000024</v>
      </c>
      <c r="AA106" s="41">
        <f t="shared" si="278"/>
        <v>48.665999999999997</v>
      </c>
      <c r="AB106" s="41">
        <f t="shared" si="278"/>
        <v>20.771999999999998</v>
      </c>
      <c r="AD106" s="41"/>
      <c r="AE106" s="41"/>
      <c r="AF106" s="41"/>
      <c r="AH106" s="63">
        <f t="shared" si="267"/>
        <v>-9.3468935934689412E-2</v>
      </c>
      <c r="AI106" s="41">
        <f t="shared" si="268"/>
        <v>-2.7020000000000017</v>
      </c>
    </row>
    <row r="107" spans="1:35" x14ac:dyDescent="0.2">
      <c r="A107" s="45" t="s">
        <v>68</v>
      </c>
      <c r="B107" s="29" t="s">
        <v>69</v>
      </c>
      <c r="C107" s="41">
        <v>44.004815510000014</v>
      </c>
      <c r="D107" s="41">
        <v>52.082000000000001</v>
      </c>
      <c r="E107" s="41">
        <v>49.868482399999991</v>
      </c>
      <c r="F107" s="41">
        <v>61.486374560000009</v>
      </c>
      <c r="G107" s="41">
        <v>53.542000000000002</v>
      </c>
      <c r="H107" s="41">
        <v>52.192999999999998</v>
      </c>
      <c r="I107" s="41">
        <v>71.668000000000006</v>
      </c>
      <c r="J107" s="41">
        <v>32.520000000000003</v>
      </c>
      <c r="K107" s="41">
        <v>65.63</v>
      </c>
      <c r="L107" s="41">
        <v>16.13</v>
      </c>
      <c r="M107" s="41">
        <v>10.006</v>
      </c>
      <c r="N107" s="41">
        <v>7.3559999999999999</v>
      </c>
      <c r="O107" s="41">
        <v>19.949000000000002</v>
      </c>
      <c r="P107" s="41">
        <v>28.556999999999999</v>
      </c>
      <c r="Q107" s="41"/>
      <c r="R107" s="41">
        <f t="shared" si="279"/>
        <v>52.082000000000001</v>
      </c>
      <c r="S107" s="41">
        <f t="shared" si="280"/>
        <v>61.486374560000009</v>
      </c>
      <c r="T107" s="41">
        <f t="shared" si="280"/>
        <v>52.192999999999998</v>
      </c>
      <c r="U107" s="41">
        <f t="shared" si="280"/>
        <v>32.520000000000003</v>
      </c>
      <c r="V107" s="41">
        <f t="shared" si="280"/>
        <v>16.13</v>
      </c>
      <c r="W107" s="41">
        <f t="shared" si="280"/>
        <v>7.3559999999999999</v>
      </c>
      <c r="X107" s="41">
        <f t="shared" si="280"/>
        <v>28.556999999999999</v>
      </c>
      <c r="Y107" s="41"/>
      <c r="Z107" s="41">
        <f t="shared" si="278"/>
        <v>61.486374560000009</v>
      </c>
      <c r="AA107" s="41">
        <f t="shared" si="278"/>
        <v>32.520000000000003</v>
      </c>
      <c r="AB107" s="41">
        <f t="shared" si="278"/>
        <v>7.3559999999999999</v>
      </c>
      <c r="AD107" s="41"/>
      <c r="AE107" s="41"/>
      <c r="AF107" s="41"/>
      <c r="AH107" s="63">
        <f t="shared" si="267"/>
        <v>0.77042777433353993</v>
      </c>
      <c r="AI107" s="41">
        <f t="shared" si="268"/>
        <v>12.427</v>
      </c>
    </row>
    <row r="108" spans="1:35" x14ac:dyDescent="0.2">
      <c r="A108" s="45" t="s">
        <v>70</v>
      </c>
      <c r="B108" s="29" t="s">
        <v>44</v>
      </c>
      <c r="C108" s="41">
        <v>0</v>
      </c>
      <c r="D108" s="41">
        <v>0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1">
        <v>29.721</v>
      </c>
      <c r="K108" s="41">
        <v>0</v>
      </c>
      <c r="L108" s="41">
        <v>23.335999999999999</v>
      </c>
      <c r="M108" s="41">
        <v>21.957000000000001</v>
      </c>
      <c r="N108" s="41">
        <v>33.357999999999997</v>
      </c>
      <c r="O108" s="41">
        <v>48.606000000000002</v>
      </c>
      <c r="P108" s="41">
        <v>52.396999999999998</v>
      </c>
      <c r="Q108" s="41"/>
      <c r="R108" s="41">
        <f t="shared" si="279"/>
        <v>0</v>
      </c>
      <c r="S108" s="41">
        <f t="shared" si="280"/>
        <v>0</v>
      </c>
      <c r="T108" s="41">
        <f t="shared" si="280"/>
        <v>0</v>
      </c>
      <c r="U108" s="41">
        <f t="shared" si="280"/>
        <v>29.721</v>
      </c>
      <c r="V108" s="41">
        <f t="shared" si="280"/>
        <v>23.335999999999999</v>
      </c>
      <c r="W108" s="41">
        <f t="shared" si="280"/>
        <v>33.357999999999997</v>
      </c>
      <c r="X108" s="41">
        <f t="shared" si="280"/>
        <v>52.396999999999998</v>
      </c>
      <c r="Y108" s="41"/>
      <c r="Z108" s="41"/>
      <c r="AA108" s="41">
        <f t="shared" ref="AA108:AB110" si="281">SUMIF($B$8:$Q$8,AA$8,$B108:$Q108)</f>
        <v>29.721</v>
      </c>
      <c r="AB108" s="41">
        <f t="shared" si="281"/>
        <v>33.357999999999997</v>
      </c>
      <c r="AD108" s="41"/>
      <c r="AE108" s="41"/>
      <c r="AF108" s="41"/>
      <c r="AH108" s="63">
        <f t="shared" si="267"/>
        <v>1.2453291052451148</v>
      </c>
      <c r="AI108" s="41">
        <f t="shared" si="268"/>
        <v>29.061</v>
      </c>
    </row>
    <row r="109" spans="1:35" x14ac:dyDescent="0.2">
      <c r="A109" s="45" t="s">
        <v>71</v>
      </c>
      <c r="B109" s="29" t="s">
        <v>72</v>
      </c>
      <c r="C109" s="41">
        <v>44.349366410000002</v>
      </c>
      <c r="D109" s="41">
        <v>38.789000000000001</v>
      </c>
      <c r="E109" s="41">
        <v>35.13727317</v>
      </c>
      <c r="F109" s="41">
        <v>32.124490690000002</v>
      </c>
      <c r="G109" s="41">
        <v>42.591999999999999</v>
      </c>
      <c r="H109" s="41">
        <v>38.284999999999997</v>
      </c>
      <c r="I109" s="41">
        <v>37.963000000000001</v>
      </c>
      <c r="J109" s="41">
        <v>47.66</v>
      </c>
      <c r="K109" s="41">
        <v>63.633000000000003</v>
      </c>
      <c r="L109" s="41">
        <v>109.066</v>
      </c>
      <c r="M109" s="41">
        <v>117.31</v>
      </c>
      <c r="N109" s="41">
        <v>123.658</v>
      </c>
      <c r="O109" s="41">
        <v>121.991</v>
      </c>
      <c r="P109" s="41">
        <v>99.19</v>
      </c>
      <c r="Q109" s="41"/>
      <c r="R109" s="41">
        <f t="shared" si="279"/>
        <v>38.789000000000001</v>
      </c>
      <c r="S109" s="41">
        <f t="shared" si="280"/>
        <v>32.124490690000002</v>
      </c>
      <c r="T109" s="41">
        <f t="shared" si="280"/>
        <v>38.284999999999997</v>
      </c>
      <c r="U109" s="41">
        <f t="shared" si="280"/>
        <v>47.66</v>
      </c>
      <c r="V109" s="41">
        <f t="shared" si="280"/>
        <v>109.066</v>
      </c>
      <c r="W109" s="41">
        <f t="shared" si="280"/>
        <v>123.658</v>
      </c>
      <c r="X109" s="41">
        <f t="shared" si="280"/>
        <v>99.19</v>
      </c>
      <c r="Y109" s="41"/>
      <c r="Z109" s="41">
        <f>SUMIF($B$8:$Q$8,Z$8,$B109:$Q109)</f>
        <v>32.124490690000002</v>
      </c>
      <c r="AA109" s="41">
        <f t="shared" si="281"/>
        <v>47.66</v>
      </c>
      <c r="AB109" s="41">
        <f t="shared" si="281"/>
        <v>123.658</v>
      </c>
      <c r="AD109" s="41"/>
      <c r="AE109" s="41"/>
      <c r="AF109" s="41"/>
      <c r="AH109" s="63">
        <f t="shared" ref="AH109:AH121" si="282">IFERROR(SUMIF($C$4:$AG$4,$AH$2,$C109:$AG109)/SUMIF($C$4:$AG$4,$AI$2,$C109:$AG109)-1,"")</f>
        <v>-9.0550675737626762E-2</v>
      </c>
      <c r="AI109" s="41">
        <f t="shared" ref="AI109:AI121" si="283">SUMIF($C$4:$AG$4,$AH$2,$C109:$AG109)-SUMIF($C$4:$AG$4,$AI$2,$C109:$AG109)</f>
        <v>-9.8760000000000048</v>
      </c>
    </row>
    <row r="110" spans="1:35" x14ac:dyDescent="0.2">
      <c r="A110" s="45" t="s">
        <v>73</v>
      </c>
      <c r="B110" s="29" t="s">
        <v>74</v>
      </c>
      <c r="C110" s="41">
        <v>355.56056307511102</v>
      </c>
      <c r="D110" s="41">
        <v>382.00400000000002</v>
      </c>
      <c r="E110" s="41">
        <v>359.72770689208301</v>
      </c>
      <c r="F110" s="41">
        <v>326.35199335105904</v>
      </c>
      <c r="G110" s="41">
        <v>335.27499999999998</v>
      </c>
      <c r="H110" s="41">
        <v>347.23500000000001</v>
      </c>
      <c r="I110" s="41">
        <v>321.81900000000002</v>
      </c>
      <c r="J110" s="41">
        <v>224.62200000000001</v>
      </c>
      <c r="K110" s="41">
        <v>225.78100000000001</v>
      </c>
      <c r="L110" s="41">
        <v>210.99600000000001</v>
      </c>
      <c r="M110" s="41">
        <v>340.286</v>
      </c>
      <c r="N110" s="41">
        <v>324.17899999999997</v>
      </c>
      <c r="O110" s="41">
        <v>357.64</v>
      </c>
      <c r="P110" s="41">
        <v>375.95499999999998</v>
      </c>
      <c r="Q110" s="41"/>
      <c r="R110" s="41">
        <f t="shared" si="279"/>
        <v>382.00400000000002</v>
      </c>
      <c r="S110" s="41">
        <f t="shared" si="280"/>
        <v>326.35199335105904</v>
      </c>
      <c r="T110" s="41">
        <f t="shared" si="280"/>
        <v>347.23500000000001</v>
      </c>
      <c r="U110" s="41">
        <f t="shared" si="280"/>
        <v>224.62200000000001</v>
      </c>
      <c r="V110" s="41">
        <f t="shared" si="280"/>
        <v>210.99600000000001</v>
      </c>
      <c r="W110" s="41">
        <f t="shared" si="280"/>
        <v>324.17899999999997</v>
      </c>
      <c r="X110" s="41">
        <f t="shared" si="280"/>
        <v>375.95499999999998</v>
      </c>
      <c r="Y110" s="41"/>
      <c r="Z110" s="41">
        <f>SUMIF($B$8:$Q$8,Z$8,$B110:$Q110)</f>
        <v>326.35199335105904</v>
      </c>
      <c r="AA110" s="41">
        <f t="shared" si="281"/>
        <v>224.62200000000001</v>
      </c>
      <c r="AB110" s="41">
        <f t="shared" si="281"/>
        <v>324.17899999999997</v>
      </c>
      <c r="AD110" s="41"/>
      <c r="AE110" s="41"/>
      <c r="AF110" s="41"/>
      <c r="AH110" s="63">
        <f t="shared" si="282"/>
        <v>0.78181102959297788</v>
      </c>
      <c r="AI110" s="41">
        <f t="shared" si="283"/>
        <v>164.95899999999997</v>
      </c>
    </row>
    <row r="111" spans="1:35" ht="5.0999999999999996" customHeight="1" x14ac:dyDescent="0.2"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D111" s="41"/>
      <c r="AE111" s="41"/>
      <c r="AF111" s="41"/>
      <c r="AH111" s="63" t="str">
        <f t="shared" si="282"/>
        <v/>
      </c>
      <c r="AI111" s="41">
        <f t="shared" si="283"/>
        <v>0</v>
      </c>
    </row>
    <row r="112" spans="1:35" s="9" customFormat="1" x14ac:dyDescent="0.2">
      <c r="A112" s="48"/>
      <c r="B112" s="30" t="s">
        <v>75</v>
      </c>
      <c r="C112" s="42">
        <f t="shared" ref="C112:L112" si="284">SUM(C113:C130)</f>
        <v>2028.414354941197</v>
      </c>
      <c r="D112" s="42">
        <f t="shared" si="284"/>
        <v>2004.3529999999996</v>
      </c>
      <c r="E112" s="42">
        <f t="shared" si="284"/>
        <v>2366.619764236998</v>
      </c>
      <c r="F112" s="42">
        <f t="shared" si="284"/>
        <v>2480.1132545658907</v>
      </c>
      <c r="G112" s="42">
        <f t="shared" si="284"/>
        <v>2616.2479999999991</v>
      </c>
      <c r="H112" s="42">
        <f t="shared" si="284"/>
        <v>2884.5940000000005</v>
      </c>
      <c r="I112" s="42">
        <f t="shared" si="284"/>
        <v>3133.2090000000003</v>
      </c>
      <c r="J112" s="42">
        <f t="shared" si="284"/>
        <v>3316.4030000000002</v>
      </c>
      <c r="K112" s="42">
        <f t="shared" si="284"/>
        <v>3291.8109999999997</v>
      </c>
      <c r="L112" s="42">
        <f t="shared" si="284"/>
        <v>3474.2250000000004</v>
      </c>
      <c r="M112" s="42">
        <f t="shared" ref="M112:N112" si="285">SUM(M113:M130)</f>
        <v>3526.3620000000001</v>
      </c>
      <c r="N112" s="42">
        <f t="shared" si="285"/>
        <v>3610.6840000000007</v>
      </c>
      <c r="O112" s="42">
        <f t="shared" ref="O112:P112" si="286">SUM(O113:O130)</f>
        <v>3239.8770000000004</v>
      </c>
      <c r="P112" s="42">
        <f t="shared" si="286"/>
        <v>3128.0850000000014</v>
      </c>
      <c r="Q112" s="40"/>
      <c r="R112" s="42">
        <f t="shared" ref="R112" si="287">SUM(R113:R130)</f>
        <v>2004.3529999999996</v>
      </c>
      <c r="S112" s="42">
        <f t="shared" ref="S112" si="288">SUM(S113:S130)</f>
        <v>2480.1132545658907</v>
      </c>
      <c r="T112" s="42">
        <f t="shared" ref="T112" si="289">SUM(T113:T130)</f>
        <v>2884.5940000000005</v>
      </c>
      <c r="U112" s="42">
        <f t="shared" ref="U112:W112" si="290">SUM(U113:U130)</f>
        <v>3316.4030000000002</v>
      </c>
      <c r="V112" s="42">
        <f t="shared" ca="1" si="290"/>
        <v>3474.2250000000004</v>
      </c>
      <c r="W112" s="42">
        <f t="shared" si="290"/>
        <v>3610.6840000000007</v>
      </c>
      <c r="X112" s="42">
        <f t="shared" ref="X112" si="291">SUM(X113:X130)</f>
        <v>0</v>
      </c>
      <c r="Y112" s="40"/>
      <c r="Z112" s="42">
        <f t="shared" ref="Z112" si="292">SUM(Z113:Z130)</f>
        <v>2480.1132545658907</v>
      </c>
      <c r="AA112" s="42">
        <f t="shared" ref="AA112" si="293">SUM(AA113:AA130)</f>
        <v>3316.4030000000002</v>
      </c>
      <c r="AB112" s="42">
        <f>SUM(AB113:AB130)</f>
        <v>3610.6840000000007</v>
      </c>
      <c r="AD112" s="41"/>
      <c r="AE112" s="41"/>
      <c r="AF112" s="41"/>
      <c r="AG112" s="6"/>
      <c r="AH112" s="62">
        <f t="shared" si="282"/>
        <v>-9.9630852924033064E-2</v>
      </c>
      <c r="AI112" s="42">
        <f t="shared" si="283"/>
        <v>-346.13999999999896</v>
      </c>
    </row>
    <row r="113" spans="1:35" x14ac:dyDescent="0.2">
      <c r="A113" s="45" t="s">
        <v>76</v>
      </c>
      <c r="B113" s="29" t="s">
        <v>55</v>
      </c>
      <c r="C113" s="41">
        <v>56.281999999999996</v>
      </c>
      <c r="D113" s="41">
        <v>162.88200000000001</v>
      </c>
      <c r="E113" s="41">
        <v>462.73579394999996</v>
      </c>
      <c r="F113" s="41">
        <v>475.33300000000003</v>
      </c>
      <c r="G113" s="41">
        <v>456.54300000000001</v>
      </c>
      <c r="H113" s="41">
        <v>462.45</v>
      </c>
      <c r="I113" s="41">
        <v>454.714</v>
      </c>
      <c r="J113" s="41">
        <v>457.74700000000001</v>
      </c>
      <c r="K113" s="41">
        <v>402.32499999999999</v>
      </c>
      <c r="L113" s="41">
        <v>407.42500000000001</v>
      </c>
      <c r="M113" s="41">
        <v>381.81200000000001</v>
      </c>
      <c r="N113" s="41">
        <v>391.60399999999998</v>
      </c>
      <c r="O113" s="41">
        <v>24.47</v>
      </c>
      <c r="P113" s="41">
        <v>29.423999999999999</v>
      </c>
      <c r="Q113" s="41"/>
      <c r="R113" s="41">
        <f t="shared" ref="R113:U120" si="294">SUMIF($B$8:$Q$8,R$8,$B113:$Q113)</f>
        <v>162.88200000000001</v>
      </c>
      <c r="S113" s="41">
        <f t="shared" si="294"/>
        <v>475.33300000000003</v>
      </c>
      <c r="T113" s="41">
        <f t="shared" si="294"/>
        <v>462.45</v>
      </c>
      <c r="U113" s="41">
        <f t="shared" si="294"/>
        <v>457.74700000000001</v>
      </c>
      <c r="V113" s="41">
        <f ca="1">SUMIF($B$8:$Q$8,V$8,B113:L113)</f>
        <v>407.42500000000001</v>
      </c>
      <c r="W113" s="41">
        <f>SUMIF($B$8:$Q$8,W$8,B113:Q113)</f>
        <v>391.60399999999998</v>
      </c>
      <c r="X113" s="41">
        <f>SUMIF($B$8:$Q$8,X$8,C113:R113)</f>
        <v>0</v>
      </c>
      <c r="Y113" s="41"/>
      <c r="Z113" s="41">
        <f t="shared" ref="Z113:AB120" si="295">SUMIF($B$8:$Q$8,Z$8,$B113:$Q113)</f>
        <v>475.33300000000003</v>
      </c>
      <c r="AA113" s="41">
        <f t="shared" si="295"/>
        <v>457.74700000000001</v>
      </c>
      <c r="AB113" s="41">
        <f t="shared" si="295"/>
        <v>391.60399999999998</v>
      </c>
      <c r="AD113" s="41"/>
      <c r="AE113" s="41"/>
      <c r="AF113" s="41"/>
      <c r="AH113" s="63">
        <f t="shared" si="282"/>
        <v>-0.92778057311161566</v>
      </c>
      <c r="AI113" s="41">
        <f t="shared" si="283"/>
        <v>-378.00100000000003</v>
      </c>
    </row>
    <row r="114" spans="1:35" x14ac:dyDescent="0.2">
      <c r="A114" s="45" t="s">
        <v>77</v>
      </c>
      <c r="B114" s="29" t="s">
        <v>61</v>
      </c>
      <c r="C114" s="41">
        <v>72.858000000000004</v>
      </c>
      <c r="D114" s="41">
        <v>72.613</v>
      </c>
      <c r="E114" s="41">
        <v>68.287999999999997</v>
      </c>
      <c r="F114" s="41">
        <v>66.652000000000001</v>
      </c>
      <c r="G114" s="41">
        <v>66.569000000000003</v>
      </c>
      <c r="H114" s="41">
        <v>65.736999999999995</v>
      </c>
      <c r="I114" s="41">
        <v>65.742000000000004</v>
      </c>
      <c r="J114" s="41">
        <v>0</v>
      </c>
      <c r="K114" s="41">
        <v>65.509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/>
      <c r="R114" s="41">
        <f t="shared" si="294"/>
        <v>72.613</v>
      </c>
      <c r="S114" s="41">
        <f t="shared" si="294"/>
        <v>66.652000000000001</v>
      </c>
      <c r="T114" s="41">
        <f t="shared" si="294"/>
        <v>65.736999999999995</v>
      </c>
      <c r="U114" s="41">
        <f t="shared" si="294"/>
        <v>0</v>
      </c>
      <c r="V114" s="41">
        <f t="shared" ref="V114:V130" ca="1" si="296">SUMIF($B$8:$Q$8,V$8,B114:L114)</f>
        <v>0</v>
      </c>
      <c r="W114" s="41">
        <f t="shared" ref="W114:X130" si="297">SUMIF($B$8:$Q$8,W$8,B114:Q114)</f>
        <v>0</v>
      </c>
      <c r="X114" s="41">
        <f t="shared" si="297"/>
        <v>0</v>
      </c>
      <c r="Y114" s="41"/>
      <c r="Z114" s="41">
        <f t="shared" si="295"/>
        <v>66.652000000000001</v>
      </c>
      <c r="AA114" s="41">
        <f t="shared" si="295"/>
        <v>0</v>
      </c>
      <c r="AB114" s="41">
        <f t="shared" si="295"/>
        <v>0</v>
      </c>
      <c r="AD114" s="41"/>
      <c r="AE114" s="41"/>
      <c r="AF114" s="41"/>
      <c r="AH114" s="63" t="str">
        <f t="shared" si="282"/>
        <v/>
      </c>
      <c r="AI114" s="41">
        <f t="shared" si="283"/>
        <v>0</v>
      </c>
    </row>
    <row r="115" spans="1:35" x14ac:dyDescent="0.2">
      <c r="A115" s="45" t="s">
        <v>78</v>
      </c>
      <c r="B115" s="29" t="s">
        <v>67</v>
      </c>
      <c r="C115" s="41">
        <v>83.438999999999993</v>
      </c>
      <c r="D115" s="41">
        <v>47.433</v>
      </c>
      <c r="E115" s="41">
        <v>57.456000000000003</v>
      </c>
      <c r="F115" s="41">
        <v>80.491</v>
      </c>
      <c r="G115" s="41">
        <v>106.447</v>
      </c>
      <c r="H115" s="41">
        <v>130.613</v>
      </c>
      <c r="I115" s="41">
        <v>169.91</v>
      </c>
      <c r="J115" s="41">
        <v>194.62700000000001</v>
      </c>
      <c r="K115" s="41">
        <v>133.87700000000001</v>
      </c>
      <c r="L115" s="41">
        <v>154.005</v>
      </c>
      <c r="M115" s="41">
        <v>188.49799999999999</v>
      </c>
      <c r="N115" s="41">
        <v>226.46</v>
      </c>
      <c r="O115" s="41">
        <v>198.17500000000001</v>
      </c>
      <c r="P115" s="41">
        <v>178.417</v>
      </c>
      <c r="Q115" s="41"/>
      <c r="R115" s="41">
        <f t="shared" si="294"/>
        <v>47.433</v>
      </c>
      <c r="S115" s="41">
        <f t="shared" si="294"/>
        <v>80.491</v>
      </c>
      <c r="T115" s="41">
        <f t="shared" si="294"/>
        <v>130.613</v>
      </c>
      <c r="U115" s="41">
        <f t="shared" si="294"/>
        <v>194.62700000000001</v>
      </c>
      <c r="V115" s="41">
        <f t="shared" ca="1" si="296"/>
        <v>154.005</v>
      </c>
      <c r="W115" s="41">
        <f t="shared" si="297"/>
        <v>226.46</v>
      </c>
      <c r="X115" s="41">
        <f t="shared" si="297"/>
        <v>0</v>
      </c>
      <c r="Y115" s="41"/>
      <c r="Z115" s="41">
        <f t="shared" si="295"/>
        <v>80.491</v>
      </c>
      <c r="AA115" s="41">
        <f t="shared" si="295"/>
        <v>194.62700000000001</v>
      </c>
      <c r="AB115" s="41">
        <f t="shared" si="295"/>
        <v>226.46</v>
      </c>
      <c r="AD115" s="41"/>
      <c r="AE115" s="41"/>
      <c r="AF115" s="41"/>
      <c r="AH115" s="63">
        <f t="shared" si="282"/>
        <v>0.15851433395019643</v>
      </c>
      <c r="AI115" s="41">
        <f t="shared" si="283"/>
        <v>24.412000000000006</v>
      </c>
    </row>
    <row r="116" spans="1:35" x14ac:dyDescent="0.2">
      <c r="A116" s="45" t="s">
        <v>79</v>
      </c>
      <c r="B116" s="29" t="s">
        <v>57</v>
      </c>
      <c r="C116" s="41">
        <v>40.613818290000005</v>
      </c>
      <c r="D116" s="41">
        <v>7.0000000000000001E-3</v>
      </c>
      <c r="E116" s="41">
        <v>0.54500356000000005</v>
      </c>
      <c r="F116" s="41">
        <v>0</v>
      </c>
      <c r="G116" s="41">
        <v>2.226</v>
      </c>
      <c r="H116" s="41">
        <v>1.915</v>
      </c>
      <c r="I116" s="41">
        <v>4.2329999999999997</v>
      </c>
      <c r="J116" s="41">
        <v>4.4450000000000003</v>
      </c>
      <c r="K116" s="41">
        <v>4.2050000000000001</v>
      </c>
      <c r="L116" s="41">
        <v>8.6259999999999994</v>
      </c>
      <c r="M116" s="41">
        <v>5.0570000000000004</v>
      </c>
      <c r="N116" s="41">
        <v>9.7569999999999997</v>
      </c>
      <c r="O116" s="41">
        <v>8.3510000000000009</v>
      </c>
      <c r="P116" s="41">
        <v>13.436999999999999</v>
      </c>
      <c r="Q116" s="41"/>
      <c r="R116" s="41">
        <f t="shared" si="294"/>
        <v>7.0000000000000001E-3</v>
      </c>
      <c r="S116" s="41">
        <f t="shared" si="294"/>
        <v>0</v>
      </c>
      <c r="T116" s="41">
        <f t="shared" si="294"/>
        <v>1.915</v>
      </c>
      <c r="U116" s="41">
        <f t="shared" si="294"/>
        <v>4.4450000000000003</v>
      </c>
      <c r="V116" s="41">
        <f t="shared" ca="1" si="296"/>
        <v>8.6259999999999994</v>
      </c>
      <c r="W116" s="41">
        <f t="shared" si="297"/>
        <v>9.7569999999999997</v>
      </c>
      <c r="X116" s="41">
        <f t="shared" si="297"/>
        <v>0</v>
      </c>
      <c r="Y116" s="41"/>
      <c r="Z116" s="41">
        <f t="shared" si="295"/>
        <v>0</v>
      </c>
      <c r="AA116" s="41">
        <f t="shared" si="295"/>
        <v>4.4450000000000003</v>
      </c>
      <c r="AB116" s="41">
        <f t="shared" si="295"/>
        <v>9.7569999999999997</v>
      </c>
      <c r="AD116" s="41"/>
      <c r="AE116" s="41"/>
      <c r="AF116" s="41"/>
      <c r="AH116" s="63">
        <f t="shared" si="282"/>
        <v>0.5577324368189196</v>
      </c>
      <c r="AI116" s="41">
        <f t="shared" si="283"/>
        <v>4.8109999999999999</v>
      </c>
    </row>
    <row r="117" spans="1:35" x14ac:dyDescent="0.2">
      <c r="A117" s="45" t="s">
        <v>80</v>
      </c>
      <c r="B117" s="29" t="s">
        <v>81</v>
      </c>
      <c r="C117" s="41">
        <v>6.503870570000025</v>
      </c>
      <c r="D117" s="41">
        <v>11.824</v>
      </c>
      <c r="E117" s="41">
        <v>4.5335791699999728</v>
      </c>
      <c r="F117" s="41">
        <v>6.0102120399999981</v>
      </c>
      <c r="G117" s="41">
        <v>6.3230000000000004</v>
      </c>
      <c r="H117" s="41">
        <v>1.08</v>
      </c>
      <c r="I117" s="41">
        <v>0</v>
      </c>
      <c r="J117" s="41">
        <v>0.16700000000000001</v>
      </c>
      <c r="K117" s="41">
        <v>0.27900000000000003</v>
      </c>
      <c r="L117" s="41">
        <v>0.54800000000000004</v>
      </c>
      <c r="M117" s="41">
        <v>0.81799999999999995</v>
      </c>
      <c r="N117" s="41">
        <v>0</v>
      </c>
      <c r="O117" s="41">
        <v>0</v>
      </c>
      <c r="P117" s="41">
        <v>0</v>
      </c>
      <c r="Q117" s="41"/>
      <c r="R117" s="41">
        <f t="shared" si="294"/>
        <v>11.824</v>
      </c>
      <c r="S117" s="41">
        <f t="shared" si="294"/>
        <v>6.0102120399999981</v>
      </c>
      <c r="T117" s="41">
        <f t="shared" si="294"/>
        <v>1.08</v>
      </c>
      <c r="U117" s="41">
        <f t="shared" si="294"/>
        <v>0.16700000000000001</v>
      </c>
      <c r="V117" s="41">
        <f t="shared" ca="1" si="296"/>
        <v>0.54800000000000004</v>
      </c>
      <c r="W117" s="41">
        <f t="shared" si="297"/>
        <v>0</v>
      </c>
      <c r="X117" s="41">
        <f t="shared" si="297"/>
        <v>0</v>
      </c>
      <c r="Y117" s="41"/>
      <c r="Z117" s="41">
        <f t="shared" si="295"/>
        <v>6.0102120399999981</v>
      </c>
      <c r="AA117" s="41">
        <f t="shared" si="295"/>
        <v>0.16700000000000001</v>
      </c>
      <c r="AB117" s="41">
        <f t="shared" si="295"/>
        <v>0</v>
      </c>
      <c r="AD117" s="41"/>
      <c r="AE117" s="41"/>
      <c r="AF117" s="41"/>
      <c r="AH117" s="63">
        <f t="shared" si="282"/>
        <v>-1</v>
      </c>
      <c r="AI117" s="41">
        <f t="shared" si="283"/>
        <v>-0.54800000000000004</v>
      </c>
    </row>
    <row r="118" spans="1:35" x14ac:dyDescent="0.2">
      <c r="A118" s="45" t="s">
        <v>82</v>
      </c>
      <c r="B118" s="29" t="s">
        <v>63</v>
      </c>
      <c r="C118" s="41">
        <v>491.46444916859997</v>
      </c>
      <c r="D118" s="41">
        <v>513.42200000000003</v>
      </c>
      <c r="E118" s="41">
        <v>562.40618508537796</v>
      </c>
      <c r="F118" s="41">
        <v>685.37699999999995</v>
      </c>
      <c r="G118" s="41">
        <v>849.04899999999998</v>
      </c>
      <c r="H118" s="41">
        <v>1101.229</v>
      </c>
      <c r="I118" s="41">
        <v>1298.7539999999999</v>
      </c>
      <c r="J118" s="41">
        <v>1502.288</v>
      </c>
      <c r="K118" s="41">
        <v>1498.6949999999999</v>
      </c>
      <c r="L118" s="41">
        <v>1732.0830000000001</v>
      </c>
      <c r="M118" s="41">
        <v>1832.5840000000001</v>
      </c>
      <c r="N118" s="41">
        <v>1889.847</v>
      </c>
      <c r="O118" s="41">
        <v>1923.2919999999999</v>
      </c>
      <c r="P118" s="41">
        <v>1820.66</v>
      </c>
      <c r="Q118" s="41"/>
      <c r="R118" s="41">
        <f t="shared" si="294"/>
        <v>513.42200000000003</v>
      </c>
      <c r="S118" s="41">
        <f t="shared" si="294"/>
        <v>685.37699999999995</v>
      </c>
      <c r="T118" s="41">
        <f t="shared" si="294"/>
        <v>1101.229</v>
      </c>
      <c r="U118" s="41">
        <f t="shared" si="294"/>
        <v>1502.288</v>
      </c>
      <c r="V118" s="41">
        <f t="shared" ca="1" si="296"/>
        <v>1732.0830000000001</v>
      </c>
      <c r="W118" s="41">
        <f t="shared" si="297"/>
        <v>1889.847</v>
      </c>
      <c r="X118" s="41">
        <f t="shared" si="297"/>
        <v>0</v>
      </c>
      <c r="Y118" s="41"/>
      <c r="Z118" s="41">
        <f t="shared" si="295"/>
        <v>685.37699999999995</v>
      </c>
      <c r="AA118" s="41">
        <f t="shared" si="295"/>
        <v>1502.288</v>
      </c>
      <c r="AB118" s="41">
        <f t="shared" si="295"/>
        <v>1889.847</v>
      </c>
      <c r="AD118" s="41"/>
      <c r="AE118" s="41"/>
      <c r="AF118" s="41"/>
      <c r="AH118" s="63">
        <f t="shared" si="282"/>
        <v>5.113900430868501E-2</v>
      </c>
      <c r="AI118" s="41">
        <f t="shared" si="283"/>
        <v>88.576999999999998</v>
      </c>
    </row>
    <row r="119" spans="1:35" x14ac:dyDescent="0.2">
      <c r="A119" s="45" t="s">
        <v>83</v>
      </c>
      <c r="B119" s="29" t="s">
        <v>84</v>
      </c>
      <c r="C119" s="41">
        <v>30.453907820000008</v>
      </c>
      <c r="D119" s="41">
        <v>26.823</v>
      </c>
      <c r="E119" s="41">
        <v>40.307198209999989</v>
      </c>
      <c r="F119" s="41">
        <v>37.87315353999999</v>
      </c>
      <c r="G119" s="41">
        <v>38.945999999999998</v>
      </c>
      <c r="H119" s="41">
        <v>37.459000000000003</v>
      </c>
      <c r="I119" s="41">
        <v>45.082999999999998</v>
      </c>
      <c r="J119" s="41">
        <v>44.451999999999998</v>
      </c>
      <c r="K119" s="41">
        <v>49.332999999999998</v>
      </c>
      <c r="L119" s="41">
        <v>38.304000000000002</v>
      </c>
      <c r="M119" s="41">
        <v>35.517000000000003</v>
      </c>
      <c r="N119" s="41">
        <v>38.387</v>
      </c>
      <c r="O119" s="41">
        <v>49.034999999999997</v>
      </c>
      <c r="P119" s="41">
        <v>49.734999999999999</v>
      </c>
      <c r="Q119" s="41"/>
      <c r="R119" s="41">
        <f t="shared" si="294"/>
        <v>26.823</v>
      </c>
      <c r="S119" s="41">
        <f t="shared" si="294"/>
        <v>37.87315353999999</v>
      </c>
      <c r="T119" s="41">
        <f t="shared" si="294"/>
        <v>37.459000000000003</v>
      </c>
      <c r="U119" s="41">
        <f t="shared" si="294"/>
        <v>44.451999999999998</v>
      </c>
      <c r="V119" s="41">
        <f t="shared" ca="1" si="296"/>
        <v>38.304000000000002</v>
      </c>
      <c r="W119" s="41">
        <f t="shared" si="297"/>
        <v>38.387</v>
      </c>
      <c r="X119" s="41">
        <f t="shared" si="297"/>
        <v>0</v>
      </c>
      <c r="Y119" s="41"/>
      <c r="Z119" s="41">
        <f t="shared" si="295"/>
        <v>37.87315353999999</v>
      </c>
      <c r="AA119" s="41">
        <f t="shared" si="295"/>
        <v>44.451999999999998</v>
      </c>
      <c r="AB119" s="41">
        <f t="shared" si="295"/>
        <v>38.387</v>
      </c>
      <c r="AD119" s="41"/>
      <c r="AE119" s="41"/>
      <c r="AF119" s="41"/>
      <c r="AH119" s="63">
        <f t="shared" si="282"/>
        <v>0.29842836257309924</v>
      </c>
      <c r="AI119" s="41">
        <f t="shared" si="283"/>
        <v>11.430999999999997</v>
      </c>
    </row>
    <row r="120" spans="1:35" x14ac:dyDescent="0.2">
      <c r="A120" s="45" t="s">
        <v>85</v>
      </c>
      <c r="B120" s="29" t="s">
        <v>69</v>
      </c>
      <c r="C120" s="41">
        <v>24.73979057</v>
      </c>
      <c r="D120" s="41">
        <v>23.559000000000001</v>
      </c>
      <c r="E120" s="41">
        <v>22.259863240000001</v>
      </c>
      <c r="F120" s="41">
        <v>26.687790570000001</v>
      </c>
      <c r="G120" s="41">
        <v>25.983000000000001</v>
      </c>
      <c r="H120" s="41">
        <v>29.044</v>
      </c>
      <c r="I120" s="41">
        <v>33.630000000000003</v>
      </c>
      <c r="J120" s="41">
        <v>31.251000000000001</v>
      </c>
      <c r="K120" s="41">
        <v>35.249000000000002</v>
      </c>
      <c r="L120" s="41">
        <v>60.088000000000001</v>
      </c>
      <c r="M120" s="41">
        <v>51.006999999999998</v>
      </c>
      <c r="N120" s="41">
        <v>30.917999999999999</v>
      </c>
      <c r="O120" s="41">
        <v>42.963000000000001</v>
      </c>
      <c r="P120" s="41">
        <v>44.832999999999998</v>
      </c>
      <c r="Q120" s="41"/>
      <c r="R120" s="41">
        <f t="shared" si="294"/>
        <v>23.559000000000001</v>
      </c>
      <c r="S120" s="41">
        <f t="shared" si="294"/>
        <v>26.687790570000001</v>
      </c>
      <c r="T120" s="41">
        <f t="shared" si="294"/>
        <v>29.044</v>
      </c>
      <c r="U120" s="41">
        <f t="shared" si="294"/>
        <v>31.251000000000001</v>
      </c>
      <c r="V120" s="41">
        <f t="shared" ca="1" si="296"/>
        <v>60.088000000000001</v>
      </c>
      <c r="W120" s="41">
        <f t="shared" si="297"/>
        <v>30.917999999999999</v>
      </c>
      <c r="X120" s="41">
        <f t="shared" si="297"/>
        <v>0</v>
      </c>
      <c r="Y120" s="41"/>
      <c r="Z120" s="41">
        <f t="shared" si="295"/>
        <v>26.687790570000001</v>
      </c>
      <c r="AA120" s="41">
        <f t="shared" si="295"/>
        <v>31.251000000000001</v>
      </c>
      <c r="AB120" s="41">
        <f t="shared" si="295"/>
        <v>30.917999999999999</v>
      </c>
      <c r="AD120" s="41"/>
      <c r="AE120" s="41"/>
      <c r="AF120" s="41"/>
      <c r="AH120" s="63">
        <f t="shared" si="282"/>
        <v>-0.25387764611902541</v>
      </c>
      <c r="AI120" s="41">
        <f t="shared" si="283"/>
        <v>-15.255000000000003</v>
      </c>
    </row>
    <row r="121" spans="1:35" x14ac:dyDescent="0.2">
      <c r="A121" s="45" t="s">
        <v>86</v>
      </c>
      <c r="B121" s="29" t="s">
        <v>44</v>
      </c>
      <c r="C121" s="41"/>
      <c r="D121" s="41"/>
      <c r="E121" s="41"/>
      <c r="F121" s="41"/>
      <c r="G121" s="41"/>
      <c r="H121" s="41"/>
      <c r="I121" s="41"/>
      <c r="J121" s="41"/>
      <c r="K121" s="41">
        <v>0</v>
      </c>
      <c r="L121" s="41">
        <v>12.955</v>
      </c>
      <c r="M121" s="41">
        <v>12.436999999999999</v>
      </c>
      <c r="N121" s="41">
        <v>16.856000000000002</v>
      </c>
      <c r="O121" s="41">
        <v>13.111000000000001</v>
      </c>
      <c r="P121" s="41">
        <v>10.052</v>
      </c>
      <c r="Q121" s="41"/>
      <c r="R121" s="41"/>
      <c r="S121" s="41"/>
      <c r="T121" s="41"/>
      <c r="U121" s="41"/>
      <c r="V121" s="41">
        <f t="shared" ca="1" si="296"/>
        <v>12.955</v>
      </c>
      <c r="W121" s="41">
        <f t="shared" si="297"/>
        <v>16.856000000000002</v>
      </c>
      <c r="X121" s="41">
        <f t="shared" si="297"/>
        <v>0</v>
      </c>
      <c r="Y121" s="41"/>
      <c r="Z121" s="41"/>
      <c r="AA121" s="41"/>
      <c r="AB121" s="41">
        <f t="shared" ref="AB121:AB130" si="298">SUMIF($B$8:$Q$8,AB$8,$B121:$Q121)</f>
        <v>16.856000000000002</v>
      </c>
      <c r="AD121" s="41"/>
      <c r="AE121" s="41"/>
      <c r="AF121" s="41"/>
      <c r="AH121" s="63">
        <f t="shared" si="282"/>
        <v>-0.22408336549594754</v>
      </c>
      <c r="AI121" s="41">
        <f t="shared" si="283"/>
        <v>-2.9030000000000005</v>
      </c>
    </row>
    <row r="122" spans="1:35" x14ac:dyDescent="0.2">
      <c r="A122" s="45" t="s">
        <v>87</v>
      </c>
      <c r="B122" s="29" t="s">
        <v>88</v>
      </c>
      <c r="C122" s="41">
        <v>101.10454487</v>
      </c>
      <c r="D122" s="41">
        <v>99.498000000000005</v>
      </c>
      <c r="E122" s="41">
        <v>83.976042430000007</v>
      </c>
      <c r="F122" s="41">
        <v>71.770535989999999</v>
      </c>
      <c r="G122" s="41">
        <v>71.930999999999997</v>
      </c>
      <c r="H122" s="41">
        <v>69.831000000000003</v>
      </c>
      <c r="I122" s="41">
        <v>71.037000000000006</v>
      </c>
      <c r="J122" s="41">
        <v>72.947999999999993</v>
      </c>
      <c r="K122" s="41">
        <v>75.036000000000001</v>
      </c>
      <c r="L122" s="41">
        <v>73.415000000000006</v>
      </c>
      <c r="M122" s="41">
        <v>74.838999999999999</v>
      </c>
      <c r="N122" s="41">
        <v>74.933999999999997</v>
      </c>
      <c r="O122" s="41">
        <v>74.513999999999996</v>
      </c>
      <c r="P122" s="41">
        <v>75.694999999999993</v>
      </c>
      <c r="Q122" s="41"/>
      <c r="R122" s="41">
        <f t="shared" ref="R122:U130" si="299">SUMIF($B$8:$Q$8,R$8,$B122:$Q122)</f>
        <v>99.498000000000005</v>
      </c>
      <c r="S122" s="41">
        <f t="shared" si="299"/>
        <v>71.770535989999999</v>
      </c>
      <c r="T122" s="41">
        <f t="shared" si="299"/>
        <v>69.831000000000003</v>
      </c>
      <c r="U122" s="41">
        <f t="shared" si="299"/>
        <v>72.947999999999993</v>
      </c>
      <c r="V122" s="41">
        <f t="shared" ca="1" si="296"/>
        <v>73.415000000000006</v>
      </c>
      <c r="W122" s="41">
        <f t="shared" si="297"/>
        <v>74.933999999999997</v>
      </c>
      <c r="X122" s="41">
        <f t="shared" si="297"/>
        <v>0</v>
      </c>
      <c r="Y122" s="41"/>
      <c r="Z122" s="41">
        <f t="shared" ref="Z122:AA130" si="300">SUMIF($B$8:$Q$8,Z$8,$B122:$Q122)</f>
        <v>71.770535989999999</v>
      </c>
      <c r="AA122" s="41">
        <f t="shared" si="300"/>
        <v>72.947999999999993</v>
      </c>
      <c r="AB122" s="41">
        <f t="shared" si="298"/>
        <v>74.933999999999997</v>
      </c>
      <c r="AD122" s="41"/>
      <c r="AE122" s="41"/>
      <c r="AF122" s="41"/>
      <c r="AH122" s="63">
        <f t="shared" ref="AH122:AH168" si="301">IFERROR(SUMIF($C$4:$AG$4,$AH$2,$C122:$AG122)/SUMIF($C$4:$AG$4,$AI$2,$C122:$AG122)-1,"")</f>
        <v>3.1056323639583105E-2</v>
      </c>
      <c r="AI122" s="41">
        <f t="shared" ref="AI122:AI168" si="302">SUMIF($C$4:$AG$4,$AH$2,$C122:$AG122)-SUMIF($C$4:$AG$4,$AI$2,$C122:$AG122)</f>
        <v>2.2799999999999869</v>
      </c>
    </row>
    <row r="123" spans="1:35" x14ac:dyDescent="0.2">
      <c r="A123" s="45" t="s">
        <v>89</v>
      </c>
      <c r="B123" s="29" t="s">
        <v>90</v>
      </c>
      <c r="C123" s="41">
        <v>95.137010078000003</v>
      </c>
      <c r="D123" s="41">
        <v>92.277000000000001</v>
      </c>
      <c r="E123" s="41">
        <v>97.508002950000005</v>
      </c>
      <c r="F123" s="41">
        <v>143.83284174126385</v>
      </c>
      <c r="G123" s="41">
        <v>147.14599999999999</v>
      </c>
      <c r="H123" s="41">
        <v>147.642</v>
      </c>
      <c r="I123" s="41">
        <v>142.876</v>
      </c>
      <c r="J123" s="41">
        <v>143.07</v>
      </c>
      <c r="K123" s="41">
        <v>144.21600000000001</v>
      </c>
      <c r="L123" s="41">
        <v>147.37799999999999</v>
      </c>
      <c r="M123" s="41">
        <v>147.46299999999999</v>
      </c>
      <c r="N123" s="41">
        <v>163.58500000000001</v>
      </c>
      <c r="O123" s="41">
        <v>145.49799999999999</v>
      </c>
      <c r="P123" s="41">
        <v>137.518</v>
      </c>
      <c r="Q123" s="41"/>
      <c r="R123" s="41">
        <f t="shared" si="299"/>
        <v>92.277000000000001</v>
      </c>
      <c r="S123" s="41">
        <f t="shared" si="299"/>
        <v>143.83284174126385</v>
      </c>
      <c r="T123" s="41">
        <f t="shared" si="299"/>
        <v>147.642</v>
      </c>
      <c r="U123" s="41">
        <f t="shared" si="299"/>
        <v>143.07</v>
      </c>
      <c r="V123" s="41">
        <f t="shared" ca="1" si="296"/>
        <v>147.37799999999999</v>
      </c>
      <c r="W123" s="41">
        <f t="shared" si="297"/>
        <v>163.58500000000001</v>
      </c>
      <c r="X123" s="41">
        <f t="shared" si="297"/>
        <v>0</v>
      </c>
      <c r="Y123" s="41"/>
      <c r="Z123" s="41">
        <f t="shared" si="300"/>
        <v>143.83284174126385</v>
      </c>
      <c r="AA123" s="41">
        <f t="shared" si="300"/>
        <v>143.07</v>
      </c>
      <c r="AB123" s="41">
        <f t="shared" si="298"/>
        <v>163.58500000000001</v>
      </c>
      <c r="AD123" s="41"/>
      <c r="AE123" s="41"/>
      <c r="AF123" s="41"/>
      <c r="AH123" s="63">
        <f t="shared" si="301"/>
        <v>-6.6902794175521363E-2</v>
      </c>
      <c r="AI123" s="41">
        <f t="shared" si="302"/>
        <v>-9.8599999999999852</v>
      </c>
    </row>
    <row r="124" spans="1:35" x14ac:dyDescent="0.2">
      <c r="A124" s="45" t="s">
        <v>91</v>
      </c>
      <c r="B124" s="29" t="s">
        <v>72</v>
      </c>
      <c r="C124" s="41">
        <v>76.327386609999991</v>
      </c>
      <c r="D124" s="41">
        <v>88.608000000000004</v>
      </c>
      <c r="E124" s="41">
        <v>91.96423059</v>
      </c>
      <c r="F124" s="41">
        <v>94.350052059999996</v>
      </c>
      <c r="G124" s="41">
        <v>87.533000000000001</v>
      </c>
      <c r="H124" s="41">
        <v>90.512</v>
      </c>
      <c r="I124" s="41">
        <v>93.936000000000007</v>
      </c>
      <c r="J124" s="41">
        <v>94.936999999999998</v>
      </c>
      <c r="K124" s="41">
        <v>92.503</v>
      </c>
      <c r="L124" s="41">
        <v>64.840999999999994</v>
      </c>
      <c r="M124" s="41">
        <v>69.432000000000002</v>
      </c>
      <c r="N124" s="41">
        <v>69.506</v>
      </c>
      <c r="O124" s="41">
        <v>72.099999999999994</v>
      </c>
      <c r="P124" s="41">
        <v>76.17</v>
      </c>
      <c r="Q124" s="41"/>
      <c r="R124" s="41">
        <f t="shared" si="299"/>
        <v>88.608000000000004</v>
      </c>
      <c r="S124" s="41">
        <f t="shared" si="299"/>
        <v>94.350052059999996</v>
      </c>
      <c r="T124" s="41">
        <f t="shared" si="299"/>
        <v>90.512</v>
      </c>
      <c r="U124" s="41">
        <f t="shared" si="299"/>
        <v>94.936999999999998</v>
      </c>
      <c r="V124" s="41">
        <f t="shared" ca="1" si="296"/>
        <v>64.840999999999994</v>
      </c>
      <c r="W124" s="41">
        <f t="shared" si="297"/>
        <v>69.506</v>
      </c>
      <c r="X124" s="41">
        <f t="shared" si="297"/>
        <v>0</v>
      </c>
      <c r="Y124" s="41"/>
      <c r="Z124" s="41">
        <f t="shared" si="300"/>
        <v>94.350052059999996</v>
      </c>
      <c r="AA124" s="41">
        <f t="shared" si="300"/>
        <v>94.936999999999998</v>
      </c>
      <c r="AB124" s="41">
        <f t="shared" si="298"/>
        <v>69.506</v>
      </c>
      <c r="AD124" s="41"/>
      <c r="AE124" s="41"/>
      <c r="AF124" s="41"/>
      <c r="AH124" s="63">
        <f t="shared" si="301"/>
        <v>0.17471969895590767</v>
      </c>
      <c r="AI124" s="41">
        <f t="shared" si="302"/>
        <v>11.329000000000008</v>
      </c>
    </row>
    <row r="125" spans="1:35" x14ac:dyDescent="0.2">
      <c r="A125" s="45" t="s">
        <v>92</v>
      </c>
      <c r="B125" s="29" t="s">
        <v>74</v>
      </c>
      <c r="C125" s="41">
        <v>270.87521027488867</v>
      </c>
      <c r="D125" s="41">
        <v>213.84100000000001</v>
      </c>
      <c r="E125" s="41">
        <v>264.31206329791667</v>
      </c>
      <c r="F125" s="41">
        <v>214.33248686304921</v>
      </c>
      <c r="G125" s="41">
        <v>215.10300000000001</v>
      </c>
      <c r="H125" s="41">
        <v>220.226</v>
      </c>
      <c r="I125" s="41">
        <v>232.136</v>
      </c>
      <c r="J125" s="41">
        <v>286.959</v>
      </c>
      <c r="K125" s="41">
        <v>293.73200000000003</v>
      </c>
      <c r="L125" s="41">
        <v>263.81400000000002</v>
      </c>
      <c r="M125" s="41">
        <v>200.83699999999999</v>
      </c>
      <c r="N125" s="41">
        <v>161.553</v>
      </c>
      <c r="O125" s="41">
        <v>150.38800000000001</v>
      </c>
      <c r="P125" s="41">
        <v>139.05199999999999</v>
      </c>
      <c r="Q125" s="41"/>
      <c r="R125" s="41">
        <f t="shared" si="299"/>
        <v>213.84100000000001</v>
      </c>
      <c r="S125" s="41">
        <f t="shared" si="299"/>
        <v>214.33248686304921</v>
      </c>
      <c r="T125" s="41">
        <f t="shared" si="299"/>
        <v>220.226</v>
      </c>
      <c r="U125" s="41">
        <f t="shared" si="299"/>
        <v>286.959</v>
      </c>
      <c r="V125" s="41">
        <f t="shared" ca="1" si="296"/>
        <v>263.81400000000002</v>
      </c>
      <c r="W125" s="41">
        <f t="shared" si="297"/>
        <v>161.553</v>
      </c>
      <c r="X125" s="41">
        <f t="shared" si="297"/>
        <v>0</v>
      </c>
      <c r="Y125" s="41"/>
      <c r="Z125" s="41">
        <f t="shared" si="300"/>
        <v>214.33248686304921</v>
      </c>
      <c r="AA125" s="41">
        <f t="shared" si="300"/>
        <v>286.959</v>
      </c>
      <c r="AB125" s="41">
        <f t="shared" si="298"/>
        <v>161.553</v>
      </c>
      <c r="AD125" s="41"/>
      <c r="AE125" s="41"/>
      <c r="AF125" s="41"/>
      <c r="AH125" s="63">
        <f t="shared" si="301"/>
        <v>-0.47291652452106414</v>
      </c>
      <c r="AI125" s="41">
        <f t="shared" si="302"/>
        <v>-124.76200000000003</v>
      </c>
    </row>
    <row r="126" spans="1:35" x14ac:dyDescent="0.2">
      <c r="A126" s="45" t="s">
        <v>93</v>
      </c>
      <c r="B126" s="29" t="s">
        <v>94</v>
      </c>
      <c r="C126" s="41">
        <v>55.833502709708405</v>
      </c>
      <c r="D126" s="41">
        <v>58.195999999999998</v>
      </c>
      <c r="E126" s="41">
        <v>56.632694833703439</v>
      </c>
      <c r="F126" s="41">
        <v>53.214108541578177</v>
      </c>
      <c r="G126" s="41">
        <v>49.847999999999999</v>
      </c>
      <c r="H126" s="41">
        <v>53.561999999999998</v>
      </c>
      <c r="I126" s="41">
        <v>57.685000000000002</v>
      </c>
      <c r="J126" s="41">
        <v>35.210999999999999</v>
      </c>
      <c r="K126" s="41">
        <v>36.262999999999998</v>
      </c>
      <c r="L126" s="41">
        <v>40.179000000000002</v>
      </c>
      <c r="M126" s="41">
        <v>35.658999999999999</v>
      </c>
      <c r="N126" s="41">
        <v>40.348999999999997</v>
      </c>
      <c r="O126" s="41">
        <v>35.78</v>
      </c>
      <c r="P126" s="41">
        <v>41.728000000000002</v>
      </c>
      <c r="Q126" s="41"/>
      <c r="R126" s="41">
        <f t="shared" si="299"/>
        <v>58.195999999999998</v>
      </c>
      <c r="S126" s="41">
        <f t="shared" si="299"/>
        <v>53.214108541578177</v>
      </c>
      <c r="T126" s="41">
        <f t="shared" si="299"/>
        <v>53.561999999999998</v>
      </c>
      <c r="U126" s="41">
        <f t="shared" si="299"/>
        <v>35.210999999999999</v>
      </c>
      <c r="V126" s="41">
        <f t="shared" ca="1" si="296"/>
        <v>40.179000000000002</v>
      </c>
      <c r="W126" s="41">
        <f t="shared" si="297"/>
        <v>40.348999999999997</v>
      </c>
      <c r="X126" s="41">
        <f t="shared" si="297"/>
        <v>0</v>
      </c>
      <c r="Y126" s="41"/>
      <c r="Z126" s="41">
        <f t="shared" si="300"/>
        <v>53.214108541578177</v>
      </c>
      <c r="AA126" s="41">
        <f t="shared" si="300"/>
        <v>35.210999999999999</v>
      </c>
      <c r="AB126" s="41">
        <f t="shared" si="298"/>
        <v>40.348999999999997</v>
      </c>
      <c r="AD126" s="41"/>
      <c r="AE126" s="41"/>
      <c r="AF126" s="41"/>
      <c r="AH126" s="63">
        <f t="shared" si="301"/>
        <v>3.8552477662460394E-2</v>
      </c>
      <c r="AI126" s="41">
        <f t="shared" si="302"/>
        <v>1.5489999999999995</v>
      </c>
    </row>
    <row r="127" spans="1:35" x14ac:dyDescent="0.2">
      <c r="A127" s="45" t="s">
        <v>95</v>
      </c>
      <c r="B127" s="29" t="s">
        <v>96</v>
      </c>
      <c r="C127" s="41">
        <v>85.529425340000031</v>
      </c>
      <c r="D127" s="41">
        <v>85.400999999999996</v>
      </c>
      <c r="E127" s="41">
        <v>72.976605799999987</v>
      </c>
      <c r="F127" s="41">
        <v>75.071691229999999</v>
      </c>
      <c r="G127" s="41">
        <v>76.230999999999995</v>
      </c>
      <c r="H127" s="41">
        <v>76.655000000000001</v>
      </c>
      <c r="I127" s="41">
        <v>78.244</v>
      </c>
      <c r="J127" s="41">
        <v>81.936000000000007</v>
      </c>
      <c r="K127" s="41">
        <v>88.147999999999996</v>
      </c>
      <c r="L127" s="41">
        <v>90.05</v>
      </c>
      <c r="M127" s="41">
        <v>93.527000000000001</v>
      </c>
      <c r="N127" s="41">
        <v>96.158000000000001</v>
      </c>
      <c r="O127" s="41">
        <v>102.381</v>
      </c>
      <c r="P127" s="41">
        <v>112.306</v>
      </c>
      <c r="Q127" s="41"/>
      <c r="R127" s="41">
        <f t="shared" si="299"/>
        <v>85.400999999999996</v>
      </c>
      <c r="S127" s="41">
        <f t="shared" si="299"/>
        <v>75.071691229999999</v>
      </c>
      <c r="T127" s="41">
        <f t="shared" si="299"/>
        <v>76.655000000000001</v>
      </c>
      <c r="U127" s="41">
        <f t="shared" si="299"/>
        <v>81.936000000000007</v>
      </c>
      <c r="V127" s="41">
        <f t="shared" ca="1" si="296"/>
        <v>90.05</v>
      </c>
      <c r="W127" s="41">
        <f t="shared" si="297"/>
        <v>96.158000000000001</v>
      </c>
      <c r="X127" s="41">
        <f t="shared" si="297"/>
        <v>0</v>
      </c>
      <c r="Y127" s="41"/>
      <c r="Z127" s="41">
        <f t="shared" si="300"/>
        <v>75.071691229999999</v>
      </c>
      <c r="AA127" s="41">
        <f t="shared" si="300"/>
        <v>81.936000000000007</v>
      </c>
      <c r="AB127" s="41">
        <f t="shared" si="298"/>
        <v>96.158000000000001</v>
      </c>
      <c r="AD127" s="41"/>
      <c r="AE127" s="41"/>
      <c r="AF127" s="41"/>
      <c r="AH127" s="63">
        <f t="shared" si="301"/>
        <v>0.24715158245419211</v>
      </c>
      <c r="AI127" s="41">
        <f t="shared" si="302"/>
        <v>22.256</v>
      </c>
    </row>
    <row r="128" spans="1:35" x14ac:dyDescent="0.2">
      <c r="A128" s="45" t="s">
        <v>97</v>
      </c>
      <c r="B128" s="29" t="s">
        <v>98</v>
      </c>
      <c r="C128" s="41">
        <v>0</v>
      </c>
      <c r="D128" s="41">
        <v>327.57799999999997</v>
      </c>
      <c r="E128" s="41">
        <v>310.35000000000002</v>
      </c>
      <c r="F128" s="41">
        <v>292.16381802999996</v>
      </c>
      <c r="G128" s="41">
        <v>258.69099999999997</v>
      </c>
      <c r="H128" s="41">
        <v>244.75299999999999</v>
      </c>
      <c r="I128" s="41">
        <v>231.67400000000001</v>
      </c>
      <c r="J128" s="41">
        <v>215.58699999999999</v>
      </c>
      <c r="K128" s="41">
        <v>207.053</v>
      </c>
      <c r="L128" s="41">
        <v>211.01599999999999</v>
      </c>
      <c r="M128" s="41">
        <v>216.42</v>
      </c>
      <c r="N128" s="41">
        <v>226.78</v>
      </c>
      <c r="O128" s="41">
        <v>221.79499999999999</v>
      </c>
      <c r="P128" s="41">
        <v>220.708</v>
      </c>
      <c r="Q128" s="41"/>
      <c r="R128" s="41">
        <f t="shared" si="299"/>
        <v>327.57799999999997</v>
      </c>
      <c r="S128" s="41">
        <f t="shared" si="299"/>
        <v>292.16381802999996</v>
      </c>
      <c r="T128" s="41">
        <f t="shared" si="299"/>
        <v>244.75299999999999</v>
      </c>
      <c r="U128" s="41">
        <f t="shared" si="299"/>
        <v>215.58699999999999</v>
      </c>
      <c r="V128" s="41">
        <f t="shared" ca="1" si="296"/>
        <v>211.01599999999999</v>
      </c>
      <c r="W128" s="41">
        <f t="shared" si="297"/>
        <v>226.78</v>
      </c>
      <c r="X128" s="41">
        <f t="shared" si="297"/>
        <v>0</v>
      </c>
      <c r="Y128" s="41"/>
      <c r="Z128" s="41">
        <f t="shared" si="300"/>
        <v>292.16381802999996</v>
      </c>
      <c r="AA128" s="41">
        <f t="shared" si="300"/>
        <v>215.58699999999999</v>
      </c>
      <c r="AB128" s="41">
        <f t="shared" si="298"/>
        <v>226.78</v>
      </c>
      <c r="AD128" s="41"/>
      <c r="AE128" s="41"/>
      <c r="AF128" s="41"/>
      <c r="AH128" s="63">
        <f t="shared" si="301"/>
        <v>4.5930166432877062E-2</v>
      </c>
      <c r="AI128" s="41">
        <f t="shared" si="302"/>
        <v>9.6920000000000073</v>
      </c>
    </row>
    <row r="129" spans="1:35" x14ac:dyDescent="0.2">
      <c r="A129" s="45" t="s">
        <v>99</v>
      </c>
      <c r="B129" s="29" t="s">
        <v>100</v>
      </c>
      <c r="C129" s="41">
        <v>430.51400000000001</v>
      </c>
      <c r="D129" s="41">
        <v>78.081000000000003</v>
      </c>
      <c r="E129" s="41">
        <v>71.641361499999945</v>
      </c>
      <c r="F129" s="41">
        <v>66.610101920000005</v>
      </c>
      <c r="G129" s="41">
        <v>67.739999999999995</v>
      </c>
      <c r="H129" s="41">
        <v>67.915000000000006</v>
      </c>
      <c r="I129" s="41">
        <v>67.637</v>
      </c>
      <c r="J129" s="41">
        <v>69.972999999999999</v>
      </c>
      <c r="K129" s="41">
        <v>72.384</v>
      </c>
      <c r="L129" s="41">
        <v>76.406000000000006</v>
      </c>
      <c r="M129" s="41">
        <v>74.878</v>
      </c>
      <c r="N129" s="41">
        <v>74.058999999999997</v>
      </c>
      <c r="O129" s="41">
        <v>73.09</v>
      </c>
      <c r="P129" s="41">
        <v>79.605999999999995</v>
      </c>
      <c r="Q129" s="41"/>
      <c r="R129" s="41">
        <f t="shared" si="299"/>
        <v>78.081000000000003</v>
      </c>
      <c r="S129" s="41">
        <f t="shared" si="299"/>
        <v>66.610101920000005</v>
      </c>
      <c r="T129" s="41">
        <f t="shared" si="299"/>
        <v>67.915000000000006</v>
      </c>
      <c r="U129" s="41">
        <f t="shared" si="299"/>
        <v>69.972999999999999</v>
      </c>
      <c r="V129" s="41">
        <f t="shared" ca="1" si="296"/>
        <v>76.406000000000006</v>
      </c>
      <c r="W129" s="41">
        <f t="shared" si="297"/>
        <v>74.058999999999997</v>
      </c>
      <c r="X129" s="41">
        <f t="shared" si="297"/>
        <v>0</v>
      </c>
      <c r="Y129" s="41"/>
      <c r="Z129" s="41">
        <f t="shared" si="300"/>
        <v>66.610101920000005</v>
      </c>
      <c r="AA129" s="41">
        <f t="shared" si="300"/>
        <v>69.972999999999999</v>
      </c>
      <c r="AB129" s="41">
        <f t="shared" si="298"/>
        <v>74.058999999999997</v>
      </c>
      <c r="AD129" s="41"/>
      <c r="AE129" s="41"/>
      <c r="AF129" s="41"/>
      <c r="AH129" s="63">
        <f t="shared" si="301"/>
        <v>4.1881527628720105E-2</v>
      </c>
      <c r="AI129" s="41">
        <f t="shared" si="302"/>
        <v>3.1999999999999886</v>
      </c>
    </row>
    <row r="130" spans="1:35" x14ac:dyDescent="0.2">
      <c r="A130" s="45" t="s">
        <v>101</v>
      </c>
      <c r="B130" s="29" t="s">
        <v>102</v>
      </c>
      <c r="C130" s="41">
        <v>106.73843864000001</v>
      </c>
      <c r="D130" s="41">
        <v>102.31</v>
      </c>
      <c r="E130" s="41">
        <v>98.727139619999988</v>
      </c>
      <c r="F130" s="41">
        <v>90.34346204000002</v>
      </c>
      <c r="G130" s="41">
        <v>89.938999999999993</v>
      </c>
      <c r="H130" s="41">
        <v>83.971000000000004</v>
      </c>
      <c r="I130" s="41">
        <v>85.918000000000006</v>
      </c>
      <c r="J130" s="41">
        <v>80.805000000000007</v>
      </c>
      <c r="K130" s="41">
        <v>93.004000000000005</v>
      </c>
      <c r="L130" s="41">
        <v>93.091999999999999</v>
      </c>
      <c r="M130" s="41">
        <v>105.577</v>
      </c>
      <c r="N130" s="41">
        <v>99.930999999999997</v>
      </c>
      <c r="O130" s="41">
        <v>104.934</v>
      </c>
      <c r="P130" s="41">
        <v>98.744</v>
      </c>
      <c r="Q130" s="41"/>
      <c r="R130" s="41">
        <f t="shared" si="299"/>
        <v>102.31</v>
      </c>
      <c r="S130" s="41">
        <f t="shared" si="299"/>
        <v>90.34346204000002</v>
      </c>
      <c r="T130" s="41">
        <f t="shared" si="299"/>
        <v>83.971000000000004</v>
      </c>
      <c r="U130" s="41">
        <f t="shared" si="299"/>
        <v>80.805000000000007</v>
      </c>
      <c r="V130" s="41">
        <f t="shared" ca="1" si="296"/>
        <v>93.091999999999999</v>
      </c>
      <c r="W130" s="41">
        <f t="shared" si="297"/>
        <v>99.930999999999997</v>
      </c>
      <c r="X130" s="41">
        <f t="shared" si="297"/>
        <v>0</v>
      </c>
      <c r="Y130" s="41"/>
      <c r="Z130" s="41">
        <f t="shared" si="300"/>
        <v>90.34346204000002</v>
      </c>
      <c r="AA130" s="41">
        <f t="shared" si="300"/>
        <v>80.805000000000007</v>
      </c>
      <c r="AB130" s="41">
        <f t="shared" si="298"/>
        <v>99.930999999999997</v>
      </c>
      <c r="AD130" s="41"/>
      <c r="AE130" s="41"/>
      <c r="AF130" s="41"/>
      <c r="AH130" s="63">
        <f t="shared" si="301"/>
        <v>6.0714132256262543E-2</v>
      </c>
      <c r="AI130" s="41">
        <f t="shared" si="302"/>
        <v>5.652000000000001</v>
      </c>
    </row>
    <row r="131" spans="1:35" ht="9.9499999999999993" customHeight="1" x14ac:dyDescent="0.2"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D131" s="41"/>
      <c r="AE131" s="41"/>
      <c r="AF131" s="41"/>
      <c r="AH131" s="63" t="str">
        <f t="shared" si="301"/>
        <v/>
      </c>
      <c r="AI131" s="41">
        <f t="shared" si="302"/>
        <v>0</v>
      </c>
    </row>
    <row r="132" spans="1:35" s="9" customFormat="1" x14ac:dyDescent="0.2">
      <c r="A132" s="48"/>
      <c r="B132" s="21" t="s">
        <v>103</v>
      </c>
      <c r="C132" s="39">
        <f>SUM(C133,C162)</f>
        <v>4289.1076032527271</v>
      </c>
      <c r="D132" s="39">
        <f t="shared" ref="D132:R132" si="303">SUM(D133,D162)</f>
        <v>4633.9539999999997</v>
      </c>
      <c r="E132" s="39">
        <f t="shared" si="303"/>
        <v>4803.426279063704</v>
      </c>
      <c r="F132" s="39">
        <f t="shared" si="303"/>
        <v>5110.148627442486</v>
      </c>
      <c r="G132" s="39">
        <f t="shared" si="303"/>
        <v>5200.6479999999992</v>
      </c>
      <c r="H132" s="39">
        <f t="shared" si="303"/>
        <v>5521.8409999999994</v>
      </c>
      <c r="I132" s="39">
        <f t="shared" si="303"/>
        <v>6051.8089999999993</v>
      </c>
      <c r="J132" s="39">
        <f t="shared" si="303"/>
        <v>6226.7269999999999</v>
      </c>
      <c r="K132" s="39">
        <f t="shared" ref="K132:L132" si="304">SUM(K133,K162)</f>
        <v>6291.3249999999998</v>
      </c>
      <c r="L132" s="39">
        <f t="shared" si="304"/>
        <v>6409.5739999999996</v>
      </c>
      <c r="M132" s="39">
        <f t="shared" ref="M132" si="305">SUM(M133,M162)</f>
        <v>6762.7609999999986</v>
      </c>
      <c r="N132" s="39">
        <f>SUM(N133,N162)</f>
        <v>7002.8070000000007</v>
      </c>
      <c r="O132" s="39">
        <f>SUM(O133,O162)</f>
        <v>6970.7179999999989</v>
      </c>
      <c r="P132" s="39">
        <f>SUM(P133,P162)</f>
        <v>7043.7360000000008</v>
      </c>
      <c r="Q132" s="40"/>
      <c r="R132" s="39">
        <f t="shared" si="303"/>
        <v>4633.9539999999997</v>
      </c>
      <c r="S132" s="39">
        <f t="shared" ref="S132" si="306">SUM(S133,S162)</f>
        <v>5110.148627442486</v>
      </c>
      <c r="T132" s="39">
        <f t="shared" ref="T132" si="307">SUM(T133,T162)</f>
        <v>5521.8409999999994</v>
      </c>
      <c r="U132" s="39">
        <f t="shared" ref="U132:Z132" si="308">SUM(U133,U162)</f>
        <v>6226.7269999999999</v>
      </c>
      <c r="V132" s="39">
        <f ca="1">SUM(V133,V162)</f>
        <v>6409.5739999999996</v>
      </c>
      <c r="W132" s="39">
        <f>SUM(W133,W162)</f>
        <v>7002.8070000000007</v>
      </c>
      <c r="X132" s="39">
        <f>SUM(X133,X162)</f>
        <v>0</v>
      </c>
      <c r="Y132" s="40"/>
      <c r="Z132" s="39">
        <f t="shared" si="308"/>
        <v>5110.148627442486</v>
      </c>
      <c r="AA132" s="39">
        <f t="shared" ref="AA132:AB132" si="309">SUM(AA133,AA162)</f>
        <v>6226.7269999999999</v>
      </c>
      <c r="AB132" s="39">
        <f t="shared" si="309"/>
        <v>7002.8070000000007</v>
      </c>
      <c r="AD132" s="41"/>
      <c r="AE132" s="41"/>
      <c r="AF132" s="41"/>
      <c r="AG132" s="6"/>
      <c r="AH132" s="64">
        <f t="shared" si="301"/>
        <v>9.8939804735853176E-2</v>
      </c>
      <c r="AI132" s="39">
        <f t="shared" si="302"/>
        <v>634.16200000000117</v>
      </c>
    </row>
    <row r="133" spans="1:35" s="9" customFormat="1" x14ac:dyDescent="0.2">
      <c r="A133" s="48"/>
      <c r="B133" s="21" t="s">
        <v>104</v>
      </c>
      <c r="C133" s="39">
        <f>SUM(C134,C150)</f>
        <v>3513.8601179358247</v>
      </c>
      <c r="D133" s="39">
        <f t="shared" ref="D133:R133" si="310">SUM(D134,D150)</f>
        <v>3831.6949999999997</v>
      </c>
      <c r="E133" s="39">
        <f t="shared" si="310"/>
        <v>4034.0577855769207</v>
      </c>
      <c r="F133" s="39">
        <f t="shared" si="310"/>
        <v>4318.1403361144603</v>
      </c>
      <c r="G133" s="39">
        <f t="shared" si="310"/>
        <v>4313.3419999999996</v>
      </c>
      <c r="H133" s="39">
        <f t="shared" si="310"/>
        <v>4520.6719999999996</v>
      </c>
      <c r="I133" s="39">
        <f t="shared" si="310"/>
        <v>5321.8439999999991</v>
      </c>
      <c r="J133" s="39">
        <f t="shared" si="310"/>
        <v>5504.3519999999999</v>
      </c>
      <c r="K133" s="39">
        <f t="shared" ref="K133:L133" si="311">SUM(K134,K150)</f>
        <v>5498.9639999999999</v>
      </c>
      <c r="L133" s="39">
        <f t="shared" si="311"/>
        <v>5502.9859999999999</v>
      </c>
      <c r="M133" s="39">
        <f>SUM(M134,M150)</f>
        <v>5720.2969999999987</v>
      </c>
      <c r="N133" s="39">
        <f>SUM(N134,N150)</f>
        <v>6072.1910000000007</v>
      </c>
      <c r="O133" s="39">
        <f>SUM(O134,O150)</f>
        <v>5932.6539999999995</v>
      </c>
      <c r="P133" s="39">
        <f>SUM(P134,P150)</f>
        <v>5896.6850000000013</v>
      </c>
      <c r="Q133" s="40"/>
      <c r="R133" s="39">
        <f t="shared" si="310"/>
        <v>3831.6949999999997</v>
      </c>
      <c r="S133" s="39">
        <f t="shared" ref="S133" si="312">SUM(S134,S150)</f>
        <v>4318.1403361144603</v>
      </c>
      <c r="T133" s="39">
        <f t="shared" ref="T133" si="313">SUM(T134,T150)</f>
        <v>4520.6719999999996</v>
      </c>
      <c r="U133" s="39">
        <f t="shared" ref="U133:Z133" si="314">SUM(U134,U150)</f>
        <v>5504.3519999999999</v>
      </c>
      <c r="V133" s="39">
        <f t="shared" ref="V133" ca="1" si="315">SUM(V134,V150)</f>
        <v>5502.9859999999999</v>
      </c>
      <c r="W133" s="39">
        <f>SUM(W134,W150)</f>
        <v>6072.1910000000007</v>
      </c>
      <c r="X133" s="39">
        <f>SUM(X134,X150)</f>
        <v>0</v>
      </c>
      <c r="Y133" s="40"/>
      <c r="Z133" s="39">
        <f t="shared" si="314"/>
        <v>4318.1403361144603</v>
      </c>
      <c r="AA133" s="39">
        <f t="shared" ref="AA133:AB133" si="316">SUM(AA134,AA150)</f>
        <v>5504.3519999999999</v>
      </c>
      <c r="AB133" s="39">
        <f t="shared" si="316"/>
        <v>6072.1910000000007</v>
      </c>
      <c r="AD133" s="41"/>
      <c r="AE133" s="41"/>
      <c r="AF133" s="41"/>
      <c r="AG133" s="6"/>
      <c r="AH133" s="64">
        <f t="shared" si="301"/>
        <v>7.1542795129771575E-2</v>
      </c>
      <c r="AI133" s="39">
        <f t="shared" si="302"/>
        <v>393.69900000000143</v>
      </c>
    </row>
    <row r="134" spans="1:35" s="9" customFormat="1" x14ac:dyDescent="0.2">
      <c r="A134" s="48"/>
      <c r="B134" s="30" t="s">
        <v>51</v>
      </c>
      <c r="C134" s="42">
        <f>SUM(C135:C148)</f>
        <v>2381.7083978233113</v>
      </c>
      <c r="D134" s="42">
        <f t="shared" ref="D134:R134" si="317">SUM(D135:D148)</f>
        <v>2902.8229999999999</v>
      </c>
      <c r="E134" s="42">
        <f t="shared" si="317"/>
        <v>2847.3682514264215</v>
      </c>
      <c r="F134" s="42">
        <f t="shared" si="317"/>
        <v>3202.4265431122353</v>
      </c>
      <c r="G134" s="42">
        <f t="shared" si="317"/>
        <v>2845.5589999999997</v>
      </c>
      <c r="H134" s="42">
        <f t="shared" si="317"/>
        <v>2887.1229999999996</v>
      </c>
      <c r="I134" s="42">
        <f t="shared" si="317"/>
        <v>3501.837</v>
      </c>
      <c r="J134" s="42">
        <f t="shared" si="317"/>
        <v>2758.5889999999999</v>
      </c>
      <c r="K134" s="42">
        <f t="shared" ref="K134:L134" si="318">SUM(K135:K148)</f>
        <v>2647.1930000000002</v>
      </c>
      <c r="L134" s="42">
        <f t="shared" si="318"/>
        <v>3090.0410000000002</v>
      </c>
      <c r="M134" s="42">
        <f>SUM(M135:M148)</f>
        <v>3237.5859999999993</v>
      </c>
      <c r="N134" s="42">
        <f>SUM(N135:N148)</f>
        <v>4070.3520000000003</v>
      </c>
      <c r="O134" s="42">
        <f>SUM(O135:O148)</f>
        <v>3627.7819999999992</v>
      </c>
      <c r="P134" s="42">
        <f>SUM(P135:P148)</f>
        <v>3586.5320000000006</v>
      </c>
      <c r="Q134" s="40"/>
      <c r="R134" s="42">
        <f t="shared" si="317"/>
        <v>2902.8229999999999</v>
      </c>
      <c r="S134" s="42">
        <f t="shared" ref="S134" si="319">SUM(S135:S148)</f>
        <v>3202.4265431122353</v>
      </c>
      <c r="T134" s="42">
        <f t="shared" ref="T134" si="320">SUM(T135:T148)</f>
        <v>2887.1229999999996</v>
      </c>
      <c r="U134" s="42">
        <f t="shared" ref="U134:Z134" si="321">SUM(U135:U148)</f>
        <v>2758.5889999999999</v>
      </c>
      <c r="V134" s="42">
        <f t="shared" ref="V134" ca="1" si="322">SUM(V135:V148)</f>
        <v>3090.0410000000002</v>
      </c>
      <c r="W134" s="42">
        <f>SUM(W135:W148)</f>
        <v>4070.3520000000003</v>
      </c>
      <c r="X134" s="42">
        <f>SUM(X135:X148)</f>
        <v>0</v>
      </c>
      <c r="Y134" s="40"/>
      <c r="Z134" s="42">
        <f t="shared" si="321"/>
        <v>3202.4265431122353</v>
      </c>
      <c r="AA134" s="42">
        <f t="shared" ref="AA134:AB134" si="323">SUM(AA135:AA148)</f>
        <v>2758.5889999999999</v>
      </c>
      <c r="AB134" s="42">
        <f t="shared" si="323"/>
        <v>4070.3520000000003</v>
      </c>
      <c r="AD134" s="41"/>
      <c r="AE134" s="41"/>
      <c r="AF134" s="41"/>
      <c r="AG134" s="6"/>
      <c r="AH134" s="62">
        <f t="shared" si="301"/>
        <v>0.16067456710121331</v>
      </c>
      <c r="AI134" s="42">
        <f t="shared" si="302"/>
        <v>496.49100000000044</v>
      </c>
    </row>
    <row r="135" spans="1:35" x14ac:dyDescent="0.2">
      <c r="A135" s="45" t="s">
        <v>105</v>
      </c>
      <c r="B135" s="29" t="s">
        <v>106</v>
      </c>
      <c r="C135" s="41">
        <v>198.68356438999999</v>
      </c>
      <c r="D135" s="41">
        <v>129.488</v>
      </c>
      <c r="E135" s="41">
        <v>187.13625074999999</v>
      </c>
      <c r="F135" s="41">
        <v>254.74113388999999</v>
      </c>
      <c r="G135" s="41">
        <v>189.215</v>
      </c>
      <c r="H135" s="41">
        <v>238.70599999999999</v>
      </c>
      <c r="I135" s="41">
        <v>271.48099999999999</v>
      </c>
      <c r="J135" s="41">
        <v>221.31100000000001</v>
      </c>
      <c r="K135" s="41">
        <v>250.35499999999999</v>
      </c>
      <c r="L135" s="41">
        <v>199.851</v>
      </c>
      <c r="M135" s="41">
        <v>163.72300000000001</v>
      </c>
      <c r="N135" s="41">
        <v>195.97499999999999</v>
      </c>
      <c r="O135" s="41">
        <v>129.238</v>
      </c>
      <c r="P135" s="41">
        <v>206.09</v>
      </c>
      <c r="Q135" s="41"/>
      <c r="R135" s="41">
        <f t="shared" ref="R135:U148" si="324">SUMIF($B$8:$Q$8,R$8,$B135:$Q135)</f>
        <v>129.488</v>
      </c>
      <c r="S135" s="41">
        <f t="shared" si="324"/>
        <v>254.74113388999999</v>
      </c>
      <c r="T135" s="41">
        <f t="shared" si="324"/>
        <v>238.70599999999999</v>
      </c>
      <c r="U135" s="41">
        <f t="shared" si="324"/>
        <v>221.31100000000001</v>
      </c>
      <c r="V135" s="41">
        <f ca="1">SUMIF($B$8:$Q$8,V$8,B135:L135)</f>
        <v>199.851</v>
      </c>
      <c r="W135" s="41">
        <f>SUMIF($B$8:$Q$8,W$8,B135:Q135)</f>
        <v>195.97499999999999</v>
      </c>
      <c r="X135" s="41">
        <f>SUMIF($B$8:$Q$8,X$8,C135:R135)</f>
        <v>0</v>
      </c>
      <c r="Y135" s="41"/>
      <c r="Z135" s="41">
        <f t="shared" ref="Z135:AB142" si="325">SUMIF($B$8:$Q$8,Z$8,$B135:$Q135)</f>
        <v>254.74113388999999</v>
      </c>
      <c r="AA135" s="41">
        <f t="shared" si="325"/>
        <v>221.31100000000001</v>
      </c>
      <c r="AB135" s="41">
        <f t="shared" si="325"/>
        <v>195.97499999999999</v>
      </c>
      <c r="AD135" s="41"/>
      <c r="AE135" s="41"/>
      <c r="AF135" s="41"/>
      <c r="AH135" s="63">
        <f t="shared" si="301"/>
        <v>3.1218257601913546E-2</v>
      </c>
      <c r="AI135" s="41">
        <f t="shared" si="302"/>
        <v>6.2390000000000043</v>
      </c>
    </row>
    <row r="136" spans="1:35" x14ac:dyDescent="0.2">
      <c r="A136" s="45" t="s">
        <v>107</v>
      </c>
      <c r="B136" s="29" t="s">
        <v>108</v>
      </c>
      <c r="C136" s="41">
        <v>202.19629810999999</v>
      </c>
      <c r="D136" s="41">
        <v>414.51799999999997</v>
      </c>
      <c r="E136" s="41">
        <v>323.73057175000002</v>
      </c>
      <c r="F136" s="41">
        <v>300.14170960999996</v>
      </c>
      <c r="G136" s="41">
        <v>362.26499999999999</v>
      </c>
      <c r="H136" s="41">
        <v>184.93799999999999</v>
      </c>
      <c r="I136" s="41">
        <v>199.524</v>
      </c>
      <c r="J136" s="41">
        <v>220.56200000000001</v>
      </c>
      <c r="K136" s="41">
        <v>174.07599999999999</v>
      </c>
      <c r="L136" s="41">
        <v>163.59200000000001</v>
      </c>
      <c r="M136" s="41">
        <v>169.089</v>
      </c>
      <c r="N136" s="41">
        <v>161.59100000000001</v>
      </c>
      <c r="O136" s="41">
        <v>196.22800000000001</v>
      </c>
      <c r="P136" s="41">
        <v>96.894999999999996</v>
      </c>
      <c r="Q136" s="41"/>
      <c r="R136" s="41">
        <f t="shared" si="324"/>
        <v>414.51799999999997</v>
      </c>
      <c r="S136" s="41">
        <f t="shared" si="324"/>
        <v>300.14170960999996</v>
      </c>
      <c r="T136" s="41">
        <f t="shared" si="324"/>
        <v>184.93799999999999</v>
      </c>
      <c r="U136" s="41">
        <f t="shared" si="324"/>
        <v>220.56200000000001</v>
      </c>
      <c r="V136" s="41">
        <f t="shared" ref="V136:V148" ca="1" si="326">SUMIF($B$8:$Q$8,V$8,B136:L136)</f>
        <v>163.59200000000001</v>
      </c>
      <c r="W136" s="41">
        <f t="shared" ref="W136:X148" si="327">SUMIF($B$8:$Q$8,W$8,B136:Q136)</f>
        <v>161.59100000000001</v>
      </c>
      <c r="X136" s="41">
        <f t="shared" si="327"/>
        <v>0</v>
      </c>
      <c r="Y136" s="41"/>
      <c r="Z136" s="41">
        <f t="shared" si="325"/>
        <v>300.14170960999996</v>
      </c>
      <c r="AA136" s="41">
        <f t="shared" si="325"/>
        <v>220.56200000000001</v>
      </c>
      <c r="AB136" s="41">
        <f t="shared" si="325"/>
        <v>161.59100000000001</v>
      </c>
      <c r="AD136" s="41"/>
      <c r="AE136" s="41"/>
      <c r="AF136" s="41"/>
      <c r="AH136" s="63">
        <f t="shared" si="301"/>
        <v>-0.40770331067533871</v>
      </c>
      <c r="AI136" s="41">
        <f t="shared" si="302"/>
        <v>-66.697000000000017</v>
      </c>
    </row>
    <row r="137" spans="1:35" x14ac:dyDescent="0.2">
      <c r="A137" s="45" t="s">
        <v>109</v>
      </c>
      <c r="B137" s="29" t="s">
        <v>57</v>
      </c>
      <c r="C137" s="41">
        <v>19.559551147704273</v>
      </c>
      <c r="D137" s="41">
        <v>20.158000000000001</v>
      </c>
      <c r="E137" s="41">
        <v>17.126677999999998</v>
      </c>
      <c r="F137" s="41">
        <v>15.11817374</v>
      </c>
      <c r="G137" s="41">
        <v>8.3330000000000002</v>
      </c>
      <c r="H137" s="41">
        <v>4.9710000000000001</v>
      </c>
      <c r="I137" s="41">
        <v>4.4790000000000001</v>
      </c>
      <c r="J137" s="41">
        <v>4.2960000000000003</v>
      </c>
      <c r="K137" s="41">
        <v>8.8550000000000004</v>
      </c>
      <c r="L137" s="41">
        <v>10.117000000000001</v>
      </c>
      <c r="M137" s="41">
        <v>5.5430000000000001</v>
      </c>
      <c r="N137" s="41">
        <v>7.5469999999999997</v>
      </c>
      <c r="O137" s="41">
        <v>7.3529999999999998</v>
      </c>
      <c r="P137" s="41">
        <v>10.587</v>
      </c>
      <c r="Q137" s="41"/>
      <c r="R137" s="41">
        <f t="shared" si="324"/>
        <v>20.158000000000001</v>
      </c>
      <c r="S137" s="41">
        <f t="shared" si="324"/>
        <v>15.11817374</v>
      </c>
      <c r="T137" s="41">
        <f t="shared" si="324"/>
        <v>4.9710000000000001</v>
      </c>
      <c r="U137" s="41">
        <f t="shared" si="324"/>
        <v>4.2960000000000003</v>
      </c>
      <c r="V137" s="41">
        <f t="shared" ca="1" si="326"/>
        <v>10.117000000000001</v>
      </c>
      <c r="W137" s="41">
        <f t="shared" si="327"/>
        <v>7.5469999999999997</v>
      </c>
      <c r="X137" s="41">
        <f t="shared" si="327"/>
        <v>0</v>
      </c>
      <c r="Y137" s="41"/>
      <c r="Z137" s="41">
        <f t="shared" si="325"/>
        <v>15.11817374</v>
      </c>
      <c r="AA137" s="41">
        <f t="shared" si="325"/>
        <v>4.2960000000000003</v>
      </c>
      <c r="AB137" s="41">
        <f t="shared" si="325"/>
        <v>7.5469999999999997</v>
      </c>
      <c r="AD137" s="41"/>
      <c r="AE137" s="41"/>
      <c r="AF137" s="41"/>
      <c r="AH137" s="63">
        <f t="shared" si="301"/>
        <v>4.6456459424730534E-2</v>
      </c>
      <c r="AI137" s="41">
        <f t="shared" si="302"/>
        <v>0.46999999999999886</v>
      </c>
    </row>
    <row r="138" spans="1:35" x14ac:dyDescent="0.2">
      <c r="A138" s="45" t="s">
        <v>110</v>
      </c>
      <c r="B138" s="29" t="s">
        <v>111</v>
      </c>
      <c r="C138" s="41">
        <v>256.76280512000017</v>
      </c>
      <c r="D138" s="41">
        <v>147.08000000000001</v>
      </c>
      <c r="E138" s="41">
        <v>230.76725020999996</v>
      </c>
      <c r="F138" s="41">
        <v>151.82499999999999</v>
      </c>
      <c r="G138" s="41">
        <v>21.585000000000001</v>
      </c>
      <c r="H138" s="41">
        <v>32.978999999999999</v>
      </c>
      <c r="I138" s="41">
        <v>383.33800000000002</v>
      </c>
      <c r="J138" s="41">
        <v>452.71</v>
      </c>
      <c r="K138" s="41">
        <v>401.68599999999998</v>
      </c>
      <c r="L138" s="41">
        <v>669.63</v>
      </c>
      <c r="M138" s="41">
        <v>697.048</v>
      </c>
      <c r="N138" s="41">
        <v>908.524</v>
      </c>
      <c r="O138" s="41">
        <v>1018.877</v>
      </c>
      <c r="P138" s="41">
        <v>977.505</v>
      </c>
      <c r="Q138" s="41"/>
      <c r="R138" s="41">
        <f t="shared" si="324"/>
        <v>147.08000000000001</v>
      </c>
      <c r="S138" s="41">
        <f t="shared" si="324"/>
        <v>151.82499999999999</v>
      </c>
      <c r="T138" s="41">
        <f t="shared" si="324"/>
        <v>32.978999999999999</v>
      </c>
      <c r="U138" s="41">
        <f t="shared" si="324"/>
        <v>452.71</v>
      </c>
      <c r="V138" s="41">
        <f t="shared" ca="1" si="326"/>
        <v>669.63</v>
      </c>
      <c r="W138" s="41">
        <f t="shared" si="327"/>
        <v>908.524</v>
      </c>
      <c r="X138" s="41">
        <f t="shared" si="327"/>
        <v>0</v>
      </c>
      <c r="Y138" s="41"/>
      <c r="Z138" s="41">
        <f t="shared" si="325"/>
        <v>151.82499999999999</v>
      </c>
      <c r="AA138" s="41">
        <f t="shared" si="325"/>
        <v>452.71</v>
      </c>
      <c r="AB138" s="41">
        <f t="shared" si="325"/>
        <v>908.524</v>
      </c>
      <c r="AD138" s="41"/>
      <c r="AE138" s="41"/>
      <c r="AF138" s="41"/>
      <c r="AH138" s="63">
        <f t="shared" si="301"/>
        <v>0.45976882756148929</v>
      </c>
      <c r="AI138" s="41">
        <f t="shared" si="302"/>
        <v>307.875</v>
      </c>
    </row>
    <row r="139" spans="1:35" x14ac:dyDescent="0.2">
      <c r="A139" s="45" t="s">
        <v>112</v>
      </c>
      <c r="B139" s="29" t="s">
        <v>113</v>
      </c>
      <c r="C139" s="41">
        <v>320.09995761000005</v>
      </c>
      <c r="D139" s="41">
        <v>731.74800000000005</v>
      </c>
      <c r="E139" s="41">
        <v>663.10902855999984</v>
      </c>
      <c r="F139" s="41">
        <v>873.75699999999995</v>
      </c>
      <c r="G139" s="41">
        <v>746.97199999999998</v>
      </c>
      <c r="H139" s="41">
        <v>782.31</v>
      </c>
      <c r="I139" s="41">
        <v>635.30399999999997</v>
      </c>
      <c r="J139" s="41">
        <v>213.52600000000001</v>
      </c>
      <c r="K139" s="41">
        <v>170.369</v>
      </c>
      <c r="L139" s="41">
        <v>470.774</v>
      </c>
      <c r="M139" s="41">
        <v>593.85299999999995</v>
      </c>
      <c r="N139" s="41">
        <v>921.20799999999997</v>
      </c>
      <c r="O139" s="41">
        <v>584.91200000000003</v>
      </c>
      <c r="P139" s="41">
        <v>589.45399999999995</v>
      </c>
      <c r="Q139" s="41"/>
      <c r="R139" s="41">
        <f t="shared" si="324"/>
        <v>731.74800000000005</v>
      </c>
      <c r="S139" s="41">
        <f t="shared" si="324"/>
        <v>873.75699999999995</v>
      </c>
      <c r="T139" s="41">
        <f t="shared" si="324"/>
        <v>782.31</v>
      </c>
      <c r="U139" s="41">
        <f t="shared" si="324"/>
        <v>213.52600000000001</v>
      </c>
      <c r="V139" s="41">
        <f t="shared" ca="1" si="326"/>
        <v>470.774</v>
      </c>
      <c r="W139" s="41">
        <f t="shared" si="327"/>
        <v>921.20799999999997</v>
      </c>
      <c r="X139" s="41">
        <f t="shared" si="327"/>
        <v>0</v>
      </c>
      <c r="Y139" s="41"/>
      <c r="Z139" s="41">
        <f t="shared" si="325"/>
        <v>873.75699999999995</v>
      </c>
      <c r="AA139" s="41">
        <f t="shared" si="325"/>
        <v>213.52600000000001</v>
      </c>
      <c r="AB139" s="41">
        <f t="shared" si="325"/>
        <v>921.20799999999997</v>
      </c>
      <c r="AD139" s="41"/>
      <c r="AE139" s="41"/>
      <c r="AF139" s="41"/>
      <c r="AH139" s="63">
        <f t="shared" si="301"/>
        <v>0.25209548530717485</v>
      </c>
      <c r="AI139" s="41">
        <f t="shared" si="302"/>
        <v>118.67999999999995</v>
      </c>
    </row>
    <row r="140" spans="1:35" x14ac:dyDescent="0.2">
      <c r="A140" s="45" t="s">
        <v>114</v>
      </c>
      <c r="B140" s="29" t="s">
        <v>115</v>
      </c>
      <c r="C140" s="41">
        <v>57.464539360000082</v>
      </c>
      <c r="D140" s="41">
        <v>60.5</v>
      </c>
      <c r="E140" s="41">
        <v>62.714768550000002</v>
      </c>
      <c r="F140" s="41">
        <v>65.491</v>
      </c>
      <c r="G140" s="41">
        <v>75.116</v>
      </c>
      <c r="H140" s="41">
        <v>86.081000000000003</v>
      </c>
      <c r="I140" s="41">
        <v>91.533000000000001</v>
      </c>
      <c r="J140" s="41">
        <v>98.162999999999997</v>
      </c>
      <c r="K140" s="41">
        <v>99.692999999999998</v>
      </c>
      <c r="L140" s="41">
        <v>105.691</v>
      </c>
      <c r="M140" s="41">
        <v>119.367</v>
      </c>
      <c r="N140" s="41">
        <v>127.387</v>
      </c>
      <c r="O140" s="41">
        <v>133.55199999999999</v>
      </c>
      <c r="P140" s="41">
        <v>128.827</v>
      </c>
      <c r="Q140" s="41"/>
      <c r="R140" s="41">
        <f t="shared" si="324"/>
        <v>60.5</v>
      </c>
      <c r="S140" s="41">
        <f t="shared" si="324"/>
        <v>65.491</v>
      </c>
      <c r="T140" s="41">
        <f t="shared" si="324"/>
        <v>86.081000000000003</v>
      </c>
      <c r="U140" s="41">
        <f t="shared" si="324"/>
        <v>98.162999999999997</v>
      </c>
      <c r="V140" s="41">
        <f t="shared" ca="1" si="326"/>
        <v>105.691</v>
      </c>
      <c r="W140" s="41">
        <f t="shared" si="327"/>
        <v>127.387</v>
      </c>
      <c r="X140" s="41">
        <f t="shared" si="327"/>
        <v>0</v>
      </c>
      <c r="Y140" s="41"/>
      <c r="Z140" s="41">
        <f t="shared" si="325"/>
        <v>65.491</v>
      </c>
      <c r="AA140" s="41">
        <f t="shared" si="325"/>
        <v>98.162999999999997</v>
      </c>
      <c r="AB140" s="41">
        <f t="shared" si="325"/>
        <v>127.387</v>
      </c>
      <c r="AD140" s="41"/>
      <c r="AE140" s="41"/>
      <c r="AF140" s="41"/>
      <c r="AH140" s="63">
        <f t="shared" si="301"/>
        <v>0.21890227171660781</v>
      </c>
      <c r="AI140" s="41">
        <f t="shared" si="302"/>
        <v>23.135999999999996</v>
      </c>
    </row>
    <row r="141" spans="1:35" x14ac:dyDescent="0.2">
      <c r="A141" s="45" t="s">
        <v>116</v>
      </c>
      <c r="B141" s="29" t="s">
        <v>117</v>
      </c>
      <c r="C141" s="41">
        <v>51.217583120000008</v>
      </c>
      <c r="D141" s="41">
        <v>63.677</v>
      </c>
      <c r="E141" s="41">
        <v>68.319958239999991</v>
      </c>
      <c r="F141" s="41">
        <v>78.399291079999998</v>
      </c>
      <c r="G141" s="41">
        <v>60.508000000000003</v>
      </c>
      <c r="H141" s="41">
        <v>91.936000000000007</v>
      </c>
      <c r="I141" s="41">
        <v>103.42700000000001</v>
      </c>
      <c r="J141" s="41">
        <v>117.63500000000001</v>
      </c>
      <c r="K141" s="41">
        <v>99.03</v>
      </c>
      <c r="L141" s="41">
        <v>106.47499999999999</v>
      </c>
      <c r="M141" s="41">
        <v>122.575</v>
      </c>
      <c r="N141" s="41">
        <v>124.848</v>
      </c>
      <c r="O141" s="41">
        <v>95.748999999999995</v>
      </c>
      <c r="P141" s="41">
        <v>118.724</v>
      </c>
      <c r="Q141" s="41"/>
      <c r="R141" s="41">
        <f t="shared" si="324"/>
        <v>63.677</v>
      </c>
      <c r="S141" s="41">
        <f t="shared" si="324"/>
        <v>78.399291079999998</v>
      </c>
      <c r="T141" s="41">
        <f t="shared" si="324"/>
        <v>91.936000000000007</v>
      </c>
      <c r="U141" s="41">
        <f t="shared" si="324"/>
        <v>117.63500000000001</v>
      </c>
      <c r="V141" s="41">
        <f t="shared" ca="1" si="326"/>
        <v>106.47499999999999</v>
      </c>
      <c r="W141" s="41">
        <f t="shared" si="327"/>
        <v>124.848</v>
      </c>
      <c r="X141" s="41">
        <f t="shared" si="327"/>
        <v>0</v>
      </c>
      <c r="Y141" s="41"/>
      <c r="Z141" s="41">
        <f t="shared" si="325"/>
        <v>78.399291079999998</v>
      </c>
      <c r="AA141" s="41">
        <f t="shared" si="325"/>
        <v>117.63500000000001</v>
      </c>
      <c r="AB141" s="41">
        <f t="shared" si="325"/>
        <v>124.848</v>
      </c>
      <c r="AD141" s="41"/>
      <c r="AE141" s="41"/>
      <c r="AF141" s="41"/>
      <c r="AH141" s="63">
        <f t="shared" si="301"/>
        <v>0.11504108945761926</v>
      </c>
      <c r="AI141" s="41">
        <f t="shared" si="302"/>
        <v>12.249000000000009</v>
      </c>
    </row>
    <row r="142" spans="1:35" x14ac:dyDescent="0.2">
      <c r="A142" s="45" t="s">
        <v>118</v>
      </c>
      <c r="B142" s="29" t="s">
        <v>119</v>
      </c>
      <c r="C142" s="41">
        <v>18.08635842000001</v>
      </c>
      <c r="D142" s="41">
        <v>29.259</v>
      </c>
      <c r="E142" s="41">
        <v>30.00110138999997</v>
      </c>
      <c r="F142" s="41">
        <v>29.951005009999992</v>
      </c>
      <c r="G142" s="41">
        <v>34.137999999999998</v>
      </c>
      <c r="H142" s="41">
        <v>42.081000000000003</v>
      </c>
      <c r="I142" s="41">
        <v>38.671999999999997</v>
      </c>
      <c r="J142" s="41">
        <v>25.007999999999999</v>
      </c>
      <c r="K142" s="41">
        <v>43.996000000000002</v>
      </c>
      <c r="L142" s="41">
        <v>44.341999999999999</v>
      </c>
      <c r="M142" s="41">
        <v>27.390999999999998</v>
      </c>
      <c r="N142" s="41">
        <v>15.397</v>
      </c>
      <c r="O142" s="41">
        <v>22.876999999999999</v>
      </c>
      <c r="P142" s="41">
        <v>18.649999999999999</v>
      </c>
      <c r="Q142" s="41"/>
      <c r="R142" s="41">
        <f t="shared" si="324"/>
        <v>29.259</v>
      </c>
      <c r="S142" s="41">
        <f t="shared" si="324"/>
        <v>29.951005009999992</v>
      </c>
      <c r="T142" s="41">
        <f t="shared" si="324"/>
        <v>42.081000000000003</v>
      </c>
      <c r="U142" s="41">
        <f t="shared" si="324"/>
        <v>25.007999999999999</v>
      </c>
      <c r="V142" s="41">
        <f t="shared" ca="1" si="326"/>
        <v>44.341999999999999</v>
      </c>
      <c r="W142" s="41">
        <f t="shared" si="327"/>
        <v>15.397</v>
      </c>
      <c r="X142" s="41">
        <f t="shared" si="327"/>
        <v>0</v>
      </c>
      <c r="Y142" s="41"/>
      <c r="Z142" s="41">
        <f t="shared" si="325"/>
        <v>29.951005009999992</v>
      </c>
      <c r="AA142" s="41">
        <f t="shared" si="325"/>
        <v>25.007999999999999</v>
      </c>
      <c r="AB142" s="41">
        <f t="shared" si="325"/>
        <v>15.397</v>
      </c>
      <c r="AD142" s="41"/>
      <c r="AE142" s="41"/>
      <c r="AF142" s="41"/>
      <c r="AH142" s="63">
        <f t="shared" si="301"/>
        <v>-0.57940552974606474</v>
      </c>
      <c r="AI142" s="41">
        <f t="shared" si="302"/>
        <v>-25.692</v>
      </c>
    </row>
    <row r="143" spans="1:35" x14ac:dyDescent="0.2">
      <c r="A143" s="45" t="s">
        <v>120</v>
      </c>
      <c r="B143" s="29" t="s">
        <v>121</v>
      </c>
      <c r="C143" s="41">
        <v>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16.291</v>
      </c>
      <c r="K143" s="41">
        <v>0</v>
      </c>
      <c r="L143" s="41">
        <v>0</v>
      </c>
      <c r="M143" s="41">
        <v>0</v>
      </c>
      <c r="N143" s="41">
        <v>12.083</v>
      </c>
      <c r="O143" s="41">
        <v>29.988</v>
      </c>
      <c r="P143" s="41">
        <v>7.8010000000000002</v>
      </c>
      <c r="Q143" s="41"/>
      <c r="R143" s="41">
        <f t="shared" si="324"/>
        <v>0</v>
      </c>
      <c r="S143" s="41">
        <f t="shared" si="324"/>
        <v>0</v>
      </c>
      <c r="T143" s="41">
        <f t="shared" si="324"/>
        <v>0</v>
      </c>
      <c r="U143" s="41">
        <f t="shared" si="324"/>
        <v>16.291</v>
      </c>
      <c r="V143" s="41">
        <f t="shared" ref="V143" ca="1" si="328">SUMIF($B$8:$Q$8,V$8,B143:L143)</f>
        <v>0</v>
      </c>
      <c r="W143" s="41">
        <f t="shared" ref="W143:X143" si="329">SUMIF($B$8:$Q$8,W$8,B143:Q143)</f>
        <v>12.083</v>
      </c>
      <c r="X143" s="41">
        <f t="shared" si="329"/>
        <v>0</v>
      </c>
      <c r="Y143" s="41"/>
      <c r="Z143" s="41"/>
      <c r="AA143" s="41">
        <f t="shared" ref="AA143:AA148" si="330">SUMIF($B$8:$Q$8,AA$8,$B143:$Q143)</f>
        <v>16.291</v>
      </c>
      <c r="AB143" s="41">
        <v>12.083</v>
      </c>
      <c r="AD143" s="41"/>
      <c r="AE143" s="41"/>
      <c r="AF143" s="41"/>
      <c r="AH143" s="63" t="str">
        <f t="shared" si="301"/>
        <v/>
      </c>
      <c r="AI143" s="41">
        <f t="shared" si="302"/>
        <v>7.8010000000000002</v>
      </c>
    </row>
    <row r="144" spans="1:35" x14ac:dyDescent="0.2">
      <c r="A144" s="45" t="s">
        <v>122</v>
      </c>
      <c r="B144" s="29" t="s">
        <v>123</v>
      </c>
      <c r="C144" s="41">
        <v>100.45416588000001</v>
      </c>
      <c r="D144" s="41">
        <v>94.54</v>
      </c>
      <c r="E144" s="41">
        <v>112.97305998</v>
      </c>
      <c r="F144" s="41">
        <v>172.50676900000002</v>
      </c>
      <c r="G144" s="41">
        <v>118.955</v>
      </c>
      <c r="H144" s="41">
        <v>186.494</v>
      </c>
      <c r="I144" s="41">
        <v>179.845</v>
      </c>
      <c r="J144" s="41">
        <v>173.58699999999999</v>
      </c>
      <c r="K144" s="41">
        <v>189.524</v>
      </c>
      <c r="L144" s="41">
        <v>131.09200000000001</v>
      </c>
      <c r="M144" s="41">
        <v>164.56</v>
      </c>
      <c r="N144" s="41">
        <v>179.03700000000001</v>
      </c>
      <c r="O144" s="41">
        <v>130.43199999999999</v>
      </c>
      <c r="P144" s="41">
        <v>143.376</v>
      </c>
      <c r="Q144" s="41"/>
      <c r="R144" s="41">
        <f t="shared" si="324"/>
        <v>94.54</v>
      </c>
      <c r="S144" s="41">
        <f t="shared" si="324"/>
        <v>172.50676900000002</v>
      </c>
      <c r="T144" s="41">
        <f t="shared" si="324"/>
        <v>186.494</v>
      </c>
      <c r="U144" s="41">
        <f t="shared" si="324"/>
        <v>173.58699999999999</v>
      </c>
      <c r="V144" s="41">
        <f t="shared" ca="1" si="326"/>
        <v>131.09200000000001</v>
      </c>
      <c r="W144" s="41">
        <f t="shared" si="327"/>
        <v>179.03700000000001</v>
      </c>
      <c r="X144" s="41">
        <f t="shared" si="327"/>
        <v>0</v>
      </c>
      <c r="Y144" s="41"/>
      <c r="Z144" s="41">
        <f>SUMIF($B$8:$Q$8,Z$8,$B144:$Q144)</f>
        <v>172.50676900000002</v>
      </c>
      <c r="AA144" s="41">
        <f t="shared" si="330"/>
        <v>173.58699999999999</v>
      </c>
      <c r="AB144" s="41">
        <f>SUMIF($B$8:$Q$8,AB$8,$B144:$Q144)</f>
        <v>179.03700000000001</v>
      </c>
      <c r="AD144" s="41"/>
      <c r="AE144" s="41"/>
      <c r="AF144" s="41"/>
      <c r="AH144" s="63">
        <f t="shared" si="301"/>
        <v>9.3705184145485454E-2</v>
      </c>
      <c r="AI144" s="41">
        <f t="shared" si="302"/>
        <v>12.283999999999992</v>
      </c>
    </row>
    <row r="145" spans="1:35" x14ac:dyDescent="0.2">
      <c r="A145" s="45" t="s">
        <v>124</v>
      </c>
      <c r="B145" s="29" t="s">
        <v>125</v>
      </c>
      <c r="C145" s="41">
        <v>128.85349520560726</v>
      </c>
      <c r="D145" s="41">
        <v>175.965</v>
      </c>
      <c r="E145" s="41">
        <v>132.99829226642183</v>
      </c>
      <c r="F145" s="41">
        <v>202.50489408223592</v>
      </c>
      <c r="G145" s="41">
        <v>211.797</v>
      </c>
      <c r="H145" s="41">
        <v>217.018</v>
      </c>
      <c r="I145" s="41">
        <v>200.76300000000001</v>
      </c>
      <c r="J145" s="41">
        <v>148.33699999999999</v>
      </c>
      <c r="K145" s="41">
        <v>163.74199999999999</v>
      </c>
      <c r="L145" s="41">
        <v>171.51300000000001</v>
      </c>
      <c r="M145" s="41">
        <v>153.24299999999999</v>
      </c>
      <c r="N145" s="41">
        <v>166.203</v>
      </c>
      <c r="O145" s="41">
        <v>158.38</v>
      </c>
      <c r="P145" s="41">
        <v>162.005</v>
      </c>
      <c r="Q145" s="41"/>
      <c r="R145" s="41">
        <f t="shared" si="324"/>
        <v>175.965</v>
      </c>
      <c r="S145" s="41">
        <f t="shared" si="324"/>
        <v>202.50489408223592</v>
      </c>
      <c r="T145" s="41">
        <f t="shared" si="324"/>
        <v>217.018</v>
      </c>
      <c r="U145" s="41">
        <f t="shared" si="324"/>
        <v>148.33699999999999</v>
      </c>
      <c r="V145" s="41">
        <f t="shared" ca="1" si="326"/>
        <v>171.51300000000001</v>
      </c>
      <c r="W145" s="41">
        <f t="shared" si="327"/>
        <v>166.203</v>
      </c>
      <c r="X145" s="41">
        <f t="shared" si="327"/>
        <v>0</v>
      </c>
      <c r="Y145" s="41"/>
      <c r="Z145" s="41">
        <f>SUMIF($B$8:$Q$8,Z$8,$B145:$Q145)</f>
        <v>202.50489408223592</v>
      </c>
      <c r="AA145" s="41">
        <f t="shared" si="330"/>
        <v>148.33699999999999</v>
      </c>
      <c r="AB145" s="41">
        <f>SUMIF($B$8:$Q$8,AB$8,$B145:$Q145)</f>
        <v>166.203</v>
      </c>
      <c r="AD145" s="41"/>
      <c r="AE145" s="41"/>
      <c r="AF145" s="41"/>
      <c r="AH145" s="63">
        <f t="shared" si="301"/>
        <v>-5.543603108802253E-2</v>
      </c>
      <c r="AI145" s="41">
        <f t="shared" si="302"/>
        <v>-9.5080000000000098</v>
      </c>
    </row>
    <row r="146" spans="1:35" x14ac:dyDescent="0.2">
      <c r="A146" s="45" t="s">
        <v>126</v>
      </c>
      <c r="B146" s="29" t="s">
        <v>81</v>
      </c>
      <c r="C146" s="41">
        <v>1008.4606168</v>
      </c>
      <c r="D146" s="41">
        <v>1013.802</v>
      </c>
      <c r="E146" s="41">
        <v>996.36890477999998</v>
      </c>
      <c r="F146" s="41">
        <v>1034.9744728999999</v>
      </c>
      <c r="G146" s="41">
        <v>994.20600000000002</v>
      </c>
      <c r="H146" s="41">
        <v>993.36300000000006</v>
      </c>
      <c r="I146" s="41">
        <v>1370.087</v>
      </c>
      <c r="J146" s="41">
        <v>1037.5250000000001</v>
      </c>
      <c r="K146" s="41">
        <v>1014.974</v>
      </c>
      <c r="L146" s="41">
        <v>987.44899999999996</v>
      </c>
      <c r="M146" s="41">
        <v>990.95399999999995</v>
      </c>
      <c r="N146" s="41">
        <v>1216.8309999999999</v>
      </c>
      <c r="O146" s="41">
        <v>1086.402</v>
      </c>
      <c r="P146" s="41">
        <v>1092.905</v>
      </c>
      <c r="Q146" s="41"/>
      <c r="R146" s="41">
        <f t="shared" si="324"/>
        <v>1013.802</v>
      </c>
      <c r="S146" s="41">
        <f t="shared" si="324"/>
        <v>1034.9744728999999</v>
      </c>
      <c r="T146" s="41">
        <f t="shared" si="324"/>
        <v>993.36300000000006</v>
      </c>
      <c r="U146" s="41">
        <f t="shared" si="324"/>
        <v>1037.5250000000001</v>
      </c>
      <c r="V146" s="41">
        <f t="shared" ca="1" si="326"/>
        <v>987.44899999999996</v>
      </c>
      <c r="W146" s="41">
        <f t="shared" si="327"/>
        <v>1216.8309999999999</v>
      </c>
      <c r="X146" s="41">
        <f t="shared" si="327"/>
        <v>0</v>
      </c>
      <c r="Y146" s="41"/>
      <c r="Z146" s="41">
        <f>SUMIF($B$8:$Q$8,Z$8,$B146:$Q146)</f>
        <v>1034.9744728999999</v>
      </c>
      <c r="AA146" s="41">
        <f t="shared" si="330"/>
        <v>1037.5250000000001</v>
      </c>
      <c r="AB146" s="41">
        <f>SUMIF($B$8:$Q$8,AB$8,$B146:$Q146)</f>
        <v>1216.8309999999999</v>
      </c>
      <c r="AD146" s="41"/>
      <c r="AE146" s="41"/>
      <c r="AF146" s="41"/>
      <c r="AH146" s="63">
        <f t="shared" si="301"/>
        <v>0.10679640163694537</v>
      </c>
      <c r="AI146" s="41">
        <f t="shared" si="302"/>
        <v>105.45600000000002</v>
      </c>
    </row>
    <row r="147" spans="1:35" x14ac:dyDescent="0.2">
      <c r="A147" s="45" t="s">
        <v>127</v>
      </c>
      <c r="B147" s="29" t="s">
        <v>128</v>
      </c>
      <c r="C147" s="41">
        <v>18.575775469999996</v>
      </c>
      <c r="D147" s="41">
        <v>20.902999999999999</v>
      </c>
      <c r="E147" s="41">
        <v>20.13322488</v>
      </c>
      <c r="F147" s="41">
        <v>18.581314079999999</v>
      </c>
      <c r="G147" s="41">
        <v>19.638999999999999</v>
      </c>
      <c r="H147" s="41">
        <v>19.274000000000001</v>
      </c>
      <c r="I147" s="41">
        <v>20.187999999999999</v>
      </c>
      <c r="J147" s="41">
        <v>20.92</v>
      </c>
      <c r="K147" s="41">
        <v>24.138999999999999</v>
      </c>
      <c r="L147" s="41">
        <v>24.491</v>
      </c>
      <c r="M147" s="41">
        <v>25.381</v>
      </c>
      <c r="N147" s="41">
        <v>26.096</v>
      </c>
      <c r="O147" s="41">
        <v>27.478999999999999</v>
      </c>
      <c r="P147" s="41">
        <v>27.524999999999999</v>
      </c>
      <c r="Q147" s="41"/>
      <c r="R147" s="41">
        <f t="shared" si="324"/>
        <v>20.902999999999999</v>
      </c>
      <c r="S147" s="41">
        <f t="shared" si="324"/>
        <v>18.581314079999999</v>
      </c>
      <c r="T147" s="41">
        <f t="shared" si="324"/>
        <v>19.274000000000001</v>
      </c>
      <c r="U147" s="41">
        <f t="shared" si="324"/>
        <v>20.92</v>
      </c>
      <c r="V147" s="41">
        <f t="shared" ca="1" si="326"/>
        <v>24.491</v>
      </c>
      <c r="W147" s="41">
        <f t="shared" si="327"/>
        <v>26.096</v>
      </c>
      <c r="X147" s="41">
        <f t="shared" si="327"/>
        <v>0</v>
      </c>
      <c r="Y147" s="41"/>
      <c r="Z147" s="41">
        <f>SUMIF($B$8:$Q$8,Z$8,$B147:$Q147)</f>
        <v>18.581314079999999</v>
      </c>
      <c r="AA147" s="41">
        <f t="shared" si="330"/>
        <v>20.92</v>
      </c>
      <c r="AB147" s="41">
        <f>SUMIF($B$8:$Q$8,AB$8,$B147:$Q147)</f>
        <v>26.096</v>
      </c>
      <c r="AD147" s="41"/>
      <c r="AE147" s="41"/>
      <c r="AF147" s="41"/>
      <c r="AH147" s="63">
        <f t="shared" si="301"/>
        <v>0.12388224245641255</v>
      </c>
      <c r="AI147" s="41">
        <f t="shared" si="302"/>
        <v>3.0339999999999989</v>
      </c>
    </row>
    <row r="148" spans="1:35" x14ac:dyDescent="0.2">
      <c r="A148" s="45" t="s">
        <v>129</v>
      </c>
      <c r="B148" s="29" t="s">
        <v>130</v>
      </c>
      <c r="C148" s="41">
        <v>1.2936871899999998</v>
      </c>
      <c r="D148" s="41">
        <v>1.1850000000000001</v>
      </c>
      <c r="E148" s="41">
        <v>1.9891620699999999</v>
      </c>
      <c r="F148" s="41">
        <v>4.4347797200000025</v>
      </c>
      <c r="G148" s="41">
        <v>2.83</v>
      </c>
      <c r="H148" s="41">
        <v>6.9720000000000004</v>
      </c>
      <c r="I148" s="41">
        <v>3.1960000000000002</v>
      </c>
      <c r="J148" s="41">
        <v>8.718</v>
      </c>
      <c r="K148" s="41">
        <v>6.7539999999999996</v>
      </c>
      <c r="L148" s="41">
        <v>5.024</v>
      </c>
      <c r="M148" s="41">
        <v>4.859</v>
      </c>
      <c r="N148" s="41">
        <v>7.625</v>
      </c>
      <c r="O148" s="41">
        <v>6.3150000000000004</v>
      </c>
      <c r="P148" s="41">
        <v>6.1879999999999997</v>
      </c>
      <c r="Q148" s="41"/>
      <c r="R148" s="41">
        <f t="shared" si="324"/>
        <v>1.1850000000000001</v>
      </c>
      <c r="S148" s="41">
        <f t="shared" si="324"/>
        <v>4.4347797200000025</v>
      </c>
      <c r="T148" s="41">
        <f t="shared" si="324"/>
        <v>6.9720000000000004</v>
      </c>
      <c r="U148" s="41">
        <f t="shared" si="324"/>
        <v>8.718</v>
      </c>
      <c r="V148" s="41">
        <f t="shared" ca="1" si="326"/>
        <v>5.024</v>
      </c>
      <c r="W148" s="41">
        <f t="shared" si="327"/>
        <v>7.625</v>
      </c>
      <c r="X148" s="41">
        <f t="shared" si="327"/>
        <v>0</v>
      </c>
      <c r="Y148" s="41"/>
      <c r="Z148" s="41">
        <f>SUMIF($B$8:$Q$8,Z$8,$B148:$Q148)</f>
        <v>4.4347797200000025</v>
      </c>
      <c r="AA148" s="41">
        <f t="shared" si="330"/>
        <v>8.718</v>
      </c>
      <c r="AB148" s="41">
        <f>SUMIF($B$8:$Q$8,AB$8,$B148:$Q148)</f>
        <v>7.625</v>
      </c>
      <c r="AD148" s="41"/>
      <c r="AE148" s="41"/>
      <c r="AF148" s="41"/>
      <c r="AH148" s="63">
        <f t="shared" si="301"/>
        <v>0.2316878980891719</v>
      </c>
      <c r="AI148" s="41">
        <f t="shared" si="302"/>
        <v>1.1639999999999997</v>
      </c>
    </row>
    <row r="149" spans="1:35" ht="5.0999999999999996" customHeight="1" x14ac:dyDescent="0.2"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D149" s="41"/>
      <c r="AE149" s="41"/>
      <c r="AF149" s="41"/>
      <c r="AH149" s="63" t="str">
        <f t="shared" si="301"/>
        <v/>
      </c>
      <c r="AI149" s="41">
        <f t="shared" si="302"/>
        <v>0</v>
      </c>
    </row>
    <row r="150" spans="1:35" s="9" customFormat="1" x14ac:dyDescent="0.2">
      <c r="A150" s="48"/>
      <c r="B150" s="30" t="s">
        <v>75</v>
      </c>
      <c r="C150" s="42">
        <f>SUM(C151:C160)</f>
        <v>1132.1517201125132</v>
      </c>
      <c r="D150" s="42">
        <f t="shared" ref="D150:L150" si="331">SUM(D151:D160)</f>
        <v>928.87199999999996</v>
      </c>
      <c r="E150" s="42">
        <f t="shared" si="331"/>
        <v>1186.689534150499</v>
      </c>
      <c r="F150" s="42">
        <f t="shared" si="331"/>
        <v>1115.7137930022245</v>
      </c>
      <c r="G150" s="42">
        <f t="shared" si="331"/>
        <v>1467.7829999999999</v>
      </c>
      <c r="H150" s="42">
        <f t="shared" si="331"/>
        <v>1633.549</v>
      </c>
      <c r="I150" s="42">
        <f t="shared" si="331"/>
        <v>1820.0069999999996</v>
      </c>
      <c r="J150" s="42">
        <f t="shared" si="331"/>
        <v>2745.7629999999999</v>
      </c>
      <c r="K150" s="42">
        <f t="shared" si="331"/>
        <v>2851.7710000000002</v>
      </c>
      <c r="L150" s="42">
        <f t="shared" si="331"/>
        <v>2412.9449999999997</v>
      </c>
      <c r="M150" s="42">
        <f t="shared" ref="M150:N150" si="332">SUM(M151:M160)</f>
        <v>2482.7109999999998</v>
      </c>
      <c r="N150" s="42">
        <f t="shared" si="332"/>
        <v>2001.8389999999999</v>
      </c>
      <c r="O150" s="42">
        <f t="shared" ref="O150:P150" si="333">SUM(O151:O160)</f>
        <v>2304.8720000000003</v>
      </c>
      <c r="P150" s="42">
        <f t="shared" si="333"/>
        <v>2310.1530000000002</v>
      </c>
      <c r="Q150" s="40"/>
      <c r="R150" s="42">
        <f t="shared" ref="R150" si="334">SUM(R151:R160)</f>
        <v>928.87199999999996</v>
      </c>
      <c r="S150" s="42">
        <f t="shared" ref="S150" si="335">SUM(S151:S160)</f>
        <v>1115.7137930022245</v>
      </c>
      <c r="T150" s="42">
        <f t="shared" ref="T150" si="336">SUM(T151:T160)</f>
        <v>1633.549</v>
      </c>
      <c r="U150" s="42">
        <f t="shared" ref="U150" si="337">SUM(U151:U160)</f>
        <v>2745.7629999999999</v>
      </c>
      <c r="V150" s="42">
        <f ca="1">SUM(V151:V160)</f>
        <v>2412.9449999999997</v>
      </c>
      <c r="W150" s="42">
        <f>SUM(W151:W160)</f>
        <v>2001.8389999999999</v>
      </c>
      <c r="X150" s="42">
        <f>SUM(X151:X160)</f>
        <v>0</v>
      </c>
      <c r="Y150" s="40"/>
      <c r="Z150" s="42">
        <f t="shared" ref="Z150" si="338">SUM(Z151:Z160)</f>
        <v>1115.7137930022245</v>
      </c>
      <c r="AA150" s="42">
        <f t="shared" ref="AA150:AB150" si="339">SUM(AA151:AA160)</f>
        <v>2745.7629999999999</v>
      </c>
      <c r="AB150" s="42">
        <f t="shared" si="339"/>
        <v>2001.8389999999999</v>
      </c>
      <c r="AD150" s="41"/>
      <c r="AE150" s="41"/>
      <c r="AF150" s="41"/>
      <c r="AG150" s="6"/>
      <c r="AH150" s="62">
        <f t="shared" si="301"/>
        <v>-4.2600225036210748E-2</v>
      </c>
      <c r="AI150" s="42">
        <f t="shared" si="302"/>
        <v>-102.79199999999946</v>
      </c>
    </row>
    <row r="151" spans="1:35" x14ac:dyDescent="0.2">
      <c r="A151" s="45" t="s">
        <v>131</v>
      </c>
      <c r="B151" s="29" t="s">
        <v>108</v>
      </c>
      <c r="C151" s="41">
        <v>203.91285869999999</v>
      </c>
      <c r="D151" s="41">
        <v>70.856999999999999</v>
      </c>
      <c r="E151" s="41">
        <v>71.628433329999993</v>
      </c>
      <c r="F151" s="41">
        <v>69.21672615</v>
      </c>
      <c r="G151" s="41">
        <v>1.9530000000000001</v>
      </c>
      <c r="H151" s="41">
        <v>0</v>
      </c>
      <c r="I151" s="41">
        <v>0</v>
      </c>
      <c r="J151" s="41">
        <v>99.423000000000002</v>
      </c>
      <c r="K151" s="41">
        <v>127.15900000000001</v>
      </c>
      <c r="L151" s="41">
        <v>127.837</v>
      </c>
      <c r="M151" s="41">
        <v>130.04300000000001</v>
      </c>
      <c r="N151" s="41">
        <v>131.24199999999999</v>
      </c>
      <c r="O151" s="41">
        <v>102.873</v>
      </c>
      <c r="P151" s="41">
        <v>99.599000000000004</v>
      </c>
      <c r="Q151" s="41"/>
      <c r="R151" s="41">
        <f t="shared" ref="R151:U160" si="340">SUMIF($B$8:$Q$8,R$8,$B151:$Q151)</f>
        <v>70.856999999999999</v>
      </c>
      <c r="S151" s="41">
        <f t="shared" si="340"/>
        <v>69.21672615</v>
      </c>
      <c r="T151" s="41">
        <f t="shared" si="340"/>
        <v>0</v>
      </c>
      <c r="U151" s="41">
        <f t="shared" si="340"/>
        <v>99.423000000000002</v>
      </c>
      <c r="V151" s="41">
        <f ca="1">SUMIF($B$8:$Q$8,V$8,B151:L151)</f>
        <v>127.837</v>
      </c>
      <c r="W151" s="41">
        <f>SUMIF($B$8:$Q$8,W$8,B151:Q151)</f>
        <v>131.24199999999999</v>
      </c>
      <c r="X151" s="41">
        <f>SUMIF($B$8:$Q$8,X$8,C151:R151)</f>
        <v>0</v>
      </c>
      <c r="Y151" s="41"/>
      <c r="Z151" s="41">
        <f t="shared" ref="Z151:AB160" si="341">SUMIF($B$8:$Q$8,Z$8,$B151:$Q151)</f>
        <v>69.21672615</v>
      </c>
      <c r="AA151" s="41">
        <f t="shared" si="341"/>
        <v>99.423000000000002</v>
      </c>
      <c r="AB151" s="41">
        <f t="shared" si="341"/>
        <v>131.24199999999999</v>
      </c>
      <c r="AD151" s="41"/>
      <c r="AE151" s="41"/>
      <c r="AF151" s="41"/>
      <c r="AH151" s="63">
        <f t="shared" si="301"/>
        <v>-0.22089066545679259</v>
      </c>
      <c r="AI151" s="41">
        <f t="shared" si="302"/>
        <v>-28.238</v>
      </c>
    </row>
    <row r="152" spans="1:35" x14ac:dyDescent="0.2">
      <c r="A152" s="45" t="s">
        <v>132</v>
      </c>
      <c r="B152" s="29" t="s">
        <v>57</v>
      </c>
      <c r="C152" s="41">
        <v>12.865319682295729</v>
      </c>
      <c r="D152" s="41">
        <v>15.677</v>
      </c>
      <c r="E152" s="41">
        <v>14.887476980000001</v>
      </c>
      <c r="F152" s="41">
        <v>18.731000000000002</v>
      </c>
      <c r="G152" s="41">
        <v>17.664999999999999</v>
      </c>
      <c r="H152" s="41">
        <v>20.044</v>
      </c>
      <c r="I152" s="41">
        <v>17.155000000000001</v>
      </c>
      <c r="J152" s="41">
        <v>18.137</v>
      </c>
      <c r="K152" s="41">
        <v>22.652999999999999</v>
      </c>
      <c r="L152" s="41">
        <v>22.401</v>
      </c>
      <c r="M152" s="41">
        <v>21.62</v>
      </c>
      <c r="N152" s="41">
        <v>17.318000000000001</v>
      </c>
      <c r="O152" s="41">
        <v>19.472999999999999</v>
      </c>
      <c r="P152" s="41">
        <v>22.715</v>
      </c>
      <c r="Q152" s="41"/>
      <c r="R152" s="41">
        <f t="shared" si="340"/>
        <v>15.677</v>
      </c>
      <c r="S152" s="41">
        <f t="shared" si="340"/>
        <v>18.731000000000002</v>
      </c>
      <c r="T152" s="41">
        <f t="shared" si="340"/>
        <v>20.044</v>
      </c>
      <c r="U152" s="41">
        <f t="shared" si="340"/>
        <v>18.137</v>
      </c>
      <c r="V152" s="41">
        <f t="shared" ref="V152:V160" ca="1" si="342">SUMIF($B$8:$Q$8,V$8,B152:L152)</f>
        <v>22.401</v>
      </c>
      <c r="W152" s="41">
        <f t="shared" ref="W152:X160" si="343">SUMIF($B$8:$Q$8,W$8,B152:Q152)</f>
        <v>17.318000000000001</v>
      </c>
      <c r="X152" s="41">
        <f t="shared" si="343"/>
        <v>0</v>
      </c>
      <c r="Y152" s="41"/>
      <c r="Z152" s="41">
        <f t="shared" si="341"/>
        <v>18.731000000000002</v>
      </c>
      <c r="AA152" s="41">
        <f t="shared" si="341"/>
        <v>18.137</v>
      </c>
      <c r="AB152" s="41">
        <f t="shared" si="341"/>
        <v>17.318000000000001</v>
      </c>
      <c r="AD152" s="41"/>
      <c r="AE152" s="41"/>
      <c r="AF152" s="41"/>
      <c r="AH152" s="63">
        <f t="shared" si="301"/>
        <v>1.4017231373599337E-2</v>
      </c>
      <c r="AI152" s="41">
        <f t="shared" si="302"/>
        <v>0.31400000000000006</v>
      </c>
    </row>
    <row r="153" spans="1:35" x14ac:dyDescent="0.2">
      <c r="A153" s="45" t="s">
        <v>133</v>
      </c>
      <c r="B153" s="29" t="s">
        <v>111</v>
      </c>
      <c r="C153" s="41">
        <v>74.72390037999989</v>
      </c>
      <c r="D153" s="41">
        <v>91.790999999999997</v>
      </c>
      <c r="E153" s="41">
        <v>365.74376567000002</v>
      </c>
      <c r="F153" s="41">
        <v>379.447</v>
      </c>
      <c r="G153" s="41">
        <v>452.726</v>
      </c>
      <c r="H153" s="41">
        <v>653.37300000000005</v>
      </c>
      <c r="I153" s="41">
        <v>785.40499999999997</v>
      </c>
      <c r="J153" s="41">
        <v>1287.5899999999999</v>
      </c>
      <c r="K153" s="41">
        <v>1338.586</v>
      </c>
      <c r="L153" s="41">
        <v>1227.0119999999999</v>
      </c>
      <c r="M153" s="41">
        <v>1141.6189999999999</v>
      </c>
      <c r="N153" s="41">
        <v>925.03599999999994</v>
      </c>
      <c r="O153" s="41">
        <v>1230.117</v>
      </c>
      <c r="P153" s="41">
        <v>1235.4259999999999</v>
      </c>
      <c r="Q153" s="41"/>
      <c r="R153" s="41">
        <f t="shared" si="340"/>
        <v>91.790999999999997</v>
      </c>
      <c r="S153" s="41">
        <f t="shared" si="340"/>
        <v>379.447</v>
      </c>
      <c r="T153" s="41">
        <f t="shared" si="340"/>
        <v>653.37300000000005</v>
      </c>
      <c r="U153" s="41">
        <f t="shared" si="340"/>
        <v>1287.5899999999999</v>
      </c>
      <c r="V153" s="41">
        <f t="shared" ca="1" si="342"/>
        <v>1227.0119999999999</v>
      </c>
      <c r="W153" s="41">
        <f t="shared" si="343"/>
        <v>925.03599999999994</v>
      </c>
      <c r="X153" s="41">
        <f t="shared" si="343"/>
        <v>0</v>
      </c>
      <c r="Y153" s="41"/>
      <c r="Z153" s="41">
        <f t="shared" si="341"/>
        <v>379.447</v>
      </c>
      <c r="AA153" s="41">
        <f t="shared" si="341"/>
        <v>1287.5899999999999</v>
      </c>
      <c r="AB153" s="41">
        <f t="shared" si="341"/>
        <v>925.03599999999994</v>
      </c>
      <c r="AD153" s="41"/>
      <c r="AE153" s="41"/>
      <c r="AF153" s="41"/>
      <c r="AH153" s="63">
        <f t="shared" si="301"/>
        <v>6.8573086489782664E-3</v>
      </c>
      <c r="AI153" s="41">
        <f t="shared" si="302"/>
        <v>8.4139999999999873</v>
      </c>
    </row>
    <row r="154" spans="1:35" x14ac:dyDescent="0.2">
      <c r="A154" s="45" t="s">
        <v>134</v>
      </c>
      <c r="B154" s="29" t="s">
        <v>113</v>
      </c>
      <c r="C154" s="41">
        <v>305.02170081999992</v>
      </c>
      <c r="D154" s="41">
        <v>258.548</v>
      </c>
      <c r="E154" s="41">
        <v>180.54346343</v>
      </c>
      <c r="F154" s="41">
        <v>141.67400000000001</v>
      </c>
      <c r="G154" s="41">
        <v>435.88</v>
      </c>
      <c r="H154" s="41">
        <v>380.33</v>
      </c>
      <c r="I154" s="41">
        <v>427.88200000000001</v>
      </c>
      <c r="J154" s="41">
        <v>733.19299999999998</v>
      </c>
      <c r="K154" s="41">
        <v>756.73800000000006</v>
      </c>
      <c r="L154" s="41">
        <v>421.04599999999999</v>
      </c>
      <c r="M154" s="41">
        <v>544.62699999999995</v>
      </c>
      <c r="N154" s="41">
        <v>269.22699999999998</v>
      </c>
      <c r="O154" s="41">
        <v>273.613</v>
      </c>
      <c r="P154" s="41">
        <v>298.04500000000002</v>
      </c>
      <c r="Q154" s="41"/>
      <c r="R154" s="41">
        <f t="shared" si="340"/>
        <v>258.548</v>
      </c>
      <c r="S154" s="41">
        <f t="shared" si="340"/>
        <v>141.67400000000001</v>
      </c>
      <c r="T154" s="41">
        <f t="shared" si="340"/>
        <v>380.33</v>
      </c>
      <c r="U154" s="41">
        <f t="shared" si="340"/>
        <v>733.19299999999998</v>
      </c>
      <c r="V154" s="41">
        <f t="shared" ca="1" si="342"/>
        <v>421.04599999999999</v>
      </c>
      <c r="W154" s="41">
        <f t="shared" si="343"/>
        <v>269.22699999999998</v>
      </c>
      <c r="X154" s="41">
        <f t="shared" si="343"/>
        <v>0</v>
      </c>
      <c r="Y154" s="41"/>
      <c r="Z154" s="41">
        <f t="shared" si="341"/>
        <v>141.67400000000001</v>
      </c>
      <c r="AA154" s="41">
        <f t="shared" si="341"/>
        <v>733.19299999999998</v>
      </c>
      <c r="AB154" s="41">
        <f t="shared" si="341"/>
        <v>269.22699999999998</v>
      </c>
      <c r="AD154" s="41"/>
      <c r="AE154" s="41"/>
      <c r="AF154" s="41"/>
      <c r="AH154" s="63">
        <f t="shared" si="301"/>
        <v>-0.29213197607862318</v>
      </c>
      <c r="AI154" s="41">
        <f t="shared" si="302"/>
        <v>-123.00099999999998</v>
      </c>
    </row>
    <row r="155" spans="1:35" x14ac:dyDescent="0.2">
      <c r="A155" s="45" t="s">
        <v>135</v>
      </c>
      <c r="B155" s="29" t="s">
        <v>115</v>
      </c>
      <c r="C155" s="41">
        <v>83.587815729999917</v>
      </c>
      <c r="D155" s="41">
        <v>100.76</v>
      </c>
      <c r="E155" s="41">
        <v>118.12834845</v>
      </c>
      <c r="F155" s="41">
        <v>135.68299999999999</v>
      </c>
      <c r="G155" s="41">
        <v>183.50700000000001</v>
      </c>
      <c r="H155" s="41">
        <v>208.995</v>
      </c>
      <c r="I155" s="41">
        <v>214.14599999999999</v>
      </c>
      <c r="J155" s="41">
        <v>231.369</v>
      </c>
      <c r="K155" s="41">
        <v>216.334</v>
      </c>
      <c r="L155" s="41">
        <v>222.93199999999999</v>
      </c>
      <c r="M155" s="41">
        <v>250.393</v>
      </c>
      <c r="N155" s="41">
        <v>267.20600000000002</v>
      </c>
      <c r="O155" s="41">
        <v>281.209</v>
      </c>
      <c r="P155" s="41">
        <v>259.42500000000001</v>
      </c>
      <c r="Q155" s="41"/>
      <c r="R155" s="41">
        <f t="shared" si="340"/>
        <v>100.76</v>
      </c>
      <c r="S155" s="41">
        <f t="shared" si="340"/>
        <v>135.68299999999999</v>
      </c>
      <c r="T155" s="41">
        <f t="shared" si="340"/>
        <v>208.995</v>
      </c>
      <c r="U155" s="41">
        <f t="shared" si="340"/>
        <v>231.369</v>
      </c>
      <c r="V155" s="41">
        <f t="shared" ca="1" si="342"/>
        <v>222.93199999999999</v>
      </c>
      <c r="W155" s="41">
        <f t="shared" si="343"/>
        <v>267.20600000000002</v>
      </c>
      <c r="X155" s="41">
        <f t="shared" si="343"/>
        <v>0</v>
      </c>
      <c r="Y155" s="41"/>
      <c r="Z155" s="41">
        <f t="shared" si="341"/>
        <v>135.68299999999999</v>
      </c>
      <c r="AA155" s="41">
        <f t="shared" si="341"/>
        <v>231.369</v>
      </c>
      <c r="AB155" s="41">
        <f t="shared" si="341"/>
        <v>267.20600000000002</v>
      </c>
      <c r="AD155" s="41"/>
      <c r="AE155" s="41"/>
      <c r="AF155" s="41"/>
      <c r="AH155" s="63">
        <f t="shared" si="301"/>
        <v>0.16369565607449821</v>
      </c>
      <c r="AI155" s="41">
        <f t="shared" si="302"/>
        <v>36.493000000000023</v>
      </c>
    </row>
    <row r="156" spans="1:35" x14ac:dyDescent="0.2">
      <c r="A156" s="45" t="s">
        <v>136</v>
      </c>
      <c r="B156" s="29" t="s">
        <v>137</v>
      </c>
      <c r="C156" s="41">
        <v>28.285510549999994</v>
      </c>
      <c r="D156" s="41">
        <v>28.981000000000002</v>
      </c>
      <c r="E156" s="41">
        <v>32.435756580000003</v>
      </c>
      <c r="F156" s="41">
        <v>31.945974329999999</v>
      </c>
      <c r="G156" s="41">
        <v>33.994999999999997</v>
      </c>
      <c r="H156" s="41">
        <v>31.010999999999999</v>
      </c>
      <c r="I156" s="41">
        <v>31.975000000000001</v>
      </c>
      <c r="J156" s="41">
        <v>32.924999999999997</v>
      </c>
      <c r="K156" s="41">
        <v>33.926000000000002</v>
      </c>
      <c r="L156" s="41">
        <v>33.345999999999997</v>
      </c>
      <c r="M156" s="41">
        <v>33.289000000000001</v>
      </c>
      <c r="N156" s="41">
        <v>33.048000000000002</v>
      </c>
      <c r="O156" s="41">
        <v>30.126999999999999</v>
      </c>
      <c r="P156" s="41">
        <v>26.164000000000001</v>
      </c>
      <c r="Q156" s="41"/>
      <c r="R156" s="41">
        <f t="shared" si="340"/>
        <v>28.981000000000002</v>
      </c>
      <c r="S156" s="41">
        <f t="shared" si="340"/>
        <v>31.945974329999999</v>
      </c>
      <c r="T156" s="41">
        <f t="shared" si="340"/>
        <v>31.010999999999999</v>
      </c>
      <c r="U156" s="41">
        <f t="shared" si="340"/>
        <v>32.924999999999997</v>
      </c>
      <c r="V156" s="41">
        <f t="shared" ca="1" si="342"/>
        <v>33.345999999999997</v>
      </c>
      <c r="W156" s="41">
        <f t="shared" si="343"/>
        <v>33.048000000000002</v>
      </c>
      <c r="X156" s="41">
        <f t="shared" si="343"/>
        <v>0</v>
      </c>
      <c r="Y156" s="41"/>
      <c r="Z156" s="41">
        <f t="shared" si="341"/>
        <v>31.945974329999999</v>
      </c>
      <c r="AA156" s="41">
        <f t="shared" si="341"/>
        <v>32.924999999999997</v>
      </c>
      <c r="AB156" s="41">
        <f t="shared" si="341"/>
        <v>33.048000000000002</v>
      </c>
      <c r="AD156" s="41"/>
      <c r="AE156" s="41"/>
      <c r="AF156" s="41"/>
      <c r="AH156" s="63">
        <f t="shared" si="301"/>
        <v>-0.21537815630060564</v>
      </c>
      <c r="AI156" s="41">
        <f t="shared" si="302"/>
        <v>-7.1819999999999951</v>
      </c>
    </row>
    <row r="157" spans="1:35" x14ac:dyDescent="0.2">
      <c r="A157" s="45" t="s">
        <v>138</v>
      </c>
      <c r="B157" s="29" t="s">
        <v>125</v>
      </c>
      <c r="C157" s="41">
        <v>282.28379395439276</v>
      </c>
      <c r="D157" s="41">
        <v>222.541</v>
      </c>
      <c r="E157" s="41">
        <v>272.05977726357816</v>
      </c>
      <c r="F157" s="41">
        <v>225.73314738096377</v>
      </c>
      <c r="G157" s="41">
        <v>228.05500000000001</v>
      </c>
      <c r="H157" s="41">
        <v>235.858</v>
      </c>
      <c r="I157" s="41">
        <v>241</v>
      </c>
      <c r="J157" s="41">
        <v>246.898</v>
      </c>
      <c r="K157" s="41">
        <v>251.839</v>
      </c>
      <c r="L157" s="41">
        <v>255.81700000000001</v>
      </c>
      <c r="M157" s="41">
        <v>246.45</v>
      </c>
      <c r="N157" s="41">
        <v>249.03100000000001</v>
      </c>
      <c r="O157" s="41">
        <v>250.77799999999999</v>
      </c>
      <c r="P157" s="41">
        <v>258.69900000000001</v>
      </c>
      <c r="Q157" s="41"/>
      <c r="R157" s="41">
        <f t="shared" si="340"/>
        <v>222.541</v>
      </c>
      <c r="S157" s="41">
        <f t="shared" si="340"/>
        <v>225.73314738096377</v>
      </c>
      <c r="T157" s="41">
        <f t="shared" si="340"/>
        <v>235.858</v>
      </c>
      <c r="U157" s="41">
        <f t="shared" si="340"/>
        <v>246.898</v>
      </c>
      <c r="V157" s="41">
        <f t="shared" ca="1" si="342"/>
        <v>255.81700000000001</v>
      </c>
      <c r="W157" s="41">
        <f t="shared" si="343"/>
        <v>249.03100000000001</v>
      </c>
      <c r="X157" s="41">
        <f t="shared" si="343"/>
        <v>0</v>
      </c>
      <c r="Y157" s="41"/>
      <c r="Z157" s="41">
        <f t="shared" si="341"/>
        <v>225.73314738096377</v>
      </c>
      <c r="AA157" s="41">
        <f t="shared" si="341"/>
        <v>246.898</v>
      </c>
      <c r="AB157" s="41">
        <f t="shared" si="341"/>
        <v>249.03100000000001</v>
      </c>
      <c r="AD157" s="41"/>
      <c r="AE157" s="41"/>
      <c r="AF157" s="41"/>
      <c r="AH157" s="63">
        <f t="shared" si="301"/>
        <v>1.1265865833779642E-2</v>
      </c>
      <c r="AI157" s="41">
        <f t="shared" si="302"/>
        <v>2.882000000000005</v>
      </c>
    </row>
    <row r="158" spans="1:35" x14ac:dyDescent="0.2">
      <c r="A158" s="45" t="s">
        <v>139</v>
      </c>
      <c r="B158" s="29" t="s">
        <v>90</v>
      </c>
      <c r="C158" s="41">
        <v>22.534603630000014</v>
      </c>
      <c r="D158" s="41">
        <v>26.593</v>
      </c>
      <c r="E158" s="41">
        <v>20.166298399999992</v>
      </c>
      <c r="F158" s="41">
        <v>12.743201969999994</v>
      </c>
      <c r="G158" s="41">
        <v>14.194000000000001</v>
      </c>
      <c r="H158" s="41">
        <v>9.8170000000000002</v>
      </c>
      <c r="I158" s="41">
        <v>9.1489999999999991</v>
      </c>
      <c r="J158" s="41">
        <v>8.9420000000000002</v>
      </c>
      <c r="K158" s="41">
        <v>8.766</v>
      </c>
      <c r="L158" s="41">
        <v>9.2680000000000007</v>
      </c>
      <c r="M158" s="41">
        <v>9.3179999999999996</v>
      </c>
      <c r="N158" s="41">
        <v>9.4169999999999998</v>
      </c>
      <c r="O158" s="41">
        <v>9.2799999999999994</v>
      </c>
      <c r="P158" s="41">
        <v>11.105</v>
      </c>
      <c r="Q158" s="41"/>
      <c r="R158" s="41">
        <f t="shared" si="340"/>
        <v>26.593</v>
      </c>
      <c r="S158" s="41">
        <f t="shared" si="340"/>
        <v>12.743201969999994</v>
      </c>
      <c r="T158" s="41">
        <f t="shared" si="340"/>
        <v>9.8170000000000002</v>
      </c>
      <c r="U158" s="41">
        <f t="shared" si="340"/>
        <v>8.9420000000000002</v>
      </c>
      <c r="V158" s="41">
        <f t="shared" ca="1" si="342"/>
        <v>9.2680000000000007</v>
      </c>
      <c r="W158" s="41">
        <f t="shared" si="343"/>
        <v>9.4169999999999998</v>
      </c>
      <c r="X158" s="41">
        <f t="shared" si="343"/>
        <v>0</v>
      </c>
      <c r="Y158" s="41"/>
      <c r="Z158" s="41">
        <f t="shared" si="341"/>
        <v>12.743201969999994</v>
      </c>
      <c r="AA158" s="41">
        <f t="shared" si="341"/>
        <v>8.9420000000000002</v>
      </c>
      <c r="AB158" s="41">
        <f t="shared" si="341"/>
        <v>9.4169999999999998</v>
      </c>
      <c r="AD158" s="41"/>
      <c r="AE158" s="41"/>
      <c r="AF158" s="41"/>
      <c r="AH158" s="63">
        <f t="shared" si="301"/>
        <v>0.19820889080707804</v>
      </c>
      <c r="AI158" s="41">
        <f t="shared" si="302"/>
        <v>1.8369999999999997</v>
      </c>
    </row>
    <row r="159" spans="1:35" x14ac:dyDescent="0.2">
      <c r="A159" s="45" t="s">
        <v>140</v>
      </c>
      <c r="B159" s="29" t="s">
        <v>128</v>
      </c>
      <c r="C159" s="41">
        <v>93.377455909999981</v>
      </c>
      <c r="D159" s="41">
        <v>87.498000000000005</v>
      </c>
      <c r="E159" s="41">
        <v>85.439063460000014</v>
      </c>
      <c r="F159" s="41">
        <v>78.814126970000018</v>
      </c>
      <c r="G159" s="41">
        <v>77.861000000000004</v>
      </c>
      <c r="H159" s="41">
        <v>72.472999999999999</v>
      </c>
      <c r="I159" s="41">
        <v>73.820999999999998</v>
      </c>
      <c r="J159" s="41">
        <v>68.394000000000005</v>
      </c>
      <c r="K159" s="41">
        <v>77.807000000000002</v>
      </c>
      <c r="L159" s="41">
        <v>77.921000000000006</v>
      </c>
      <c r="M159" s="41">
        <v>89.977999999999994</v>
      </c>
      <c r="N159" s="41">
        <v>84.096000000000004</v>
      </c>
      <c r="O159" s="41">
        <v>88.063999999999993</v>
      </c>
      <c r="P159" s="41">
        <v>82.186000000000007</v>
      </c>
      <c r="Q159" s="41"/>
      <c r="R159" s="41">
        <f t="shared" si="340"/>
        <v>87.498000000000005</v>
      </c>
      <c r="S159" s="41">
        <f t="shared" si="340"/>
        <v>78.814126970000018</v>
      </c>
      <c r="T159" s="41">
        <f t="shared" si="340"/>
        <v>72.472999999999999</v>
      </c>
      <c r="U159" s="41">
        <f t="shared" si="340"/>
        <v>68.394000000000005</v>
      </c>
      <c r="V159" s="41">
        <f t="shared" ca="1" si="342"/>
        <v>77.921000000000006</v>
      </c>
      <c r="W159" s="41">
        <f t="shared" si="343"/>
        <v>84.096000000000004</v>
      </c>
      <c r="X159" s="41">
        <f t="shared" si="343"/>
        <v>0</v>
      </c>
      <c r="Y159" s="41"/>
      <c r="Z159" s="41">
        <f t="shared" si="341"/>
        <v>78.814126970000018</v>
      </c>
      <c r="AA159" s="41">
        <f t="shared" si="341"/>
        <v>68.394000000000005</v>
      </c>
      <c r="AB159" s="41">
        <f t="shared" si="341"/>
        <v>84.096000000000004</v>
      </c>
      <c r="AD159" s="41"/>
      <c r="AE159" s="41"/>
      <c r="AF159" s="41"/>
      <c r="AH159" s="63">
        <f t="shared" si="301"/>
        <v>5.4734923833112958E-2</v>
      </c>
      <c r="AI159" s="41">
        <f t="shared" si="302"/>
        <v>4.2650000000000006</v>
      </c>
    </row>
    <row r="160" spans="1:35" x14ac:dyDescent="0.2">
      <c r="A160" s="45" t="s">
        <v>141</v>
      </c>
      <c r="B160" s="29" t="s">
        <v>130</v>
      </c>
      <c r="C160" s="41">
        <v>25.558760755825265</v>
      </c>
      <c r="D160" s="41">
        <v>25.626000000000001</v>
      </c>
      <c r="E160" s="41">
        <v>25.65715058692102</v>
      </c>
      <c r="F160" s="41">
        <v>21.725616201261005</v>
      </c>
      <c r="G160" s="41">
        <v>21.946999999999999</v>
      </c>
      <c r="H160" s="41">
        <v>21.648</v>
      </c>
      <c r="I160" s="41">
        <v>19.474</v>
      </c>
      <c r="J160" s="41">
        <v>18.891999999999999</v>
      </c>
      <c r="K160" s="41">
        <v>17.963000000000001</v>
      </c>
      <c r="L160" s="41">
        <v>15.365</v>
      </c>
      <c r="M160" s="41">
        <v>15.374000000000001</v>
      </c>
      <c r="N160" s="41">
        <v>16.218</v>
      </c>
      <c r="O160" s="41">
        <v>19.338000000000001</v>
      </c>
      <c r="P160" s="41">
        <v>16.789000000000001</v>
      </c>
      <c r="Q160" s="41"/>
      <c r="R160" s="41">
        <f t="shared" si="340"/>
        <v>25.626000000000001</v>
      </c>
      <c r="S160" s="41">
        <f t="shared" si="340"/>
        <v>21.725616201261005</v>
      </c>
      <c r="T160" s="41">
        <f t="shared" si="340"/>
        <v>21.648</v>
      </c>
      <c r="U160" s="41">
        <f t="shared" si="340"/>
        <v>18.891999999999999</v>
      </c>
      <c r="V160" s="41">
        <f t="shared" ca="1" si="342"/>
        <v>15.365</v>
      </c>
      <c r="W160" s="41">
        <f t="shared" si="343"/>
        <v>16.218</v>
      </c>
      <c r="X160" s="41">
        <f t="shared" si="343"/>
        <v>0</v>
      </c>
      <c r="Y160" s="41"/>
      <c r="Z160" s="41">
        <f t="shared" si="341"/>
        <v>21.725616201261005</v>
      </c>
      <c r="AA160" s="41">
        <f t="shared" si="341"/>
        <v>18.891999999999999</v>
      </c>
      <c r="AB160" s="41">
        <f t="shared" si="341"/>
        <v>16.218</v>
      </c>
      <c r="AD160" s="41"/>
      <c r="AE160" s="41"/>
      <c r="AF160" s="41"/>
      <c r="AH160" s="63">
        <f t="shared" si="301"/>
        <v>9.2678164659941498E-2</v>
      </c>
      <c r="AI160" s="41">
        <f t="shared" si="302"/>
        <v>1.4240000000000013</v>
      </c>
    </row>
    <row r="161" spans="1:35" ht="5.0999999999999996" customHeight="1" x14ac:dyDescent="0.2"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D161" s="41"/>
      <c r="AE161" s="41"/>
      <c r="AF161" s="41"/>
      <c r="AH161" s="63" t="str">
        <f t="shared" si="301"/>
        <v/>
      </c>
      <c r="AI161" s="41">
        <f t="shared" si="302"/>
        <v>0</v>
      </c>
    </row>
    <row r="162" spans="1:35" s="9" customFormat="1" x14ac:dyDescent="0.2">
      <c r="A162" s="48"/>
      <c r="B162" s="30" t="s">
        <v>142</v>
      </c>
      <c r="C162" s="42">
        <f t="shared" ref="C162:L162" si="344">SUM(C163:C168)</f>
        <v>775.24748531690227</v>
      </c>
      <c r="D162" s="42">
        <f t="shared" si="344"/>
        <v>802.25900000000001</v>
      </c>
      <c r="E162" s="42">
        <f t="shared" si="344"/>
        <v>769.36849348678379</v>
      </c>
      <c r="F162" s="42">
        <f t="shared" si="344"/>
        <v>792.00829132802573</v>
      </c>
      <c r="G162" s="42">
        <f t="shared" si="344"/>
        <v>887.30600000000004</v>
      </c>
      <c r="H162" s="42">
        <f t="shared" si="344"/>
        <v>1001.169</v>
      </c>
      <c r="I162" s="42">
        <f t="shared" si="344"/>
        <v>729.96500000000003</v>
      </c>
      <c r="J162" s="42">
        <f t="shared" si="344"/>
        <v>722.375</v>
      </c>
      <c r="K162" s="42">
        <f t="shared" si="344"/>
        <v>792.36099999999999</v>
      </c>
      <c r="L162" s="42">
        <f t="shared" si="344"/>
        <v>906.58799999999997</v>
      </c>
      <c r="M162" s="42">
        <f t="shared" ref="M162:N162" si="345">SUM(M163:M168)</f>
        <v>1042.4640000000002</v>
      </c>
      <c r="N162" s="42">
        <f t="shared" si="345"/>
        <v>930.61599999999987</v>
      </c>
      <c r="O162" s="42">
        <f t="shared" ref="O162:P162" si="346">SUM(O163:O168)</f>
        <v>1038.0639999999999</v>
      </c>
      <c r="P162" s="42">
        <f t="shared" si="346"/>
        <v>1147.0509999999999</v>
      </c>
      <c r="Q162" s="40"/>
      <c r="R162" s="42">
        <f t="shared" ref="R162:W162" si="347">SUM(R163:R168)</f>
        <v>802.25900000000001</v>
      </c>
      <c r="S162" s="42">
        <f t="shared" si="347"/>
        <v>792.00829132802573</v>
      </c>
      <c r="T162" s="42">
        <f t="shared" si="347"/>
        <v>1001.169</v>
      </c>
      <c r="U162" s="42">
        <f t="shared" si="347"/>
        <v>722.375</v>
      </c>
      <c r="V162" s="42">
        <f t="shared" ca="1" si="347"/>
        <v>906.58799999999997</v>
      </c>
      <c r="W162" s="42">
        <f t="shared" si="347"/>
        <v>930.61599999999987</v>
      </c>
      <c r="X162" s="42">
        <f t="shared" ref="X162" si="348">SUM(X163:X168)</f>
        <v>0</v>
      </c>
      <c r="Y162" s="40"/>
      <c r="Z162" s="42">
        <f>SUM(Z163:Z168)</f>
        <v>792.00829132802573</v>
      </c>
      <c r="AA162" s="42">
        <f>SUM(AA163:AA168)</f>
        <v>722.375</v>
      </c>
      <c r="AB162" s="42">
        <f>SUM(AB163:AB168)</f>
        <v>930.61599999999987</v>
      </c>
      <c r="AD162" s="41"/>
      <c r="AE162" s="41"/>
      <c r="AF162" s="41"/>
      <c r="AG162" s="6"/>
      <c r="AH162" s="62">
        <f t="shared" si="301"/>
        <v>0.26523955754984629</v>
      </c>
      <c r="AI162" s="42">
        <f t="shared" si="302"/>
        <v>240.46299999999997</v>
      </c>
    </row>
    <row r="163" spans="1:35" x14ac:dyDescent="0.2">
      <c r="A163" s="45" t="s">
        <v>143</v>
      </c>
      <c r="B163" s="29" t="s">
        <v>144</v>
      </c>
      <c r="C163" s="41">
        <v>566.76189658679971</v>
      </c>
      <c r="D163" s="41">
        <v>537.745</v>
      </c>
      <c r="E163" s="41">
        <v>524.37957615999994</v>
      </c>
      <c r="F163" s="41">
        <v>524.37957615999994</v>
      </c>
      <c r="G163" s="41">
        <v>540.45600000000002</v>
      </c>
      <c r="H163" s="41">
        <v>540.45600000000002</v>
      </c>
      <c r="I163" s="41">
        <v>540.45600000000002</v>
      </c>
      <c r="J163" s="41">
        <v>540.45600000000002</v>
      </c>
      <c r="K163" s="41">
        <v>540.45600000000002</v>
      </c>
      <c r="L163" s="41">
        <v>540.45600000000002</v>
      </c>
      <c r="M163" s="41">
        <v>540.45600000000002</v>
      </c>
      <c r="N163" s="41">
        <v>540.45600000000002</v>
      </c>
      <c r="O163" s="41">
        <v>540.45600000000002</v>
      </c>
      <c r="P163" s="41">
        <v>540.45600000000002</v>
      </c>
      <c r="Q163" s="41"/>
      <c r="R163" s="41">
        <f t="shared" ref="R163:U166" si="349">SUMIF($B$8:$Q$8,R$8,$B163:$Q163)</f>
        <v>537.745</v>
      </c>
      <c r="S163" s="41">
        <f t="shared" si="349"/>
        <v>524.37957615999994</v>
      </c>
      <c r="T163" s="41">
        <f t="shared" si="349"/>
        <v>540.45600000000002</v>
      </c>
      <c r="U163" s="41">
        <f t="shared" si="349"/>
        <v>540.45600000000002</v>
      </c>
      <c r="V163" s="41">
        <f ca="1">SUMIF($B$8:$Q$8,V$8,B163:L163)</f>
        <v>540.45600000000002</v>
      </c>
      <c r="W163" s="41">
        <f>SUMIF($B$8:$Q$8,W$8,B163:Q163)</f>
        <v>540.45600000000002</v>
      </c>
      <c r="X163" s="41">
        <f>SUMIF($B$8:$Q$8,X$8,C163:R163)</f>
        <v>0</v>
      </c>
      <c r="Y163" s="41"/>
      <c r="Z163" s="41">
        <f t="shared" ref="Z163:AB166" si="350">SUMIF($B$8:$Q$8,Z$8,$B163:$Q163)</f>
        <v>524.37957615999994</v>
      </c>
      <c r="AA163" s="41">
        <f t="shared" si="350"/>
        <v>540.45600000000002</v>
      </c>
      <c r="AB163" s="41">
        <f t="shared" si="350"/>
        <v>540.45600000000002</v>
      </c>
      <c r="AD163" s="41"/>
      <c r="AE163" s="41"/>
      <c r="AF163" s="41"/>
      <c r="AH163" s="63">
        <f t="shared" si="301"/>
        <v>0</v>
      </c>
      <c r="AI163" s="41">
        <f t="shared" si="302"/>
        <v>0</v>
      </c>
    </row>
    <row r="164" spans="1:35" x14ac:dyDescent="0.2">
      <c r="A164" s="45" t="s">
        <v>145</v>
      </c>
      <c r="B164" s="29" t="s">
        <v>146</v>
      </c>
      <c r="C164" s="41">
        <v>-2.1728485347000004E-2</v>
      </c>
      <c r="D164" s="41">
        <v>0.38300000000000001</v>
      </c>
      <c r="E164" s="41">
        <v>121.69</v>
      </c>
      <c r="F164" s="41">
        <v>-0.41547915000000002</v>
      </c>
      <c r="G164" s="41">
        <v>-12.686999999999999</v>
      </c>
      <c r="H164" s="41">
        <v>-12.67</v>
      </c>
      <c r="I164" s="41">
        <v>-19.861999999999998</v>
      </c>
      <c r="J164" s="41">
        <v>-21.766999999999999</v>
      </c>
      <c r="K164" s="41">
        <v>-22.228000000000002</v>
      </c>
      <c r="L164" s="41">
        <v>-23.152000000000001</v>
      </c>
      <c r="M164" s="41">
        <v>-18.007000000000001</v>
      </c>
      <c r="N164" s="41">
        <v>-15.503</v>
      </c>
      <c r="O164" s="41">
        <v>-11.417</v>
      </c>
      <c r="P164" s="41">
        <v>-7.7359999999999998</v>
      </c>
      <c r="Q164" s="41"/>
      <c r="R164" s="41">
        <f t="shared" si="349"/>
        <v>0.38300000000000001</v>
      </c>
      <c r="S164" s="41">
        <f t="shared" si="349"/>
        <v>-0.41547915000000002</v>
      </c>
      <c r="T164" s="41">
        <f t="shared" si="349"/>
        <v>-12.67</v>
      </c>
      <c r="U164" s="41">
        <f t="shared" si="349"/>
        <v>-21.766999999999999</v>
      </c>
      <c r="V164" s="41">
        <f t="shared" ref="V164:V168" ca="1" si="351">SUMIF($B$8:$Q$8,V$8,B164:L164)</f>
        <v>-23.152000000000001</v>
      </c>
      <c r="W164" s="41">
        <f t="shared" ref="W164:X168" si="352">SUMIF($B$8:$Q$8,W$8,B164:Q164)</f>
        <v>-15.503</v>
      </c>
      <c r="X164" s="41">
        <f t="shared" si="352"/>
        <v>0</v>
      </c>
      <c r="Y164" s="41"/>
      <c r="Z164" s="41">
        <f t="shared" si="350"/>
        <v>-0.41547915000000002</v>
      </c>
      <c r="AA164" s="41">
        <f t="shared" si="350"/>
        <v>-21.766999999999999</v>
      </c>
      <c r="AB164" s="41">
        <f t="shared" si="350"/>
        <v>-15.503</v>
      </c>
      <c r="AD164" s="41"/>
      <c r="AE164" s="41"/>
      <c r="AF164" s="41"/>
      <c r="AH164" s="63">
        <f t="shared" si="301"/>
        <v>-0.66586040082930209</v>
      </c>
      <c r="AI164" s="41">
        <f t="shared" si="302"/>
        <v>15.416</v>
      </c>
    </row>
    <row r="165" spans="1:35" x14ac:dyDescent="0.2">
      <c r="A165" s="45" t="s">
        <v>147</v>
      </c>
      <c r="B165" s="29" t="s">
        <v>148</v>
      </c>
      <c r="C165" s="41">
        <v>-0.76300000000000001</v>
      </c>
      <c r="D165" s="41">
        <v>-0.76300000000000001</v>
      </c>
      <c r="E165" s="41">
        <v>-4.4560870900000005</v>
      </c>
      <c r="F165" s="41">
        <v>-0.76300000000000001</v>
      </c>
      <c r="G165" s="41">
        <v>-0.76300000000000001</v>
      </c>
      <c r="H165" s="41">
        <v>-0.76300000000000001</v>
      </c>
      <c r="I165" s="41">
        <v>-0.76300000000000001</v>
      </c>
      <c r="J165" s="41">
        <v>-0.76300000000000001</v>
      </c>
      <c r="K165" s="41">
        <v>-0.76300000000000001</v>
      </c>
      <c r="L165" s="41">
        <v>-0.76300000000000001</v>
      </c>
      <c r="M165" s="41">
        <v>-0.76300000000000001</v>
      </c>
      <c r="N165" s="41">
        <v>-0.76300000000000001</v>
      </c>
      <c r="O165" s="41">
        <v>-0.76300000000000001</v>
      </c>
      <c r="P165" s="41">
        <v>-0.76300000000000001</v>
      </c>
      <c r="Q165" s="41"/>
      <c r="R165" s="41">
        <f t="shared" si="349"/>
        <v>-0.76300000000000001</v>
      </c>
      <c r="S165" s="41">
        <f t="shared" si="349"/>
        <v>-0.76300000000000001</v>
      </c>
      <c r="T165" s="41">
        <f t="shared" si="349"/>
        <v>-0.76300000000000001</v>
      </c>
      <c r="U165" s="41">
        <f t="shared" si="349"/>
        <v>-0.76300000000000001</v>
      </c>
      <c r="V165" s="41">
        <f t="shared" ca="1" si="351"/>
        <v>-0.76300000000000001</v>
      </c>
      <c r="W165" s="41">
        <f t="shared" si="352"/>
        <v>-0.76300000000000001</v>
      </c>
      <c r="X165" s="41">
        <f t="shared" si="352"/>
        <v>0</v>
      </c>
      <c r="Y165" s="41"/>
      <c r="Z165" s="41">
        <f t="shared" si="350"/>
        <v>-0.76300000000000001</v>
      </c>
      <c r="AA165" s="41">
        <f t="shared" si="350"/>
        <v>-0.76300000000000001</v>
      </c>
      <c r="AB165" s="41">
        <f t="shared" si="350"/>
        <v>-0.76300000000000001</v>
      </c>
      <c r="AD165" s="41"/>
      <c r="AE165" s="41"/>
      <c r="AF165" s="41"/>
      <c r="AH165" s="63">
        <f t="shared" si="301"/>
        <v>0</v>
      </c>
      <c r="AI165" s="41">
        <f t="shared" si="302"/>
        <v>0</v>
      </c>
    </row>
    <row r="166" spans="1:35" x14ac:dyDescent="0.2">
      <c r="A166" s="45" t="s">
        <v>149</v>
      </c>
      <c r="B166" s="29" t="s">
        <v>150</v>
      </c>
      <c r="C166" s="41">
        <v>122.42944949999999</v>
      </c>
      <c r="D166" s="41">
        <v>174.648</v>
      </c>
      <c r="E166" s="41">
        <v>33.256999999999998</v>
      </c>
      <c r="F166" s="41">
        <v>196.06100000000001</v>
      </c>
      <c r="G166" s="41">
        <v>282.14400000000001</v>
      </c>
      <c r="H166" s="41">
        <v>393.30799999999999</v>
      </c>
      <c r="I166" s="41">
        <v>122.727</v>
      </c>
      <c r="J166" s="41">
        <v>125.499</v>
      </c>
      <c r="K166" s="41">
        <v>217.73699999999999</v>
      </c>
      <c r="L166" s="41">
        <v>125.499</v>
      </c>
      <c r="M166" s="41">
        <v>125.499</v>
      </c>
      <c r="N166" s="41">
        <v>344.83499999999998</v>
      </c>
      <c r="O166" s="41">
        <v>344.83499999999998</v>
      </c>
      <c r="P166" s="41">
        <v>344.83499999999998</v>
      </c>
      <c r="Q166" s="41"/>
      <c r="R166" s="41">
        <f t="shared" si="349"/>
        <v>174.648</v>
      </c>
      <c r="S166" s="41">
        <f t="shared" si="349"/>
        <v>196.06100000000001</v>
      </c>
      <c r="T166" s="41">
        <f t="shared" si="349"/>
        <v>393.30799999999999</v>
      </c>
      <c r="U166" s="41">
        <f t="shared" si="349"/>
        <v>125.499</v>
      </c>
      <c r="V166" s="41">
        <f t="shared" ca="1" si="351"/>
        <v>125.499</v>
      </c>
      <c r="W166" s="41">
        <f t="shared" si="352"/>
        <v>344.83499999999998</v>
      </c>
      <c r="X166" s="41">
        <f t="shared" si="352"/>
        <v>0</v>
      </c>
      <c r="Y166" s="41"/>
      <c r="Z166" s="41">
        <f t="shared" si="350"/>
        <v>196.06100000000001</v>
      </c>
      <c r="AA166" s="41">
        <f t="shared" si="350"/>
        <v>125.499</v>
      </c>
      <c r="AB166" s="41">
        <f t="shared" si="350"/>
        <v>344.83499999999998</v>
      </c>
      <c r="AD166" s="41"/>
      <c r="AE166" s="41"/>
      <c r="AF166" s="41"/>
      <c r="AH166" s="63">
        <f t="shared" si="301"/>
        <v>1.7477111371405347</v>
      </c>
      <c r="AI166" s="41">
        <f t="shared" si="302"/>
        <v>219.33599999999998</v>
      </c>
    </row>
    <row r="167" spans="1:35" x14ac:dyDescent="0.2">
      <c r="A167" s="45" t="s">
        <v>151</v>
      </c>
      <c r="B167" s="29" t="s">
        <v>152</v>
      </c>
      <c r="C167" s="41">
        <v>0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201.68899999999999</v>
      </c>
      <c r="M167" s="41">
        <v>325.09800000000001</v>
      </c>
      <c r="N167" s="41">
        <v>0</v>
      </c>
      <c r="O167" s="41">
        <v>97.46</v>
      </c>
      <c r="P167" s="41">
        <v>196.80600000000001</v>
      </c>
      <c r="Q167" s="41"/>
      <c r="R167" s="41"/>
      <c r="S167" s="41"/>
      <c r="T167" s="41"/>
      <c r="U167" s="41"/>
      <c r="V167" s="41">
        <f t="shared" ca="1" si="351"/>
        <v>201.68899999999999</v>
      </c>
      <c r="W167" s="41">
        <f t="shared" si="352"/>
        <v>0</v>
      </c>
      <c r="X167" s="41">
        <f t="shared" si="352"/>
        <v>0</v>
      </c>
      <c r="Y167" s="41"/>
      <c r="Z167" s="41"/>
      <c r="AA167" s="41"/>
      <c r="AB167" s="41"/>
      <c r="AD167" s="41"/>
      <c r="AE167" s="41"/>
      <c r="AF167" s="41"/>
      <c r="AH167" s="63">
        <f t="shared" si="301"/>
        <v>-2.4210541973037625E-2</v>
      </c>
      <c r="AI167" s="41">
        <f t="shared" si="302"/>
        <v>-4.8829999999999814</v>
      </c>
    </row>
    <row r="168" spans="1:35" x14ac:dyDescent="0.2">
      <c r="A168" s="45" t="s">
        <v>153</v>
      </c>
      <c r="B168" s="29" t="s">
        <v>154</v>
      </c>
      <c r="C168" s="41">
        <v>86.840867715449548</v>
      </c>
      <c r="D168" s="41">
        <v>90.245999999999995</v>
      </c>
      <c r="E168" s="41">
        <v>94.4980044167838</v>
      </c>
      <c r="F168" s="41">
        <v>72.746194318025815</v>
      </c>
      <c r="G168" s="41">
        <v>78.156000000000006</v>
      </c>
      <c r="H168" s="41">
        <v>80.837999999999994</v>
      </c>
      <c r="I168" s="41">
        <v>87.406999999999996</v>
      </c>
      <c r="J168" s="41">
        <v>78.95</v>
      </c>
      <c r="K168" s="41">
        <v>57.158999999999999</v>
      </c>
      <c r="L168" s="41">
        <v>62.859000000000002</v>
      </c>
      <c r="M168" s="41">
        <v>70.180999999999997</v>
      </c>
      <c r="N168" s="41">
        <v>61.591000000000001</v>
      </c>
      <c r="O168" s="41">
        <v>67.492999999999995</v>
      </c>
      <c r="P168" s="41">
        <v>73.453000000000003</v>
      </c>
      <c r="Q168" s="41"/>
      <c r="R168" s="41">
        <f>SUMIF($B$8:$Q$8,R$8,$B168:$Q168)</f>
        <v>90.245999999999995</v>
      </c>
      <c r="S168" s="41">
        <f>SUMIF($B$8:$Q$8,S$8,$B168:$Q168)</f>
        <v>72.746194318025815</v>
      </c>
      <c r="T168" s="41">
        <f>SUMIF($B$8:$Q$8,T$8,$B168:$Q168)</f>
        <v>80.837999999999994</v>
      </c>
      <c r="U168" s="41">
        <f>SUMIF($B$8:$Q$8,U$8,$B168:$Q168)</f>
        <v>78.95</v>
      </c>
      <c r="V168" s="41">
        <f t="shared" ca="1" si="351"/>
        <v>62.859000000000002</v>
      </c>
      <c r="W168" s="41">
        <f t="shared" si="352"/>
        <v>61.591000000000001</v>
      </c>
      <c r="X168" s="41">
        <f t="shared" si="352"/>
        <v>0</v>
      </c>
      <c r="Y168" s="41"/>
      <c r="Z168" s="41">
        <f>SUMIF($B$8:$Q$8,Z$8,$B168:$Q168)</f>
        <v>72.746194318025815</v>
      </c>
      <c r="AA168" s="41">
        <f>SUMIF($B$8:$Q$8,AA$8,$B168:$Q168)</f>
        <v>78.95</v>
      </c>
      <c r="AB168" s="41">
        <f>SUMIF($B$8:$Q$8,AB$8,$B168:$Q168)</f>
        <v>61.591000000000001</v>
      </c>
      <c r="AD168" s="41"/>
      <c r="AE168" s="41"/>
      <c r="AF168" s="41"/>
      <c r="AH168" s="63">
        <f t="shared" si="301"/>
        <v>0.16853592962026132</v>
      </c>
      <c r="AI168" s="41">
        <f t="shared" si="302"/>
        <v>10.594000000000001</v>
      </c>
    </row>
    <row r="170" spans="1:35" s="17" customFormat="1" ht="15" x14ac:dyDescent="0.2">
      <c r="A170" s="46"/>
      <c r="B170" s="18" t="s">
        <v>155</v>
      </c>
      <c r="C170" s="19"/>
      <c r="D170" s="19"/>
      <c r="E170" s="19"/>
      <c r="F170" s="19"/>
      <c r="G170" s="19"/>
      <c r="H170" s="19"/>
      <c r="I170" s="19"/>
      <c r="J170" s="71"/>
      <c r="K170" s="19"/>
      <c r="L170" s="19"/>
      <c r="M170" s="19"/>
      <c r="N170" s="19"/>
      <c r="O170" s="19"/>
      <c r="P170" s="19"/>
      <c r="Q170" s="16"/>
      <c r="R170" s="19"/>
      <c r="S170" s="19"/>
      <c r="T170" s="19"/>
      <c r="U170" s="19"/>
      <c r="V170" s="19"/>
      <c r="W170" s="19"/>
      <c r="X170" s="19"/>
      <c r="Y170" s="16"/>
      <c r="Z170" s="20"/>
      <c r="AA170" s="20"/>
      <c r="AB170" s="20"/>
      <c r="AD170" s="20"/>
      <c r="AE170" s="20"/>
      <c r="AF170" s="20"/>
      <c r="AH170" s="20"/>
      <c r="AI170" s="20"/>
    </row>
    <row r="172" spans="1:35" s="9" customFormat="1" x14ac:dyDescent="0.2">
      <c r="A172" s="48"/>
      <c r="B172" s="35" t="s">
        <v>156</v>
      </c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D172" s="8"/>
      <c r="AE172" s="8"/>
      <c r="AF172" s="8"/>
      <c r="AH172" s="8"/>
      <c r="AI172" s="8"/>
    </row>
    <row r="173" spans="1:35" x14ac:dyDescent="0.2">
      <c r="B173" s="36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</row>
    <row r="174" spans="1:35" s="9" customFormat="1" x14ac:dyDescent="0.2">
      <c r="A174" s="48"/>
      <c r="B174" s="21" t="s">
        <v>43</v>
      </c>
      <c r="C174" s="39">
        <v>87.785538118858184</v>
      </c>
      <c r="D174" s="39">
        <v>76.799461881141823</v>
      </c>
      <c r="E174" s="39">
        <v>119.113</v>
      </c>
      <c r="F174" s="39">
        <v>70.863</v>
      </c>
      <c r="G174" s="39">
        <v>136.27000000000001</v>
      </c>
      <c r="H174" s="39">
        <v>168.29599999999999</v>
      </c>
      <c r="I174" s="39">
        <v>183.024</v>
      </c>
      <c r="J174" s="39">
        <v>156.74600000000001</v>
      </c>
      <c r="K174" s="39">
        <v>142.73400000000001</v>
      </c>
      <c r="L174" s="39">
        <v>153.626</v>
      </c>
      <c r="M174" s="39">
        <v>172.06700000000001</v>
      </c>
      <c r="N174" s="39">
        <v>160.51400000000001</v>
      </c>
      <c r="O174" s="39">
        <v>147.96299999999999</v>
      </c>
      <c r="P174" s="39">
        <v>125.155</v>
      </c>
      <c r="Q174" s="40"/>
      <c r="R174" s="39">
        <f t="shared" ref="R174:X174" si="353">SUMIF($B$7:$Q$7,R$4,$B174:$Q174)</f>
        <v>164.58500000000001</v>
      </c>
      <c r="S174" s="39">
        <f t="shared" si="353"/>
        <v>189.976</v>
      </c>
      <c r="T174" s="39">
        <f t="shared" si="353"/>
        <v>304.56600000000003</v>
      </c>
      <c r="U174" s="39">
        <f t="shared" si="353"/>
        <v>339.77</v>
      </c>
      <c r="V174" s="39">
        <f t="shared" si="353"/>
        <v>296.36</v>
      </c>
      <c r="W174" s="39">
        <f t="shared" si="353"/>
        <v>332.58100000000002</v>
      </c>
      <c r="X174" s="39">
        <f t="shared" si="353"/>
        <v>273.11799999999999</v>
      </c>
      <c r="Y174" s="40"/>
      <c r="Z174" s="39">
        <f>SUMIF($B$6:$Q$6,Z$4,$B174:$Q174)</f>
        <v>354.56099999999998</v>
      </c>
      <c r="AA174" s="39">
        <f>SUMIF($B$6:$Q$6,AA$4,$B174:$Q174)</f>
        <v>644.33600000000001</v>
      </c>
      <c r="AB174" s="39">
        <f>SUMIF($B$6:$Q$6,AB$4,$B174:$Q174)</f>
        <v>628.94100000000003</v>
      </c>
      <c r="AD174" s="39">
        <f t="shared" ref="AD174:AE195" si="354">SUMIFS($C174:$Q174,$C$8:$Q$8,"&gt;="&amp;AD$8,$C$8:$Q$8,"&lt;="&amp;AD$7)</f>
        <v>487.59000000000003</v>
      </c>
      <c r="AE174" s="39">
        <f t="shared" si="354"/>
        <v>468.42700000000002</v>
      </c>
      <c r="AF174" s="39">
        <f>SUMIFS($B174:$Q174,$B$8:$Q$8,"&gt;="&amp;$AF$7,$B$8:$Q$8,"&lt;="&amp;$AF$8)</f>
        <v>625.173</v>
      </c>
      <c r="AH174" s="64">
        <f t="shared" ref="AH174:AH205" si="355">IFERROR(SUMIF($C$4:$AG$4,$AH$2,$C174:$AG174)/SUMIF($C$4:$AG$4,$AI$2,$C174:$AG174)-1,"")</f>
        <v>-0.18532670251129368</v>
      </c>
      <c r="AI174" s="39">
        <f t="shared" ref="AI174:AI205" si="356">SUMIF($C$4:$AG$4,$AH$2,$C174:$AG174)-SUMIF($C$4:$AG$4,$AI$2,$C174:$AG174)</f>
        <v>-28.471000000000004</v>
      </c>
    </row>
    <row r="175" spans="1:35" x14ac:dyDescent="0.2">
      <c r="B175" s="36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D175" s="41">
        <f t="shared" si="354"/>
        <v>0</v>
      </c>
      <c r="AE175" s="41">
        <f t="shared" si="354"/>
        <v>0</v>
      </c>
      <c r="AF175" s="41"/>
      <c r="AH175" s="63" t="str">
        <f t="shared" si="355"/>
        <v/>
      </c>
      <c r="AI175" s="41">
        <f t="shared" si="356"/>
        <v>0</v>
      </c>
    </row>
    <row r="176" spans="1:35" s="9" customFormat="1" x14ac:dyDescent="0.2">
      <c r="A176" s="48"/>
      <c r="B176" s="32" t="s">
        <v>157</v>
      </c>
      <c r="C176" s="42">
        <f>SUM(C177:C195)</f>
        <v>5.7485104011415444</v>
      </c>
      <c r="D176" s="42">
        <f t="shared" ref="D176:L176" si="357">SUM(D177:D195)</f>
        <v>10.273898638858512</v>
      </c>
      <c r="E176" s="42">
        <f t="shared" si="357"/>
        <v>-0.46233725000000925</v>
      </c>
      <c r="F176" s="42">
        <f t="shared" si="357"/>
        <v>107.63956618999994</v>
      </c>
      <c r="G176" s="42">
        <f t="shared" si="357"/>
        <v>17.773000000000003</v>
      </c>
      <c r="H176" s="42">
        <f t="shared" si="357"/>
        <v>-53.638000000000012</v>
      </c>
      <c r="I176" s="42">
        <f t="shared" si="357"/>
        <v>19.152843749999999</v>
      </c>
      <c r="J176" s="42">
        <f t="shared" si="357"/>
        <v>104.73315625000002</v>
      </c>
      <c r="K176" s="42">
        <f t="shared" si="357"/>
        <v>26.113</v>
      </c>
      <c r="L176" s="42">
        <f t="shared" si="357"/>
        <v>11.417000000000009</v>
      </c>
      <c r="M176" s="42">
        <f t="shared" ref="M176:N176" si="358">SUM(M177:M195)</f>
        <v>12.588999999999999</v>
      </c>
      <c r="N176" s="42">
        <f t="shared" si="358"/>
        <v>7.5039999999999987</v>
      </c>
      <c r="O176" s="42">
        <f t="shared" ref="O176:P176" si="359">SUM(O177:O195)</f>
        <v>-24.134</v>
      </c>
      <c r="P176" s="42">
        <f t="shared" si="359"/>
        <v>18.820503330000001</v>
      </c>
      <c r="Q176" s="40"/>
      <c r="R176" s="42">
        <f t="shared" ref="R176:U195" si="360">SUMIF($B$7:$Q$7,R$4,$B176:$Q176)</f>
        <v>16.022409040000056</v>
      </c>
      <c r="S176" s="42">
        <f t="shared" si="360"/>
        <v>107.17722893999994</v>
      </c>
      <c r="T176" s="42">
        <f t="shared" si="360"/>
        <v>-35.865000000000009</v>
      </c>
      <c r="U176" s="42">
        <f t="shared" si="360"/>
        <v>123.88600000000002</v>
      </c>
      <c r="V176" s="42">
        <f ca="1">SUMIF($B$7:$Q$7,V$4,B176:L176)</f>
        <v>37.530000000000008</v>
      </c>
      <c r="W176" s="42">
        <f>SUMIF($B$7:$Q$7,W$4,B176:Q176)</f>
        <v>20.092999999999996</v>
      </c>
      <c r="X176" s="42">
        <f>SUMIF($B$7:$Q$7,X$4,C176:R176)</f>
        <v>18.820503330000001</v>
      </c>
      <c r="Y176" s="40"/>
      <c r="Z176" s="42">
        <f t="shared" ref="Z176:AB177" si="361">SUMIF($B$6:$Q$6,Z$4,$B176:$Q176)</f>
        <v>123.19963797999999</v>
      </c>
      <c r="AA176" s="42">
        <f t="shared" si="361"/>
        <v>88.021000000000015</v>
      </c>
      <c r="AB176" s="42">
        <f t="shared" si="361"/>
        <v>57.623000000000005</v>
      </c>
      <c r="AD176" s="42">
        <f t="shared" si="354"/>
        <v>-16.71215625000001</v>
      </c>
      <c r="AE176" s="42">
        <f t="shared" si="354"/>
        <v>50.119000000000007</v>
      </c>
      <c r="AF176" s="42">
        <f>SUMIFS($B176:$Q176,$B$8:$Q$8,"&gt;="&amp;$AF$7,$B$8:$Q$8,"&lt;="&amp;$AF$8)</f>
        <v>154.85215625000004</v>
      </c>
      <c r="AH176" s="62">
        <f t="shared" si="355"/>
        <v>0.64846311027415138</v>
      </c>
      <c r="AI176" s="42">
        <f t="shared" si="356"/>
        <v>7.4035033299999924</v>
      </c>
    </row>
    <row r="177" spans="2:35" x14ac:dyDescent="0.2">
      <c r="B177" s="13" t="s">
        <v>35</v>
      </c>
      <c r="C177" s="41">
        <v>23.209569680000001</v>
      </c>
      <c r="D177" s="41">
        <v>20.900430319999998</v>
      </c>
      <c r="E177" s="41">
        <v>30.366</v>
      </c>
      <c r="F177" s="41">
        <v>20.213000000000001</v>
      </c>
      <c r="G177" s="41">
        <v>18.222999999999999</v>
      </c>
      <c r="H177" s="41">
        <v>17.469000000000001</v>
      </c>
      <c r="I177" s="41">
        <v>17.498999999999999</v>
      </c>
      <c r="J177" s="41">
        <v>16.512</v>
      </c>
      <c r="K177" s="41">
        <v>16.616</v>
      </c>
      <c r="L177" s="41">
        <v>11.26</v>
      </c>
      <c r="M177" s="41">
        <v>9.8409999999999993</v>
      </c>
      <c r="N177" s="41">
        <v>13.259</v>
      </c>
      <c r="O177" s="41">
        <v>11.888</v>
      </c>
      <c r="P177" s="41">
        <v>12.662000000000001</v>
      </c>
      <c r="Q177" s="41"/>
      <c r="R177" s="41">
        <f t="shared" si="360"/>
        <v>44.11</v>
      </c>
      <c r="S177" s="41">
        <f t="shared" si="360"/>
        <v>50.579000000000001</v>
      </c>
      <c r="T177" s="41">
        <f t="shared" si="360"/>
        <v>35.692</v>
      </c>
      <c r="U177" s="41">
        <f t="shared" si="360"/>
        <v>34.010999999999996</v>
      </c>
      <c r="V177" s="41">
        <f ca="1">SUMIF($B$7:$Q$7,V$4,B177:L177)</f>
        <v>27.875999999999998</v>
      </c>
      <c r="W177" s="41">
        <f>SUMIF($B$7:$Q$7,W$4,B177:Q177)</f>
        <v>23.1</v>
      </c>
      <c r="X177" s="41">
        <f>SUMIF($B$7:$Q$7,X$4,C177:R177)</f>
        <v>12.662000000000001</v>
      </c>
      <c r="Y177" s="41"/>
      <c r="Z177" s="41">
        <f t="shared" si="361"/>
        <v>94.688999999999993</v>
      </c>
      <c r="AA177" s="41">
        <f t="shared" si="361"/>
        <v>69.703000000000003</v>
      </c>
      <c r="AB177" s="41">
        <f t="shared" si="361"/>
        <v>50.975999999999999</v>
      </c>
      <c r="AD177" s="41">
        <f t="shared" si="354"/>
        <v>53.191000000000003</v>
      </c>
      <c r="AE177" s="41">
        <f t="shared" si="354"/>
        <v>37.716999999999999</v>
      </c>
      <c r="AF177" s="41">
        <f>SUMIFS($B177:$Q177,$B$8:$Q$8,"&gt;="&amp;$AF$7,$B$8:$Q$8,"&lt;="&amp;$AF$8)</f>
        <v>54.228999999999999</v>
      </c>
      <c r="AH177" s="63">
        <f t="shared" si="355"/>
        <v>0.12451154529307296</v>
      </c>
      <c r="AI177" s="41">
        <f t="shared" si="356"/>
        <v>1.402000000000001</v>
      </c>
    </row>
    <row r="178" spans="2:35" x14ac:dyDescent="0.2">
      <c r="B178" s="13" t="s">
        <v>158</v>
      </c>
      <c r="C178" s="41">
        <v>5.4169999999999998</v>
      </c>
      <c r="D178" s="41">
        <v>4.49</v>
      </c>
      <c r="E178" s="41">
        <v>6.0190000000000001</v>
      </c>
      <c r="F178" s="41">
        <v>8.8680000000000003</v>
      </c>
      <c r="G178" s="41">
        <v>5.2750000000000004</v>
      </c>
      <c r="H178" s="41">
        <v>5.0030000000000001</v>
      </c>
      <c r="I178" s="41">
        <v>8.9459999999999997</v>
      </c>
      <c r="J178" s="41">
        <v>2.2919999999999998</v>
      </c>
      <c r="K178" s="41">
        <v>6.51</v>
      </c>
      <c r="L178" s="41">
        <v>6.6180000000000003</v>
      </c>
      <c r="M178" s="41">
        <v>6.7530000000000001</v>
      </c>
      <c r="N178" s="41">
        <v>6.8339999999999996</v>
      </c>
      <c r="O178" s="41">
        <v>6.6349999999999998</v>
      </c>
      <c r="P178" s="41">
        <v>7.444</v>
      </c>
      <c r="Q178" s="41"/>
      <c r="R178" s="41">
        <f t="shared" si="360"/>
        <v>9.907</v>
      </c>
      <c r="S178" s="41">
        <f t="shared" si="360"/>
        <v>14.887</v>
      </c>
      <c r="T178" s="41">
        <f t="shared" si="360"/>
        <v>10.278</v>
      </c>
      <c r="U178" s="41">
        <f t="shared" si="360"/>
        <v>11.238</v>
      </c>
      <c r="V178" s="41">
        <f t="shared" ref="V178:V195" ca="1" si="362">SUMIF($B$7:$Q$7,V$4,B178:L178)</f>
        <v>13.128</v>
      </c>
      <c r="W178" s="41">
        <f t="shared" ref="W178:X195" si="363">SUMIF($B$7:$Q$7,W$4,B178:Q178)</f>
        <v>13.587</v>
      </c>
      <c r="X178" s="41">
        <f t="shared" si="363"/>
        <v>7.444</v>
      </c>
      <c r="Y178" s="41"/>
      <c r="Z178" s="41">
        <f t="shared" ref="Z178:AA192" si="364">SUMIF($B$6:$Q$6,Z$4,$B178:$Q178)</f>
        <v>24.794</v>
      </c>
      <c r="AA178" s="41">
        <f t="shared" si="364"/>
        <v>21.515999999999998</v>
      </c>
      <c r="AB178" s="41">
        <f t="shared" ref="AB178:AB195" si="365">SUMIF($B$6:$Q$6,AB$4,$B178:$Q178)</f>
        <v>26.715</v>
      </c>
      <c r="AD178" s="41">
        <f t="shared" si="354"/>
        <v>19.224</v>
      </c>
      <c r="AE178" s="41">
        <f t="shared" si="354"/>
        <v>19.881</v>
      </c>
      <c r="AF178" s="41">
        <f t="shared" ref="AF178:AF225" si="366">SUMIFS($B178:$Q178,$B$8:$Q$8,"&gt;="&amp;$AF$7,$B$8:$Q$8,"&lt;="&amp;$AF$8)</f>
        <v>22.173000000000002</v>
      </c>
      <c r="AH178" s="63">
        <f t="shared" si="355"/>
        <v>0.12481112118464788</v>
      </c>
      <c r="AI178" s="41">
        <f t="shared" si="356"/>
        <v>0.82599999999999962</v>
      </c>
    </row>
    <row r="179" spans="2:35" x14ac:dyDescent="0.2">
      <c r="B179" s="13" t="s">
        <v>159</v>
      </c>
      <c r="C179" s="41">
        <v>0.86440822000000117</v>
      </c>
      <c r="D179" s="41">
        <v>2.4595917799999989</v>
      </c>
      <c r="E179" s="41">
        <v>6.0830000000000002</v>
      </c>
      <c r="F179" s="41">
        <v>-4.194</v>
      </c>
      <c r="G179" s="41">
        <v>1.38</v>
      </c>
      <c r="H179" s="41">
        <v>-35.447000000000003</v>
      </c>
      <c r="I179" s="41">
        <v>1.6879999999999999</v>
      </c>
      <c r="J179" s="41">
        <v>8.9629999999999992</v>
      </c>
      <c r="K179" s="41">
        <v>0.66400000000000003</v>
      </c>
      <c r="L179" s="41">
        <v>2.9750000000000001</v>
      </c>
      <c r="M179" s="41">
        <v>2.6880000000000002</v>
      </c>
      <c r="N179" s="41">
        <v>-7.0709999999999997</v>
      </c>
      <c r="O179" s="41">
        <v>-1.5469999999999999</v>
      </c>
      <c r="P179" s="41">
        <v>-0.73849667000000041</v>
      </c>
      <c r="Q179" s="41"/>
      <c r="R179" s="41">
        <f t="shared" si="360"/>
        <v>3.3239999999999998</v>
      </c>
      <c r="S179" s="41">
        <f t="shared" si="360"/>
        <v>1.8890000000000002</v>
      </c>
      <c r="T179" s="41">
        <f t="shared" si="360"/>
        <v>-34.067</v>
      </c>
      <c r="U179" s="41">
        <f t="shared" si="360"/>
        <v>10.651</v>
      </c>
      <c r="V179" s="41">
        <f t="shared" ca="1" si="362"/>
        <v>3.6390000000000002</v>
      </c>
      <c r="W179" s="41">
        <f t="shared" si="363"/>
        <v>-4.3829999999999991</v>
      </c>
      <c r="X179" s="41">
        <f t="shared" si="363"/>
        <v>-0.73849667000000041</v>
      </c>
      <c r="Y179" s="41"/>
      <c r="Z179" s="41">
        <f t="shared" si="364"/>
        <v>5.2130000000000001</v>
      </c>
      <c r="AA179" s="41">
        <f t="shared" si="364"/>
        <v>-23.415999999999997</v>
      </c>
      <c r="AB179" s="41">
        <f t="shared" si="365"/>
        <v>-0.74399999999999977</v>
      </c>
      <c r="AD179" s="41">
        <f t="shared" si="354"/>
        <v>-32.378999999999998</v>
      </c>
      <c r="AE179" s="41">
        <f t="shared" si="354"/>
        <v>6.327</v>
      </c>
      <c r="AF179" s="41">
        <f t="shared" si="366"/>
        <v>15.29</v>
      </c>
      <c r="AH179" s="63">
        <f t="shared" si="355"/>
        <v>-1.2482341747899162</v>
      </c>
      <c r="AI179" s="41">
        <f t="shared" si="356"/>
        <v>-3.7134966700000005</v>
      </c>
    </row>
    <row r="180" spans="2:35" x14ac:dyDescent="0.2">
      <c r="B180" s="13" t="s">
        <v>38</v>
      </c>
      <c r="C180" s="41">
        <v>-3.0530037388585143</v>
      </c>
      <c r="D180" s="41">
        <v>-3.0609962611414856</v>
      </c>
      <c r="E180" s="41">
        <v>-3.2010000000000001</v>
      </c>
      <c r="F180" s="41">
        <v>-2.1280000000000001</v>
      </c>
      <c r="G180" s="41">
        <v>-3.548</v>
      </c>
      <c r="H180" s="41">
        <v>-3.7040000000000002</v>
      </c>
      <c r="I180" s="41">
        <v>-4.125</v>
      </c>
      <c r="J180" s="41">
        <v>-3.6219999999999999</v>
      </c>
      <c r="K180" s="41">
        <v>-3.173</v>
      </c>
      <c r="L180" s="41">
        <v>-4.2720000000000002</v>
      </c>
      <c r="M180" s="41">
        <v>-2.827</v>
      </c>
      <c r="N180" s="41">
        <v>-4.7069999999999999</v>
      </c>
      <c r="O180" s="41">
        <v>-3.4660000000000002</v>
      </c>
      <c r="P180" s="41">
        <v>-5.9660000000000002</v>
      </c>
      <c r="Q180" s="41"/>
      <c r="R180" s="41">
        <f t="shared" si="360"/>
        <v>-6.1139999999999999</v>
      </c>
      <c r="S180" s="41">
        <f t="shared" si="360"/>
        <v>-5.3290000000000006</v>
      </c>
      <c r="T180" s="41">
        <f t="shared" si="360"/>
        <v>-7.2520000000000007</v>
      </c>
      <c r="U180" s="41">
        <f t="shared" si="360"/>
        <v>-7.7469999999999999</v>
      </c>
      <c r="V180" s="41">
        <f t="shared" ca="1" si="362"/>
        <v>-7.4450000000000003</v>
      </c>
      <c r="W180" s="41">
        <f t="shared" si="363"/>
        <v>-7.5339999999999998</v>
      </c>
      <c r="X180" s="41">
        <f t="shared" si="363"/>
        <v>-5.9660000000000002</v>
      </c>
      <c r="Y180" s="41"/>
      <c r="Z180" s="41">
        <f t="shared" si="364"/>
        <v>-11.443</v>
      </c>
      <c r="AA180" s="41">
        <f t="shared" si="364"/>
        <v>-14.999000000000001</v>
      </c>
      <c r="AB180" s="41">
        <f t="shared" si="365"/>
        <v>-14.978999999999999</v>
      </c>
      <c r="AD180" s="41">
        <f t="shared" si="354"/>
        <v>-11.377000000000001</v>
      </c>
      <c r="AE180" s="41">
        <f t="shared" si="354"/>
        <v>-10.272</v>
      </c>
      <c r="AF180" s="41">
        <f t="shared" si="366"/>
        <v>-13.894</v>
      </c>
      <c r="AH180" s="63">
        <f t="shared" si="355"/>
        <v>0.39653558052434446</v>
      </c>
      <c r="AI180" s="41">
        <f t="shared" si="356"/>
        <v>-1.694</v>
      </c>
    </row>
    <row r="181" spans="2:35" x14ac:dyDescent="0.2">
      <c r="B181" s="13" t="s">
        <v>160</v>
      </c>
      <c r="C181" s="41">
        <v>0</v>
      </c>
      <c r="D181" s="41">
        <v>0</v>
      </c>
      <c r="E181" s="41">
        <v>0</v>
      </c>
      <c r="F181" s="41">
        <v>0</v>
      </c>
      <c r="G181" s="41">
        <v>1.079</v>
      </c>
      <c r="H181" s="41">
        <v>0.308</v>
      </c>
      <c r="I181" s="41">
        <v>2.6429999999999998</v>
      </c>
      <c r="J181" s="41">
        <v>5.6920000000000002</v>
      </c>
      <c r="K181" s="41">
        <v>7.4999999999999997E-2</v>
      </c>
      <c r="L181" s="41">
        <v>-0.47599999999999998</v>
      </c>
      <c r="M181" s="41">
        <v>0.378</v>
      </c>
      <c r="N181" s="41">
        <v>4.2999999999999997E-2</v>
      </c>
      <c r="O181" s="41">
        <v>-0.08</v>
      </c>
      <c r="P181" s="41">
        <v>-1.157</v>
      </c>
      <c r="Q181" s="41"/>
      <c r="R181" s="41">
        <f t="shared" si="360"/>
        <v>0</v>
      </c>
      <c r="S181" s="41">
        <f t="shared" si="360"/>
        <v>0</v>
      </c>
      <c r="T181" s="41">
        <f t="shared" si="360"/>
        <v>1.387</v>
      </c>
      <c r="U181" s="41">
        <f t="shared" si="360"/>
        <v>8.3350000000000009</v>
      </c>
      <c r="V181" s="41">
        <f t="shared" ca="1" si="362"/>
        <v>-0.40099999999999997</v>
      </c>
      <c r="W181" s="41">
        <f t="shared" si="363"/>
        <v>0.42099999999999999</v>
      </c>
      <c r="X181" s="41">
        <f t="shared" si="363"/>
        <v>-1.157</v>
      </c>
      <c r="Y181" s="41"/>
      <c r="Z181" s="41">
        <f t="shared" si="364"/>
        <v>0</v>
      </c>
      <c r="AA181" s="41">
        <f t="shared" si="364"/>
        <v>9.7219999999999995</v>
      </c>
      <c r="AB181" s="41">
        <f t="shared" si="365"/>
        <v>2.0000000000000032E-2</v>
      </c>
      <c r="AD181" s="41">
        <f t="shared" si="354"/>
        <v>4.0299999999999994</v>
      </c>
      <c r="AE181" s="41">
        <f t="shared" si="354"/>
        <v>-2.2999999999999965E-2</v>
      </c>
      <c r="AF181" s="41">
        <f t="shared" si="366"/>
        <v>5.6690000000000005</v>
      </c>
      <c r="AH181" s="63">
        <f t="shared" si="355"/>
        <v>1.4306722689075633</v>
      </c>
      <c r="AI181" s="41">
        <f t="shared" si="356"/>
        <v>-0.68100000000000005</v>
      </c>
    </row>
    <row r="182" spans="2:35" x14ac:dyDescent="0.2">
      <c r="B182" s="13" t="s">
        <v>161</v>
      </c>
      <c r="C182" s="41">
        <v>0.89588891000000881</v>
      </c>
      <c r="D182" s="41">
        <v>1.0991110899999912</v>
      </c>
      <c r="E182" s="41">
        <v>-0.621</v>
      </c>
      <c r="F182" s="41">
        <v>6.06</v>
      </c>
      <c r="G182" s="41">
        <v>0.65</v>
      </c>
      <c r="H182" s="41">
        <v>0.59299999999999997</v>
      </c>
      <c r="I182" s="41">
        <v>1.099</v>
      </c>
      <c r="J182" s="41">
        <v>0.94599999999999995</v>
      </c>
      <c r="K182" s="41">
        <v>1.0249999999999999</v>
      </c>
      <c r="L182" s="41">
        <v>1.7490000000000001</v>
      </c>
      <c r="M182" s="41">
        <v>1.278</v>
      </c>
      <c r="N182" s="41">
        <v>0.47899999999999998</v>
      </c>
      <c r="O182" s="41">
        <v>-0.98299999999999998</v>
      </c>
      <c r="P182" s="41">
        <v>1.581</v>
      </c>
      <c r="Q182" s="41"/>
      <c r="R182" s="41">
        <f t="shared" si="360"/>
        <v>1.9950000000000001</v>
      </c>
      <c r="S182" s="41">
        <f t="shared" si="360"/>
        <v>5.4390000000000001</v>
      </c>
      <c r="T182" s="41">
        <f t="shared" si="360"/>
        <v>1.2429999999999999</v>
      </c>
      <c r="U182" s="41">
        <f t="shared" si="360"/>
        <v>2.0449999999999999</v>
      </c>
      <c r="V182" s="41">
        <f t="shared" ca="1" si="362"/>
        <v>2.774</v>
      </c>
      <c r="W182" s="41">
        <f t="shared" si="363"/>
        <v>1.7570000000000001</v>
      </c>
      <c r="X182" s="41">
        <f t="shared" si="363"/>
        <v>1.581</v>
      </c>
      <c r="Y182" s="41"/>
      <c r="Z182" s="41">
        <f t="shared" si="364"/>
        <v>7.4339999999999993</v>
      </c>
      <c r="AA182" s="41">
        <f t="shared" si="364"/>
        <v>3.2879999999999994</v>
      </c>
      <c r="AB182" s="41">
        <f t="shared" si="365"/>
        <v>4.5309999999999997</v>
      </c>
      <c r="AD182" s="41">
        <f t="shared" si="354"/>
        <v>2.3419999999999996</v>
      </c>
      <c r="AE182" s="41">
        <f t="shared" si="354"/>
        <v>4.0519999999999996</v>
      </c>
      <c r="AF182" s="41">
        <f t="shared" si="366"/>
        <v>4.9979999999999993</v>
      </c>
      <c r="AH182" s="63">
        <f t="shared" si="355"/>
        <v>-9.6054888507718816E-2</v>
      </c>
      <c r="AI182" s="41">
        <f t="shared" si="356"/>
        <v>-0.16800000000000015</v>
      </c>
    </row>
    <row r="183" spans="2:35" x14ac:dyDescent="0.2">
      <c r="B183" s="13" t="s">
        <v>162</v>
      </c>
      <c r="C183" s="41">
        <v>-0.03</v>
      </c>
      <c r="D183" s="41">
        <v>7.6999999999999999E-2</v>
      </c>
      <c r="E183" s="41">
        <v>1.518</v>
      </c>
      <c r="F183" s="41">
        <v>-1.647</v>
      </c>
      <c r="G183" s="41">
        <v>4.7E-2</v>
      </c>
      <c r="H183" s="41">
        <v>0</v>
      </c>
      <c r="I183" s="41">
        <v>-7.1999999999999995E-2</v>
      </c>
      <c r="J183" s="41">
        <v>-7.0000000000000001E-3</v>
      </c>
      <c r="K183" s="41">
        <v>-5.0000000000000001E-3</v>
      </c>
      <c r="L183" s="41">
        <v>0</v>
      </c>
      <c r="M183" s="41">
        <v>5.0000000000000001E-3</v>
      </c>
      <c r="N183" s="41">
        <v>0</v>
      </c>
      <c r="O183" s="41">
        <v>6.4000000000000001E-2</v>
      </c>
      <c r="P183" s="41">
        <v>0</v>
      </c>
      <c r="Q183" s="41"/>
      <c r="R183" s="41">
        <f t="shared" si="360"/>
        <v>4.7E-2</v>
      </c>
      <c r="S183" s="41">
        <f t="shared" si="360"/>
        <v>-0.129</v>
      </c>
      <c r="T183" s="41">
        <f t="shared" si="360"/>
        <v>4.7E-2</v>
      </c>
      <c r="U183" s="41">
        <f t="shared" si="360"/>
        <v>-7.9000000000000001E-2</v>
      </c>
      <c r="V183" s="41">
        <f t="shared" ca="1" si="362"/>
        <v>-5.0000000000000001E-3</v>
      </c>
      <c r="W183" s="41">
        <f t="shared" si="363"/>
        <v>5.0000000000000001E-3</v>
      </c>
      <c r="X183" s="41">
        <f t="shared" si="363"/>
        <v>0</v>
      </c>
      <c r="Y183" s="41"/>
      <c r="Z183" s="41">
        <f t="shared" si="364"/>
        <v>-8.2000000000000073E-2</v>
      </c>
      <c r="AA183" s="41">
        <f t="shared" si="364"/>
        <v>-3.1999999999999994E-2</v>
      </c>
      <c r="AB183" s="41">
        <f t="shared" si="365"/>
        <v>0</v>
      </c>
      <c r="AD183" s="41">
        <f t="shared" si="354"/>
        <v>-2.4999999999999994E-2</v>
      </c>
      <c r="AE183" s="41">
        <f t="shared" si="354"/>
        <v>0</v>
      </c>
      <c r="AF183" s="41">
        <f t="shared" si="366"/>
        <v>-7.0000000000000001E-3</v>
      </c>
      <c r="AH183" s="63" t="str">
        <f t="shared" si="355"/>
        <v/>
      </c>
      <c r="AI183" s="41">
        <f t="shared" si="356"/>
        <v>0</v>
      </c>
    </row>
    <row r="184" spans="2:35" x14ac:dyDescent="0.2">
      <c r="B184" s="13" t="s">
        <v>163</v>
      </c>
      <c r="C184" s="41">
        <v>3.9327201299999999</v>
      </c>
      <c r="D184" s="41">
        <v>10.726279870000001</v>
      </c>
      <c r="E184" s="41">
        <v>6.8010000000000002</v>
      </c>
      <c r="F184" s="41">
        <v>21.169</v>
      </c>
      <c r="G184" s="41">
        <v>9.7249999999999996</v>
      </c>
      <c r="H184" s="41">
        <v>11.076000000000001</v>
      </c>
      <c r="I184" s="41">
        <v>8.4079999999999995</v>
      </c>
      <c r="J184" s="41">
        <v>7.556</v>
      </c>
      <c r="K184" s="41">
        <v>18.28</v>
      </c>
      <c r="L184" s="41">
        <v>17.498000000000001</v>
      </c>
      <c r="M184" s="41">
        <v>6.4829999999999997</v>
      </c>
      <c r="N184" s="41">
        <v>-11.345000000000001</v>
      </c>
      <c r="O184" s="41">
        <v>2.6819999999999999</v>
      </c>
      <c r="P184" s="41">
        <v>20.922000000000001</v>
      </c>
      <c r="Q184" s="41"/>
      <c r="R184" s="41">
        <f t="shared" si="360"/>
        <v>14.659000000000001</v>
      </c>
      <c r="S184" s="41">
        <f t="shared" si="360"/>
        <v>27.97</v>
      </c>
      <c r="T184" s="41">
        <f t="shared" si="360"/>
        <v>20.801000000000002</v>
      </c>
      <c r="U184" s="41">
        <f t="shared" si="360"/>
        <v>15.963999999999999</v>
      </c>
      <c r="V184" s="41">
        <f t="shared" ca="1" si="362"/>
        <v>35.778000000000006</v>
      </c>
      <c r="W184" s="41">
        <f t="shared" si="363"/>
        <v>-4.862000000000001</v>
      </c>
      <c r="X184" s="41">
        <f t="shared" si="363"/>
        <v>20.922000000000001</v>
      </c>
      <c r="Y184" s="41"/>
      <c r="Z184" s="41">
        <f t="shared" si="364"/>
        <v>42.629000000000005</v>
      </c>
      <c r="AA184" s="41">
        <f t="shared" si="364"/>
        <v>36.765000000000001</v>
      </c>
      <c r="AB184" s="41">
        <f t="shared" si="365"/>
        <v>30.916000000000004</v>
      </c>
      <c r="AD184" s="41">
        <f t="shared" si="354"/>
        <v>29.209000000000003</v>
      </c>
      <c r="AE184" s="41">
        <f t="shared" si="354"/>
        <v>42.261000000000003</v>
      </c>
      <c r="AF184" s="41">
        <f t="shared" si="366"/>
        <v>49.817</v>
      </c>
      <c r="AH184" s="63">
        <f t="shared" si="355"/>
        <v>0.19567950622928332</v>
      </c>
      <c r="AI184" s="41">
        <f t="shared" si="356"/>
        <v>3.4239999999999995</v>
      </c>
    </row>
    <row r="185" spans="2:35" x14ac:dyDescent="0.2">
      <c r="B185" s="13" t="s">
        <v>164</v>
      </c>
      <c r="C185" s="41">
        <v>0.25056808000000003</v>
      </c>
      <c r="D185" s="41">
        <v>-0.55856808000000002</v>
      </c>
      <c r="E185" s="41">
        <v>0.36699999999999999</v>
      </c>
      <c r="F185" s="41">
        <v>0.308</v>
      </c>
      <c r="G185" s="41">
        <v>-0.28999999999999998</v>
      </c>
      <c r="H185" s="41">
        <v>4.3999999999999997E-2</v>
      </c>
      <c r="I185" s="41">
        <v>0.67100000000000004</v>
      </c>
      <c r="J185" s="41">
        <v>0.13900000000000001</v>
      </c>
      <c r="K185" s="41">
        <v>0.36799999999999999</v>
      </c>
      <c r="L185" s="41">
        <v>0.30499999999999999</v>
      </c>
      <c r="M185" s="41">
        <v>0.35699999999999998</v>
      </c>
      <c r="N185" s="41">
        <v>-0.20399999999999999</v>
      </c>
      <c r="O185" s="41">
        <v>9.8000000000000004E-2</v>
      </c>
      <c r="P185" s="41">
        <v>0.54</v>
      </c>
      <c r="Q185" s="41"/>
      <c r="R185" s="41">
        <f t="shared" si="360"/>
        <v>-0.308</v>
      </c>
      <c r="S185" s="41">
        <f t="shared" si="360"/>
        <v>0.67500000000000004</v>
      </c>
      <c r="T185" s="41">
        <f t="shared" si="360"/>
        <v>-0.246</v>
      </c>
      <c r="U185" s="41">
        <f t="shared" si="360"/>
        <v>0.81</v>
      </c>
      <c r="V185" s="41">
        <f t="shared" ca="1" si="362"/>
        <v>0.67300000000000004</v>
      </c>
      <c r="W185" s="41">
        <f t="shared" si="363"/>
        <v>0.153</v>
      </c>
      <c r="X185" s="41">
        <f t="shared" si="363"/>
        <v>0.54</v>
      </c>
      <c r="Y185" s="41"/>
      <c r="Z185" s="41">
        <f t="shared" si="364"/>
        <v>0.36699999999999999</v>
      </c>
      <c r="AA185" s="41">
        <f t="shared" si="364"/>
        <v>0.56400000000000006</v>
      </c>
      <c r="AB185" s="41">
        <f t="shared" si="365"/>
        <v>0.82600000000000007</v>
      </c>
      <c r="AD185" s="41">
        <f t="shared" si="354"/>
        <v>0.42500000000000004</v>
      </c>
      <c r="AE185" s="41">
        <f t="shared" si="354"/>
        <v>1.03</v>
      </c>
      <c r="AF185" s="41">
        <f t="shared" si="366"/>
        <v>1.169</v>
      </c>
      <c r="AH185" s="63">
        <f t="shared" si="355"/>
        <v>0.77049180327868871</v>
      </c>
      <c r="AI185" s="41">
        <f t="shared" si="356"/>
        <v>0.23500000000000004</v>
      </c>
    </row>
    <row r="186" spans="2:35" x14ac:dyDescent="0.2">
      <c r="B186" s="13" t="s">
        <v>165</v>
      </c>
      <c r="C186" s="41">
        <v>36.687033220000011</v>
      </c>
      <c r="D186" s="41">
        <v>-41.958033220000011</v>
      </c>
      <c r="E186" s="41">
        <v>-20.536000000000001</v>
      </c>
      <c r="F186" s="41">
        <v>-1.64737183</v>
      </c>
      <c r="G186" s="41">
        <v>6.5049999999999999</v>
      </c>
      <c r="H186" s="41">
        <v>-97.022000000000006</v>
      </c>
      <c r="I186" s="41">
        <v>-12.757</v>
      </c>
      <c r="J186" s="41">
        <v>44.505000000000003</v>
      </c>
      <c r="K186" s="41">
        <v>-29.13</v>
      </c>
      <c r="L186" s="41">
        <v>-18.332000000000001</v>
      </c>
      <c r="M186" s="41">
        <v>-24.943999999999999</v>
      </c>
      <c r="N186" s="41">
        <v>-3.5289999999999999</v>
      </c>
      <c r="O186" s="41">
        <v>-24.57</v>
      </c>
      <c r="P186" s="41">
        <v>-22.728999999999999</v>
      </c>
      <c r="Q186" s="41"/>
      <c r="R186" s="41">
        <f t="shared" si="360"/>
        <v>-5.2710000000000008</v>
      </c>
      <c r="S186" s="41">
        <f t="shared" si="360"/>
        <v>-22.183371830000002</v>
      </c>
      <c r="T186" s="41">
        <f t="shared" si="360"/>
        <v>-90.51700000000001</v>
      </c>
      <c r="U186" s="41">
        <f t="shared" si="360"/>
        <v>31.748000000000005</v>
      </c>
      <c r="V186" s="41">
        <f t="shared" ca="1" si="362"/>
        <v>-47.462000000000003</v>
      </c>
      <c r="W186" s="41">
        <f t="shared" si="363"/>
        <v>-28.472999999999999</v>
      </c>
      <c r="X186" s="41">
        <f t="shared" si="363"/>
        <v>-22.728999999999999</v>
      </c>
      <c r="Y186" s="41"/>
      <c r="Z186" s="41">
        <f t="shared" si="364"/>
        <v>-27.454371830000003</v>
      </c>
      <c r="AA186" s="41">
        <f t="shared" si="364"/>
        <v>-58.769000000000013</v>
      </c>
      <c r="AB186" s="41">
        <f t="shared" si="365"/>
        <v>-75.935000000000002</v>
      </c>
      <c r="AD186" s="41">
        <f t="shared" si="354"/>
        <v>-103.27400000000002</v>
      </c>
      <c r="AE186" s="41">
        <f t="shared" si="354"/>
        <v>-72.406000000000006</v>
      </c>
      <c r="AF186" s="41">
        <f t="shared" si="366"/>
        <v>-27.900999999999996</v>
      </c>
      <c r="AH186" s="63">
        <f t="shared" si="355"/>
        <v>0.23985380754963992</v>
      </c>
      <c r="AI186" s="41">
        <f t="shared" si="356"/>
        <v>-4.3969999999999985</v>
      </c>
    </row>
    <row r="187" spans="2:35" x14ac:dyDescent="0.2">
      <c r="B187" s="13" t="s">
        <v>166</v>
      </c>
      <c r="C187" s="41">
        <v>2.5129999999999999</v>
      </c>
      <c r="D187" s="41">
        <v>-1.835</v>
      </c>
      <c r="E187" s="41">
        <v>6.702</v>
      </c>
      <c r="F187" s="41">
        <v>2.1970000000000001</v>
      </c>
      <c r="G187" s="41">
        <v>2.7330000000000001</v>
      </c>
      <c r="H187" s="41">
        <v>1.2829999999999999</v>
      </c>
      <c r="I187" s="41">
        <v>-1.137</v>
      </c>
      <c r="J187" s="41">
        <v>5.2779999999999996</v>
      </c>
      <c r="K187" s="41">
        <v>2.2519999999999998</v>
      </c>
      <c r="L187" s="41">
        <v>2.254</v>
      </c>
      <c r="M187" s="41">
        <v>2.4430000000000001</v>
      </c>
      <c r="N187" s="41">
        <v>2.476</v>
      </c>
      <c r="O187" s="41">
        <v>2.5990000000000002</v>
      </c>
      <c r="P187" s="41">
        <v>2.4980000000000002</v>
      </c>
      <c r="Q187" s="41"/>
      <c r="R187" s="41">
        <f t="shared" si="360"/>
        <v>0.67799999999999994</v>
      </c>
      <c r="S187" s="41">
        <f t="shared" si="360"/>
        <v>8.8990000000000009</v>
      </c>
      <c r="T187" s="41">
        <f t="shared" si="360"/>
        <v>4.016</v>
      </c>
      <c r="U187" s="41">
        <f t="shared" si="360"/>
        <v>4.141</v>
      </c>
      <c r="V187" s="41">
        <f t="shared" ca="1" si="362"/>
        <v>4.5060000000000002</v>
      </c>
      <c r="W187" s="41">
        <f t="shared" si="363"/>
        <v>4.9190000000000005</v>
      </c>
      <c r="X187" s="41">
        <f t="shared" si="363"/>
        <v>2.4980000000000002</v>
      </c>
      <c r="Y187" s="41"/>
      <c r="Z187" s="41">
        <f t="shared" si="364"/>
        <v>9.577</v>
      </c>
      <c r="AA187" s="41">
        <f t="shared" si="364"/>
        <v>8.157</v>
      </c>
      <c r="AB187" s="41">
        <f t="shared" si="365"/>
        <v>9.4250000000000007</v>
      </c>
      <c r="AD187" s="41">
        <f t="shared" si="354"/>
        <v>2.879</v>
      </c>
      <c r="AE187" s="41">
        <f t="shared" si="354"/>
        <v>6.9489999999999998</v>
      </c>
      <c r="AF187" s="41">
        <f t="shared" si="366"/>
        <v>12.226999999999999</v>
      </c>
      <c r="AH187" s="63">
        <f t="shared" si="355"/>
        <v>0.10825199645075423</v>
      </c>
      <c r="AI187" s="41">
        <f t="shared" si="356"/>
        <v>0.24400000000000022</v>
      </c>
    </row>
    <row r="188" spans="2:35" x14ac:dyDescent="0.2">
      <c r="B188" s="13" t="s">
        <v>167</v>
      </c>
      <c r="C188" s="41">
        <v>2.6789543900000026</v>
      </c>
      <c r="D188" s="41">
        <v>1.1900456099999974</v>
      </c>
      <c r="E188" s="41">
        <v>-4.2999999999999997E-2</v>
      </c>
      <c r="F188" s="41">
        <v>-0.34</v>
      </c>
      <c r="G188" s="41">
        <v>2.319</v>
      </c>
      <c r="H188" s="41">
        <v>-3.254</v>
      </c>
      <c r="I188" s="41">
        <v>0.96399999999999997</v>
      </c>
      <c r="J188" s="41">
        <v>0.95</v>
      </c>
      <c r="K188" s="41">
        <v>1.0009999999999999</v>
      </c>
      <c r="L188" s="41">
        <v>-0.57999999999999996</v>
      </c>
      <c r="M188" s="41">
        <v>-5.6000000000000001E-2</v>
      </c>
      <c r="N188" s="41">
        <v>-0.24199999999999999</v>
      </c>
      <c r="O188" s="41">
        <v>-2.9209999999999998</v>
      </c>
      <c r="P188" s="41">
        <v>-3.9649999999999999</v>
      </c>
      <c r="Q188" s="41"/>
      <c r="R188" s="41">
        <f t="shared" si="360"/>
        <v>3.8689999999999998</v>
      </c>
      <c r="S188" s="41">
        <f t="shared" si="360"/>
        <v>-0.38300000000000001</v>
      </c>
      <c r="T188" s="41">
        <f t="shared" si="360"/>
        <v>-0.93500000000000005</v>
      </c>
      <c r="U188" s="41">
        <f t="shared" si="360"/>
        <v>1.9139999999999999</v>
      </c>
      <c r="V188" s="41">
        <f t="shared" ca="1" si="362"/>
        <v>0.42099999999999993</v>
      </c>
      <c r="W188" s="41">
        <f t="shared" si="363"/>
        <v>-0.29799999999999999</v>
      </c>
      <c r="X188" s="41">
        <f t="shared" si="363"/>
        <v>-3.9649999999999999</v>
      </c>
      <c r="Y188" s="41"/>
      <c r="Z188" s="41">
        <f t="shared" si="364"/>
        <v>3.4859999999999998</v>
      </c>
      <c r="AA188" s="41">
        <f t="shared" si="364"/>
        <v>0.97899999999999987</v>
      </c>
      <c r="AB188" s="41">
        <f t="shared" si="365"/>
        <v>0.12299999999999994</v>
      </c>
      <c r="AD188" s="41">
        <f t="shared" si="354"/>
        <v>2.8999999999999915E-2</v>
      </c>
      <c r="AE188" s="41">
        <f t="shared" si="354"/>
        <v>0.36499999999999994</v>
      </c>
      <c r="AF188" s="41">
        <f t="shared" si="366"/>
        <v>1.3149999999999999</v>
      </c>
      <c r="AH188" s="63">
        <f t="shared" si="355"/>
        <v>5.8362068965517242</v>
      </c>
      <c r="AI188" s="41">
        <f t="shared" si="356"/>
        <v>-3.3849999999999998</v>
      </c>
    </row>
    <row r="189" spans="2:35" x14ac:dyDescent="0.2">
      <c r="B189" s="13" t="s">
        <v>168</v>
      </c>
      <c r="C189" s="41">
        <v>5.8537960299999998</v>
      </c>
      <c r="D189" s="41">
        <v>1.9712039700000006</v>
      </c>
      <c r="E189" s="41">
        <v>2.7959999999999998</v>
      </c>
      <c r="F189" s="41">
        <v>3.327</v>
      </c>
      <c r="G189" s="41">
        <v>6.3010000000000002</v>
      </c>
      <c r="H189" s="41">
        <v>5.5780000000000003</v>
      </c>
      <c r="I189" s="41">
        <v>4.218</v>
      </c>
      <c r="J189" s="41">
        <v>3.3050000000000002</v>
      </c>
      <c r="K189" s="41">
        <v>3.47</v>
      </c>
      <c r="L189" s="41">
        <v>4.0069999999999997</v>
      </c>
      <c r="M189" s="41">
        <v>2.8820000000000001</v>
      </c>
      <c r="N189" s="41">
        <v>2.6309999999999998</v>
      </c>
      <c r="O189" s="41">
        <v>1.919</v>
      </c>
      <c r="P189" s="41">
        <v>-0.59</v>
      </c>
      <c r="Q189" s="41"/>
      <c r="R189" s="41">
        <f t="shared" si="360"/>
        <v>7.8250000000000002</v>
      </c>
      <c r="S189" s="41">
        <f t="shared" si="360"/>
        <v>6.1229999999999993</v>
      </c>
      <c r="T189" s="41">
        <f t="shared" si="360"/>
        <v>11.879000000000001</v>
      </c>
      <c r="U189" s="41">
        <f t="shared" si="360"/>
        <v>7.5229999999999997</v>
      </c>
      <c r="V189" s="41">
        <f t="shared" ca="1" si="362"/>
        <v>7.4770000000000003</v>
      </c>
      <c r="W189" s="41">
        <f t="shared" si="363"/>
        <v>5.5129999999999999</v>
      </c>
      <c r="X189" s="41">
        <f t="shared" si="363"/>
        <v>-0.59</v>
      </c>
      <c r="Y189" s="41"/>
      <c r="Z189" s="41">
        <f t="shared" si="364"/>
        <v>13.948</v>
      </c>
      <c r="AA189" s="41">
        <f t="shared" si="364"/>
        <v>19.402000000000001</v>
      </c>
      <c r="AB189" s="41">
        <f t="shared" si="365"/>
        <v>12.99</v>
      </c>
      <c r="AD189" s="41">
        <f t="shared" si="354"/>
        <v>16.097000000000001</v>
      </c>
      <c r="AE189" s="41">
        <f t="shared" si="354"/>
        <v>10.359</v>
      </c>
      <c r="AF189" s="41">
        <f t="shared" si="366"/>
        <v>13.664</v>
      </c>
      <c r="AH189" s="63">
        <f t="shared" si="355"/>
        <v>-1.1472423259296232</v>
      </c>
      <c r="AI189" s="41">
        <f t="shared" si="356"/>
        <v>-4.5969999999999995</v>
      </c>
    </row>
    <row r="190" spans="2:35" x14ac:dyDescent="0.2">
      <c r="B190" s="13" t="s">
        <v>169</v>
      </c>
      <c r="C190" s="41">
        <v>-4.3168768299999902</v>
      </c>
      <c r="D190" s="41">
        <v>-3.1787141299999702</v>
      </c>
      <c r="E190" s="41">
        <v>5.5666627500000008</v>
      </c>
      <c r="F190" s="41">
        <v>25.01392820999996</v>
      </c>
      <c r="G190" s="41">
        <v>-13.231999999999999</v>
      </c>
      <c r="H190" s="41">
        <v>13.231999999999999</v>
      </c>
      <c r="I190" s="41">
        <v>-0.46815625</v>
      </c>
      <c r="J190" s="41">
        <v>16.62515625</v>
      </c>
      <c r="K190" s="41">
        <v>-16.16</v>
      </c>
      <c r="L190" s="41">
        <v>2.2280000000000002</v>
      </c>
      <c r="M190" s="41">
        <v>5.7809999999999997</v>
      </c>
      <c r="N190" s="41">
        <v>12.923999999999999</v>
      </c>
      <c r="O190" s="41">
        <v>-25.408999999999999</v>
      </c>
      <c r="P190" s="41">
        <v>10.621</v>
      </c>
      <c r="Q190" s="41"/>
      <c r="R190" s="41">
        <f t="shared" si="360"/>
        <v>-7.4955909599999604</v>
      </c>
      <c r="S190" s="41">
        <f t="shared" si="360"/>
        <v>30.580590959999959</v>
      </c>
      <c r="T190" s="41">
        <f t="shared" si="360"/>
        <v>0</v>
      </c>
      <c r="U190" s="41">
        <f t="shared" si="360"/>
        <v>16.157</v>
      </c>
      <c r="V190" s="41">
        <f t="shared" ca="1" si="362"/>
        <v>-13.932</v>
      </c>
      <c r="W190" s="41">
        <f t="shared" si="363"/>
        <v>18.704999999999998</v>
      </c>
      <c r="X190" s="41">
        <f t="shared" si="363"/>
        <v>10.621</v>
      </c>
      <c r="Y190" s="41"/>
      <c r="Z190" s="41">
        <f t="shared" si="364"/>
        <v>23.085000000000001</v>
      </c>
      <c r="AA190" s="41">
        <f t="shared" si="364"/>
        <v>16.157</v>
      </c>
      <c r="AB190" s="41">
        <f t="shared" si="365"/>
        <v>4.7729999999999997</v>
      </c>
      <c r="AD190" s="41">
        <f t="shared" si="354"/>
        <v>-0.46815625</v>
      </c>
      <c r="AE190" s="41">
        <f t="shared" si="354"/>
        <v>-8.1509999999999998</v>
      </c>
      <c r="AF190" s="41">
        <f t="shared" si="366"/>
        <v>8.4741562500000001</v>
      </c>
      <c r="AH190" s="63">
        <f t="shared" si="355"/>
        <v>3.7670556552962298</v>
      </c>
      <c r="AI190" s="41">
        <f t="shared" si="356"/>
        <v>8.3930000000000007</v>
      </c>
    </row>
    <row r="191" spans="2:35" x14ac:dyDescent="0.2">
      <c r="B191" s="13" t="s">
        <v>170</v>
      </c>
      <c r="C191" s="41">
        <v>-69.154547689999987</v>
      </c>
      <c r="D191" s="41">
        <v>17.896547689999991</v>
      </c>
      <c r="E191" s="41">
        <v>-42.655999999999999</v>
      </c>
      <c r="F191" s="41">
        <v>30.140009809999988</v>
      </c>
      <c r="G191" s="41">
        <v>-20.061</v>
      </c>
      <c r="H191" s="41">
        <v>31.722999999999999</v>
      </c>
      <c r="I191" s="41">
        <v>-7.84</v>
      </c>
      <c r="J191" s="41">
        <v>-0.86299999999999999</v>
      </c>
      <c r="K191" s="41">
        <v>16.623000000000001</v>
      </c>
      <c r="L191" s="41">
        <v>-4.8490000000000002</v>
      </c>
      <c r="M191" s="41">
        <v>-1.141</v>
      </c>
      <c r="N191" s="41">
        <v>-6.5439999999999996</v>
      </c>
      <c r="O191" s="41">
        <v>5.3049999999999997</v>
      </c>
      <c r="P191" s="41">
        <v>1.208</v>
      </c>
      <c r="Q191" s="41"/>
      <c r="R191" s="41">
        <f t="shared" si="360"/>
        <v>-51.257999999999996</v>
      </c>
      <c r="S191" s="41">
        <f t="shared" si="360"/>
        <v>-12.515990190000011</v>
      </c>
      <c r="T191" s="41">
        <f t="shared" si="360"/>
        <v>11.661999999999999</v>
      </c>
      <c r="U191" s="41">
        <f t="shared" si="360"/>
        <v>-8.7029999999999994</v>
      </c>
      <c r="V191" s="41">
        <f t="shared" ca="1" si="362"/>
        <v>11.774000000000001</v>
      </c>
      <c r="W191" s="41">
        <f t="shared" si="363"/>
        <v>-7.6849999999999996</v>
      </c>
      <c r="X191" s="41">
        <f t="shared" si="363"/>
        <v>1.208</v>
      </c>
      <c r="Y191" s="41"/>
      <c r="Z191" s="41">
        <f t="shared" si="364"/>
        <v>-63.773990189999999</v>
      </c>
      <c r="AA191" s="41">
        <f t="shared" si="364"/>
        <v>2.9589999999999992</v>
      </c>
      <c r="AB191" s="41">
        <f t="shared" si="365"/>
        <v>4.0890000000000013</v>
      </c>
      <c r="AD191" s="41">
        <f t="shared" si="354"/>
        <v>3.8219999999999992</v>
      </c>
      <c r="AE191" s="41">
        <f t="shared" si="354"/>
        <v>10.633000000000001</v>
      </c>
      <c r="AF191" s="41">
        <f t="shared" si="366"/>
        <v>9.7700000000000014</v>
      </c>
      <c r="AH191" s="63">
        <f t="shared" si="355"/>
        <v>-1.2491235306248711</v>
      </c>
      <c r="AI191" s="41">
        <f t="shared" si="356"/>
        <v>6.0570000000000004</v>
      </c>
    </row>
    <row r="192" spans="2:35" x14ac:dyDescent="0.2">
      <c r="B192" s="13" t="s">
        <v>171</v>
      </c>
      <c r="C192" s="41">
        <v>0</v>
      </c>
      <c r="D192" s="41">
        <v>5.5E-2</v>
      </c>
      <c r="E192" s="41">
        <v>0.376</v>
      </c>
      <c r="F192" s="41">
        <v>0.3</v>
      </c>
      <c r="G192" s="41">
        <v>0.29399999999999998</v>
      </c>
      <c r="H192" s="41">
        <v>-0.14699999999999999</v>
      </c>
      <c r="I192" s="41">
        <v>-0.58399999999999996</v>
      </c>
      <c r="J192" s="41">
        <v>0.14299999999999999</v>
      </c>
      <c r="K192" s="41">
        <v>0</v>
      </c>
      <c r="L192" s="41">
        <v>4.1000000000000002E-2</v>
      </c>
      <c r="M192" s="41">
        <v>0</v>
      </c>
      <c r="N192" s="41">
        <v>-0.10299999999999999</v>
      </c>
      <c r="O192" s="41">
        <v>0</v>
      </c>
      <c r="P192" s="41">
        <v>0.27800000000000002</v>
      </c>
      <c r="Q192" s="41"/>
      <c r="R192" s="41">
        <f t="shared" si="360"/>
        <v>5.5E-2</v>
      </c>
      <c r="S192" s="41">
        <f t="shared" si="360"/>
        <v>0.67599999999999993</v>
      </c>
      <c r="T192" s="41">
        <f t="shared" si="360"/>
        <v>0.14699999999999999</v>
      </c>
      <c r="U192" s="41">
        <f t="shared" si="360"/>
        <v>-0.44099999999999995</v>
      </c>
      <c r="V192" s="41">
        <f>SUMIF($B$7:$Q$7,V$4,$B192:$Q192)</f>
        <v>4.1000000000000002E-2</v>
      </c>
      <c r="W192" s="41">
        <f t="shared" si="363"/>
        <v>-0.10299999999999999</v>
      </c>
      <c r="X192" s="41">
        <f t="shared" si="363"/>
        <v>0.27800000000000002</v>
      </c>
      <c r="Y192" s="41"/>
      <c r="Z192" s="41">
        <f t="shared" si="364"/>
        <v>0.73099999999999998</v>
      </c>
      <c r="AA192" s="41">
        <f t="shared" si="364"/>
        <v>-0.29399999999999993</v>
      </c>
      <c r="AB192" s="41">
        <f t="shared" si="365"/>
        <v>-6.1999999999999993E-2</v>
      </c>
      <c r="AD192" s="41">
        <f t="shared" si="354"/>
        <v>-0.43699999999999994</v>
      </c>
      <c r="AE192" s="41">
        <f t="shared" si="354"/>
        <v>4.1000000000000002E-2</v>
      </c>
      <c r="AF192" s="41">
        <f>SUMIFS($B192:$Q192,$B$8:$Q$8,"&gt;="&amp;$AF$7,$B$8:$Q$8,"&lt;="&amp;$AF$8)</f>
        <v>0.184</v>
      </c>
      <c r="AH192" s="63">
        <f t="shared" si="355"/>
        <v>5.7804878048780495</v>
      </c>
      <c r="AI192" s="41">
        <f t="shared" si="356"/>
        <v>0.23700000000000002</v>
      </c>
    </row>
    <row r="193" spans="1:35" x14ac:dyDescent="0.2">
      <c r="B193" s="13" t="s">
        <v>172</v>
      </c>
      <c r="C193" s="41">
        <v>0</v>
      </c>
      <c r="D193" s="41">
        <v>0</v>
      </c>
      <c r="E193" s="41">
        <v>0</v>
      </c>
      <c r="F193" s="41">
        <v>0</v>
      </c>
      <c r="G193" s="41">
        <v>2.5999999999999999E-2</v>
      </c>
      <c r="H193" s="41">
        <v>-2.5999999999999999E-2</v>
      </c>
      <c r="I193" s="41">
        <v>0</v>
      </c>
      <c r="J193" s="41">
        <v>-9.3829999999999991</v>
      </c>
      <c r="K193" s="41">
        <v>6.0110000000000001</v>
      </c>
      <c r="L193" s="41">
        <v>-7.9349999999999996</v>
      </c>
      <c r="M193" s="41">
        <v>-7.1999999999999995E-2</v>
      </c>
      <c r="N193" s="41">
        <v>-2.5000000000000001E-2</v>
      </c>
      <c r="O193" s="41">
        <v>0.30599999999999999</v>
      </c>
      <c r="P193" s="41">
        <v>-0.17299999999999999</v>
      </c>
      <c r="Q193" s="41"/>
      <c r="R193" s="41">
        <f t="shared" si="360"/>
        <v>0</v>
      </c>
      <c r="S193" s="41">
        <f t="shared" si="360"/>
        <v>0</v>
      </c>
      <c r="T193" s="41">
        <f t="shared" si="360"/>
        <v>0</v>
      </c>
      <c r="U193" s="41">
        <f t="shared" si="360"/>
        <v>-9.3829999999999991</v>
      </c>
      <c r="V193" s="41">
        <f t="shared" ca="1" si="362"/>
        <v>-1.9239999999999995</v>
      </c>
      <c r="W193" s="41">
        <f t="shared" si="363"/>
        <v>-9.7000000000000003E-2</v>
      </c>
      <c r="X193" s="41">
        <f t="shared" si="363"/>
        <v>-0.17299999999999999</v>
      </c>
      <c r="Y193" s="41"/>
      <c r="Z193" s="41">
        <f t="shared" ref="Z193:Z195" si="367">SUMIF($B$6:$Q$6,Z$4,$B193:$Q193)</f>
        <v>0</v>
      </c>
      <c r="AA193" s="41">
        <f>SUMIF($B$6:$Q$6,AA$4,$B193:$Q193)</f>
        <v>-9.3829999999999991</v>
      </c>
      <c r="AB193" s="41">
        <f t="shared" si="365"/>
        <v>-2.0209999999999995</v>
      </c>
      <c r="AD193" s="41">
        <f t="shared" si="354"/>
        <v>0</v>
      </c>
      <c r="AE193" s="41">
        <f t="shared" si="354"/>
        <v>-1.9959999999999996</v>
      </c>
      <c r="AF193" s="41">
        <f t="shared" si="366"/>
        <v>-11.378999999999998</v>
      </c>
      <c r="AH193" s="63">
        <f t="shared" si="355"/>
        <v>-0.97819785759294264</v>
      </c>
      <c r="AI193" s="41">
        <f t="shared" si="356"/>
        <v>7.7619999999999996</v>
      </c>
    </row>
    <row r="194" spans="1:35" x14ac:dyDescent="0.2">
      <c r="B194" s="13" t="s">
        <v>173</v>
      </c>
      <c r="C194" s="41">
        <v>0</v>
      </c>
      <c r="D194" s="41">
        <v>0</v>
      </c>
      <c r="E194" s="41">
        <v>0</v>
      </c>
      <c r="F194" s="41">
        <v>0</v>
      </c>
      <c r="G194" s="41">
        <v>-0.22</v>
      </c>
      <c r="H194" s="41">
        <v>0.22</v>
      </c>
      <c r="I194" s="41">
        <v>0</v>
      </c>
      <c r="J194" s="41">
        <v>5.5090000000000003</v>
      </c>
      <c r="K194" s="41">
        <v>1.3540000000000001</v>
      </c>
      <c r="L194" s="41">
        <v>-0.74199999999999999</v>
      </c>
      <c r="M194" s="41">
        <v>2.8879999999999999</v>
      </c>
      <c r="N194" s="41">
        <v>2.13</v>
      </c>
      <c r="O194" s="41">
        <v>4.048</v>
      </c>
      <c r="P194" s="41">
        <v>-3.2210000000000001</v>
      </c>
      <c r="Q194" s="41"/>
      <c r="R194" s="41">
        <f t="shared" si="360"/>
        <v>0</v>
      </c>
      <c r="S194" s="41">
        <f t="shared" si="360"/>
        <v>0</v>
      </c>
      <c r="T194" s="41">
        <f t="shared" si="360"/>
        <v>0</v>
      </c>
      <c r="U194" s="41">
        <f t="shared" si="360"/>
        <v>5.5090000000000003</v>
      </c>
      <c r="V194" s="41">
        <f t="shared" ca="1" si="362"/>
        <v>0.6120000000000001</v>
      </c>
      <c r="W194" s="41">
        <f t="shared" si="363"/>
        <v>5.0179999999999998</v>
      </c>
      <c r="X194" s="41">
        <f t="shared" si="363"/>
        <v>-3.2210000000000001</v>
      </c>
      <c r="Y194" s="41"/>
      <c r="Z194" s="41">
        <f t="shared" si="367"/>
        <v>0</v>
      </c>
      <c r="AA194" s="41">
        <f>SUMIF($B$6:$Q$6,AA$4,$B194:$Q194)</f>
        <v>5.5090000000000003</v>
      </c>
      <c r="AB194" s="41">
        <f t="shared" si="365"/>
        <v>5.63</v>
      </c>
      <c r="AD194" s="41">
        <f t="shared" si="354"/>
        <v>0</v>
      </c>
      <c r="AE194" s="41">
        <f t="shared" si="354"/>
        <v>3.5</v>
      </c>
      <c r="AF194" s="41">
        <f t="shared" si="366"/>
        <v>9.0090000000000003</v>
      </c>
      <c r="AH194" s="63">
        <f t="shared" si="355"/>
        <v>3.3409703504043131</v>
      </c>
      <c r="AI194" s="41">
        <f t="shared" si="356"/>
        <v>-2.4790000000000001</v>
      </c>
    </row>
    <row r="195" spans="1:35" x14ac:dyDescent="0.2">
      <c r="B195" s="13" t="s">
        <v>174</v>
      </c>
      <c r="C195" s="41">
        <v>0</v>
      </c>
      <c r="D195" s="41">
        <v>0</v>
      </c>
      <c r="E195" s="41">
        <v>0</v>
      </c>
      <c r="F195" s="41">
        <v>0</v>
      </c>
      <c r="G195" s="41">
        <v>0.56699999999999995</v>
      </c>
      <c r="H195" s="41">
        <v>-0.56699999999999995</v>
      </c>
      <c r="I195" s="41">
        <v>0</v>
      </c>
      <c r="J195" s="41">
        <v>0.193</v>
      </c>
      <c r="K195" s="41">
        <v>0.33200000000000002</v>
      </c>
      <c r="L195" s="41">
        <v>-0.33200000000000002</v>
      </c>
      <c r="M195" s="41">
        <v>-0.14799999999999999</v>
      </c>
      <c r="N195" s="41">
        <v>0.498</v>
      </c>
      <c r="O195" s="41">
        <v>-0.70199999999999996</v>
      </c>
      <c r="P195" s="41">
        <v>-0.39400000000000002</v>
      </c>
      <c r="Q195" s="41"/>
      <c r="R195" s="41">
        <f t="shared" si="360"/>
        <v>0</v>
      </c>
      <c r="S195" s="41">
        <f t="shared" si="360"/>
        <v>0</v>
      </c>
      <c r="T195" s="41">
        <f t="shared" si="360"/>
        <v>0</v>
      </c>
      <c r="U195" s="41">
        <f t="shared" si="360"/>
        <v>0.193</v>
      </c>
      <c r="V195" s="41">
        <f t="shared" ca="1" si="362"/>
        <v>0</v>
      </c>
      <c r="W195" s="41">
        <f t="shared" si="363"/>
        <v>0.35</v>
      </c>
      <c r="X195" s="41">
        <f t="shared" si="363"/>
        <v>-0.39400000000000002</v>
      </c>
      <c r="Y195" s="41"/>
      <c r="Z195" s="41">
        <f t="shared" si="367"/>
        <v>0</v>
      </c>
      <c r="AA195" s="41">
        <f>SUMIF($B$6:$Q$6,AA$4,$B195:$Q195)</f>
        <v>0.193</v>
      </c>
      <c r="AB195" s="41">
        <f t="shared" si="365"/>
        <v>0.35</v>
      </c>
      <c r="AD195" s="41">
        <f t="shared" si="354"/>
        <v>0</v>
      </c>
      <c r="AE195" s="41">
        <f t="shared" si="354"/>
        <v>-0.14799999999999999</v>
      </c>
      <c r="AF195" s="41">
        <f t="shared" si="366"/>
        <v>4.5000000000000012E-2</v>
      </c>
      <c r="AH195" s="63">
        <f t="shared" si="355"/>
        <v>0.18674698795180711</v>
      </c>
      <c r="AI195" s="41">
        <f t="shared" si="356"/>
        <v>-6.2E-2</v>
      </c>
    </row>
    <row r="196" spans="1:35" x14ac:dyDescent="0.2">
      <c r="B196" s="36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D196" s="41"/>
      <c r="AE196" s="41"/>
      <c r="AF196" s="41"/>
      <c r="AH196" s="63" t="str">
        <f t="shared" si="355"/>
        <v/>
      </c>
      <c r="AI196" s="41">
        <f t="shared" si="356"/>
        <v>0</v>
      </c>
    </row>
    <row r="197" spans="1:35" s="9" customFormat="1" x14ac:dyDescent="0.2">
      <c r="A197" s="48"/>
      <c r="B197" s="32" t="s">
        <v>175</v>
      </c>
      <c r="C197" s="42">
        <f t="shared" ref="C197:O197" si="368">SUM(C198:C207)</f>
        <v>-121.6605852868088</v>
      </c>
      <c r="D197" s="42">
        <f t="shared" si="368"/>
        <v>-128.42241471319119</v>
      </c>
      <c r="E197" s="42">
        <f t="shared" si="368"/>
        <v>-677.33899999999983</v>
      </c>
      <c r="F197" s="42">
        <f t="shared" si="368"/>
        <v>64.644398329082506</v>
      </c>
      <c r="G197" s="42">
        <f t="shared" si="368"/>
        <v>-177.43600000000001</v>
      </c>
      <c r="H197" s="42">
        <f t="shared" si="368"/>
        <v>-443.59999999999997</v>
      </c>
      <c r="I197" s="42">
        <f t="shared" si="368"/>
        <v>-427.73599999999993</v>
      </c>
      <c r="J197" s="42">
        <f t="shared" si="368"/>
        <v>-251.46900000000002</v>
      </c>
      <c r="K197" s="42">
        <f t="shared" si="368"/>
        <v>-124.22599999999996</v>
      </c>
      <c r="L197" s="42">
        <f t="shared" si="368"/>
        <v>-89.564000000000036</v>
      </c>
      <c r="M197" s="42">
        <f t="shared" si="368"/>
        <v>-345.33600000000007</v>
      </c>
      <c r="N197" s="42">
        <f t="shared" si="368"/>
        <v>22.840999999999987</v>
      </c>
      <c r="O197" s="42">
        <f t="shared" si="368"/>
        <v>20.147000000000016</v>
      </c>
      <c r="P197" s="42">
        <f t="shared" ref="P197" si="369">SUM(P198:P207)</f>
        <v>-184.16900000000001</v>
      </c>
      <c r="Q197" s="40"/>
      <c r="R197" s="42">
        <f t="shared" ref="R197:U207" si="370">SUMIF($B$7:$Q$7,R$4,$B197:$Q197)</f>
        <v>-250.08299999999997</v>
      </c>
      <c r="S197" s="42">
        <f t="shared" si="370"/>
        <v>-612.69460167091734</v>
      </c>
      <c r="T197" s="42">
        <f t="shared" si="370"/>
        <v>-621.03599999999994</v>
      </c>
      <c r="U197" s="42">
        <f t="shared" si="370"/>
        <v>-679.20499999999993</v>
      </c>
      <c r="V197" s="42">
        <f ca="1">SUMIF($B$7:$Q$7,V$4,B197:L197)</f>
        <v>-213.79</v>
      </c>
      <c r="W197" s="42">
        <f>SUMIF($B$7:$Q$7,W$4,B197:Q197)</f>
        <v>-322.49500000000006</v>
      </c>
      <c r="X197" s="42">
        <f>SUMIF($B$7:$Q$7,X$4,C197:R197)</f>
        <v>-184.16900000000001</v>
      </c>
      <c r="Y197" s="40"/>
      <c r="Z197" s="42">
        <f t="shared" ref="Z197:AB198" si="371">SUMIF($B$6:$Q$6,Z$4,$B197:$Q197)</f>
        <v>-862.77760167091731</v>
      </c>
      <c r="AA197" s="42">
        <f t="shared" si="371"/>
        <v>-1300.241</v>
      </c>
      <c r="AB197" s="42">
        <f t="shared" si="371"/>
        <v>-536.28500000000008</v>
      </c>
      <c r="AD197" s="42">
        <f t="shared" ref="AD197:AE207" si="372">SUMIFS($C197:$Q197,$C$8:$Q$8,"&gt;="&amp;AD$8,$C$8:$Q$8,"&lt;="&amp;AD$7)</f>
        <v>-1048.7719999999999</v>
      </c>
      <c r="AE197" s="42">
        <f t="shared" si="372"/>
        <v>-559.12600000000009</v>
      </c>
      <c r="AF197" s="42">
        <f t="shared" si="366"/>
        <v>-810.59500000000003</v>
      </c>
      <c r="AH197" s="62">
        <f t="shared" si="355"/>
        <v>1.0562837747309182</v>
      </c>
      <c r="AI197" s="42">
        <f t="shared" si="356"/>
        <v>-94.604999999999976</v>
      </c>
    </row>
    <row r="198" spans="1:35" x14ac:dyDescent="0.2">
      <c r="B198" s="13" t="s">
        <v>176</v>
      </c>
      <c r="C198" s="41">
        <v>-1.0292405999999674</v>
      </c>
      <c r="D198" s="41">
        <v>18.57024059999997</v>
      </c>
      <c r="E198" s="41">
        <v>-20.335999999999999</v>
      </c>
      <c r="F198" s="41">
        <v>-18.530267719999962</v>
      </c>
      <c r="G198" s="41">
        <v>-6.22</v>
      </c>
      <c r="H198" s="41">
        <v>-18.89</v>
      </c>
      <c r="I198" s="41">
        <v>-15.465999999999999</v>
      </c>
      <c r="J198" s="41">
        <v>-12.917</v>
      </c>
      <c r="K198" s="41">
        <v>-22.434000000000001</v>
      </c>
      <c r="L198" s="41">
        <v>48.79</v>
      </c>
      <c r="M198" s="41">
        <v>25.529</v>
      </c>
      <c r="N198" s="41">
        <v>88.352999999999994</v>
      </c>
      <c r="O198" s="41">
        <v>-25.940999999999999</v>
      </c>
      <c r="P198" s="41">
        <v>-37.426000000000002</v>
      </c>
      <c r="Q198" s="41"/>
      <c r="R198" s="41">
        <f t="shared" si="370"/>
        <v>17.541000000000004</v>
      </c>
      <c r="S198" s="41">
        <f t="shared" si="370"/>
        <v>-38.866267719999961</v>
      </c>
      <c r="T198" s="41">
        <f t="shared" si="370"/>
        <v>-25.11</v>
      </c>
      <c r="U198" s="41">
        <f t="shared" si="370"/>
        <v>-28.382999999999999</v>
      </c>
      <c r="V198" s="41">
        <f ca="1">SUMIF($B$7:$Q$7,V$4,B198:L198)</f>
        <v>26.355999999999998</v>
      </c>
      <c r="W198" s="41">
        <f>SUMIF($B$7:$Q$7,W$4,B198:Q198)</f>
        <v>113.88199999999999</v>
      </c>
      <c r="X198" s="41">
        <f>SUMIF($B$7:$Q$7,X$4,C198:R198)</f>
        <v>-37.426000000000002</v>
      </c>
      <c r="Y198" s="41"/>
      <c r="Z198" s="41">
        <f t="shared" si="371"/>
        <v>-21.325267719999957</v>
      </c>
      <c r="AA198" s="41">
        <f t="shared" si="371"/>
        <v>-53.493000000000002</v>
      </c>
      <c r="AB198" s="41">
        <f t="shared" si="371"/>
        <v>140.238</v>
      </c>
      <c r="AD198" s="41">
        <f t="shared" si="372"/>
        <v>-40.576000000000001</v>
      </c>
      <c r="AE198" s="41">
        <f t="shared" si="372"/>
        <v>51.884999999999998</v>
      </c>
      <c r="AF198" s="41">
        <f>SUMIFS($B198:$Q198,$B$8:$Q$8,"&gt;="&amp;$AF$7,$B$8:$Q$8,"&lt;="&amp;$AF$8)</f>
        <v>38.968000000000004</v>
      </c>
      <c r="AH198" s="63">
        <f t="shared" si="355"/>
        <v>-1.7670834187333471</v>
      </c>
      <c r="AI198" s="41">
        <f t="shared" si="356"/>
        <v>-86.216000000000008</v>
      </c>
    </row>
    <row r="199" spans="1:35" x14ac:dyDescent="0.2">
      <c r="B199" s="13" t="s">
        <v>63</v>
      </c>
      <c r="C199" s="41">
        <v>-53.752683749999882</v>
      </c>
      <c r="D199" s="41">
        <v>-50.896316250000119</v>
      </c>
      <c r="E199" s="41">
        <v>-67.195999999999998</v>
      </c>
      <c r="F199" s="41">
        <v>-179.04520923999999</v>
      </c>
      <c r="G199" s="41">
        <v>-227.05699999999999</v>
      </c>
      <c r="H199" s="41">
        <v>-347.00099999999998</v>
      </c>
      <c r="I199" s="41">
        <v>-306.12700000000001</v>
      </c>
      <c r="J199" s="41">
        <v>-192.495</v>
      </c>
      <c r="K199" s="41">
        <v>-165.85</v>
      </c>
      <c r="L199" s="41">
        <v>-298.27800000000002</v>
      </c>
      <c r="M199" s="41">
        <v>-253.245</v>
      </c>
      <c r="N199" s="41">
        <v>-155.209</v>
      </c>
      <c r="O199" s="41">
        <v>-127.288</v>
      </c>
      <c r="P199" s="41">
        <v>108.76300000000001</v>
      </c>
      <c r="Q199" s="41"/>
      <c r="R199" s="41">
        <f t="shared" si="370"/>
        <v>-104.649</v>
      </c>
      <c r="S199" s="41">
        <f t="shared" si="370"/>
        <v>-246.24120923999999</v>
      </c>
      <c r="T199" s="41">
        <f t="shared" si="370"/>
        <v>-574.05799999999999</v>
      </c>
      <c r="U199" s="41">
        <f t="shared" si="370"/>
        <v>-498.62200000000001</v>
      </c>
      <c r="V199" s="41">
        <f t="shared" ref="V199:V207" ca="1" si="373">SUMIF($B$7:$Q$7,V$4,B199:L199)</f>
        <v>-464.12800000000004</v>
      </c>
      <c r="W199" s="41">
        <f t="shared" ref="W199:X207" si="374">SUMIF($B$7:$Q$7,W$4,B199:Q199)</f>
        <v>-408.45400000000001</v>
      </c>
      <c r="X199" s="41">
        <f t="shared" si="374"/>
        <v>108.76300000000001</v>
      </c>
      <c r="Y199" s="41"/>
      <c r="Z199" s="41">
        <f t="shared" ref="Z199:AA207" si="375">SUMIF($B$6:$Q$6,Z$4,$B199:$Q199)</f>
        <v>-350.89020923999999</v>
      </c>
      <c r="AA199" s="41">
        <f t="shared" si="375"/>
        <v>-1072.6799999999998</v>
      </c>
      <c r="AB199" s="41">
        <f t="shared" ref="AB199:AB207" si="376">SUMIF($B$6:$Q$6,AB$4,$B199:$Q199)</f>
        <v>-872.58200000000011</v>
      </c>
      <c r="AD199" s="41">
        <f t="shared" si="372"/>
        <v>-880.18499999999995</v>
      </c>
      <c r="AE199" s="41">
        <f t="shared" si="372"/>
        <v>-717.37300000000005</v>
      </c>
      <c r="AF199" s="41">
        <f t="shared" si="366"/>
        <v>-909.86800000000005</v>
      </c>
      <c r="AH199" s="63">
        <f t="shared" si="355"/>
        <v>-1.3646363459591389</v>
      </c>
      <c r="AI199" s="41">
        <f t="shared" si="356"/>
        <v>407.04100000000005</v>
      </c>
    </row>
    <row r="200" spans="1:35" x14ac:dyDescent="0.2">
      <c r="B200" s="13" t="s">
        <v>65</v>
      </c>
      <c r="C200" s="41">
        <v>31.145320589999958</v>
      </c>
      <c r="D200" s="41">
        <v>213.96167941000004</v>
      </c>
      <c r="E200" s="41">
        <v>-1.9970000000000001</v>
      </c>
      <c r="F200" s="41">
        <v>-14.555914280000085</v>
      </c>
      <c r="G200" s="41">
        <v>0.30599999999999999</v>
      </c>
      <c r="H200" s="41">
        <v>-125.88800000000001</v>
      </c>
      <c r="I200" s="41">
        <v>-75.186000000000007</v>
      </c>
      <c r="J200" s="41">
        <v>-7.3760000000000003</v>
      </c>
      <c r="K200" s="41">
        <v>-51.957999999999998</v>
      </c>
      <c r="L200" s="41">
        <v>-77.921000000000006</v>
      </c>
      <c r="M200" s="41">
        <v>-4.5659999999999998</v>
      </c>
      <c r="N200" s="41">
        <v>-10.225</v>
      </c>
      <c r="O200" s="41">
        <v>95.406000000000006</v>
      </c>
      <c r="P200" s="41">
        <v>-110.718</v>
      </c>
      <c r="Q200" s="41"/>
      <c r="R200" s="41">
        <f t="shared" si="370"/>
        <v>245.107</v>
      </c>
      <c r="S200" s="41">
        <f t="shared" si="370"/>
        <v>-16.552914280000085</v>
      </c>
      <c r="T200" s="41">
        <f t="shared" si="370"/>
        <v>-125.58200000000001</v>
      </c>
      <c r="U200" s="41">
        <f t="shared" si="370"/>
        <v>-82.562000000000012</v>
      </c>
      <c r="V200" s="41">
        <f t="shared" ca="1" si="373"/>
        <v>-129.87900000000002</v>
      </c>
      <c r="W200" s="41">
        <f t="shared" si="374"/>
        <v>-14.791</v>
      </c>
      <c r="X200" s="41">
        <f t="shared" si="374"/>
        <v>-110.718</v>
      </c>
      <c r="Y200" s="41"/>
      <c r="Z200" s="41">
        <f t="shared" si="375"/>
        <v>228.5540857199999</v>
      </c>
      <c r="AA200" s="41">
        <f t="shared" si="375"/>
        <v>-208.14400000000003</v>
      </c>
      <c r="AB200" s="41">
        <f t="shared" si="376"/>
        <v>-144.67000000000002</v>
      </c>
      <c r="AD200" s="41">
        <f t="shared" si="372"/>
        <v>-200.76800000000003</v>
      </c>
      <c r="AE200" s="41">
        <f t="shared" si="372"/>
        <v>-134.44500000000002</v>
      </c>
      <c r="AF200" s="41">
        <f t="shared" si="366"/>
        <v>-141.821</v>
      </c>
      <c r="AH200" s="63">
        <f t="shared" si="355"/>
        <v>0.4209006557924051</v>
      </c>
      <c r="AI200" s="41">
        <f t="shared" si="356"/>
        <v>-32.796999999999997</v>
      </c>
    </row>
    <row r="201" spans="1:35" x14ac:dyDescent="0.2">
      <c r="B201" s="13" t="s">
        <v>177</v>
      </c>
      <c r="C201" s="41">
        <v>6.2377478199999459</v>
      </c>
      <c r="D201" s="41">
        <v>47.011252180000056</v>
      </c>
      <c r="E201" s="41">
        <v>-31.640999999999998</v>
      </c>
      <c r="F201" s="41">
        <v>-36.306560340000054</v>
      </c>
      <c r="G201" s="41">
        <v>3.7610000000000001</v>
      </c>
      <c r="H201" s="41">
        <v>-50.636000000000003</v>
      </c>
      <c r="I201" s="41">
        <v>-13.305999999999999</v>
      </c>
      <c r="J201" s="41">
        <v>-38.954999999999998</v>
      </c>
      <c r="K201" s="41">
        <v>42.075000000000003</v>
      </c>
      <c r="L201" s="41">
        <v>18.309999999999999</v>
      </c>
      <c r="M201" s="41">
        <v>-38.640999999999998</v>
      </c>
      <c r="N201" s="41">
        <v>-25.683</v>
      </c>
      <c r="O201" s="41">
        <v>26.367999999999999</v>
      </c>
      <c r="P201" s="41">
        <v>16.177</v>
      </c>
      <c r="Q201" s="41"/>
      <c r="R201" s="41">
        <f t="shared" si="370"/>
        <v>53.249000000000002</v>
      </c>
      <c r="S201" s="41">
        <f t="shared" si="370"/>
        <v>-67.947560340000052</v>
      </c>
      <c r="T201" s="41">
        <f t="shared" si="370"/>
        <v>-46.875</v>
      </c>
      <c r="U201" s="41">
        <f t="shared" si="370"/>
        <v>-52.260999999999996</v>
      </c>
      <c r="V201" s="41">
        <f t="shared" ca="1" si="373"/>
        <v>60.385000000000005</v>
      </c>
      <c r="W201" s="41">
        <f t="shared" si="374"/>
        <v>-64.323999999999998</v>
      </c>
      <c r="X201" s="41">
        <f t="shared" si="374"/>
        <v>16.177</v>
      </c>
      <c r="Y201" s="41"/>
      <c r="Z201" s="41">
        <f t="shared" si="375"/>
        <v>-14.69856034000005</v>
      </c>
      <c r="AA201" s="41">
        <f t="shared" si="375"/>
        <v>-99.135999999999996</v>
      </c>
      <c r="AB201" s="41">
        <f t="shared" si="376"/>
        <v>-3.938999999999993</v>
      </c>
      <c r="AD201" s="41">
        <f t="shared" si="372"/>
        <v>-60.180999999999997</v>
      </c>
      <c r="AE201" s="41">
        <f t="shared" si="372"/>
        <v>21.744000000000007</v>
      </c>
      <c r="AF201" s="41">
        <f t="shared" si="366"/>
        <v>-17.210999999999995</v>
      </c>
      <c r="AH201" s="63">
        <f t="shared" si="355"/>
        <v>-0.11649371927908247</v>
      </c>
      <c r="AI201" s="41">
        <f t="shared" si="356"/>
        <v>-2.1329999999999991</v>
      </c>
    </row>
    <row r="202" spans="1:35" x14ac:dyDescent="0.2">
      <c r="B202" s="13" t="s">
        <v>178</v>
      </c>
      <c r="C202" s="41">
        <v>4.1645829487150987</v>
      </c>
      <c r="D202" s="41">
        <v>5.1074170512849015</v>
      </c>
      <c r="E202" s="41">
        <v>-156.255</v>
      </c>
      <c r="F202" s="41">
        <v>286.11615354460639</v>
      </c>
      <c r="G202" s="41">
        <v>-20.661999999999999</v>
      </c>
      <c r="H202" s="41">
        <v>6.9729999999999999</v>
      </c>
      <c r="I202" s="41">
        <v>2.0649999999999999</v>
      </c>
      <c r="J202" s="41">
        <v>40.551000000000002</v>
      </c>
      <c r="K202" s="41">
        <v>-28.736000000000001</v>
      </c>
      <c r="L202" s="41">
        <v>44.898000000000003</v>
      </c>
      <c r="M202" s="41">
        <v>-65.831000000000003</v>
      </c>
      <c r="N202" s="41">
        <v>58.16</v>
      </c>
      <c r="O202" s="41">
        <v>-24.283000000000001</v>
      </c>
      <c r="P202" s="41">
        <v>27.995999999999999</v>
      </c>
      <c r="Q202" s="41"/>
      <c r="R202" s="41">
        <f t="shared" si="370"/>
        <v>9.2720000000000002</v>
      </c>
      <c r="S202" s="41">
        <f t="shared" si="370"/>
        <v>129.8611535446064</v>
      </c>
      <c r="T202" s="41">
        <f t="shared" si="370"/>
        <v>-13.689</v>
      </c>
      <c r="U202" s="41">
        <f t="shared" si="370"/>
        <v>42.616</v>
      </c>
      <c r="V202" s="41">
        <f t="shared" ca="1" si="373"/>
        <v>16.162000000000003</v>
      </c>
      <c r="W202" s="41">
        <f t="shared" si="374"/>
        <v>-7.6710000000000065</v>
      </c>
      <c r="X202" s="41">
        <f t="shared" si="374"/>
        <v>27.995999999999999</v>
      </c>
      <c r="Y202" s="41"/>
      <c r="Z202" s="41">
        <f t="shared" si="375"/>
        <v>139.13315354460639</v>
      </c>
      <c r="AA202" s="41">
        <f t="shared" si="375"/>
        <v>28.927</v>
      </c>
      <c r="AB202" s="41">
        <f t="shared" si="376"/>
        <v>8.4909999999999997</v>
      </c>
      <c r="AD202" s="41">
        <f t="shared" si="372"/>
        <v>-11.624000000000001</v>
      </c>
      <c r="AE202" s="41">
        <f t="shared" si="372"/>
        <v>-49.668999999999997</v>
      </c>
      <c r="AF202" s="41">
        <f t="shared" si="366"/>
        <v>-9.117999999999995</v>
      </c>
      <c r="AH202" s="63">
        <f t="shared" si="355"/>
        <v>-0.37645329413336903</v>
      </c>
      <c r="AI202" s="41">
        <f t="shared" si="356"/>
        <v>-16.902000000000005</v>
      </c>
    </row>
    <row r="203" spans="1:35" x14ac:dyDescent="0.2">
      <c r="B203" s="13" t="s">
        <v>69</v>
      </c>
      <c r="C203" s="41">
        <v>5.0458463799999809</v>
      </c>
      <c r="D203" s="41">
        <v>-6.8968463799999808</v>
      </c>
      <c r="E203" s="41">
        <v>3.5129999999999999</v>
      </c>
      <c r="F203" s="41">
        <v>-16.045712670000015</v>
      </c>
      <c r="G203" s="41">
        <v>8.6489999999999991</v>
      </c>
      <c r="H203" s="41">
        <v>-1.712</v>
      </c>
      <c r="I203" s="41">
        <v>-24.061</v>
      </c>
      <c r="J203" s="41">
        <v>11.805999999999999</v>
      </c>
      <c r="K203" s="41">
        <v>-7.3869999999999996</v>
      </c>
      <c r="L203" s="41">
        <v>-11.63</v>
      </c>
      <c r="M203" s="41">
        <v>17.102</v>
      </c>
      <c r="N203" s="41">
        <v>6.9189999999999996</v>
      </c>
      <c r="O203" s="41">
        <v>-36.140999999999998</v>
      </c>
      <c r="P203" s="41">
        <v>-11.157</v>
      </c>
      <c r="Q203" s="41"/>
      <c r="R203" s="41">
        <f t="shared" si="370"/>
        <v>-1.851</v>
      </c>
      <c r="S203" s="41">
        <f t="shared" si="370"/>
        <v>-12.532712670000015</v>
      </c>
      <c r="T203" s="41">
        <f t="shared" si="370"/>
        <v>6.9369999999999994</v>
      </c>
      <c r="U203" s="41">
        <f t="shared" si="370"/>
        <v>-12.255000000000001</v>
      </c>
      <c r="V203" s="41">
        <f t="shared" ca="1" si="373"/>
        <v>-19.016999999999999</v>
      </c>
      <c r="W203" s="41">
        <f t="shared" si="374"/>
        <v>24.021000000000001</v>
      </c>
      <c r="X203" s="41">
        <f t="shared" si="374"/>
        <v>-11.157</v>
      </c>
      <c r="Y203" s="41"/>
      <c r="Z203" s="41">
        <f t="shared" si="375"/>
        <v>-14.383712670000016</v>
      </c>
      <c r="AA203" s="41">
        <f t="shared" si="375"/>
        <v>-5.3180000000000032</v>
      </c>
      <c r="AB203" s="41">
        <f t="shared" si="376"/>
        <v>5.0040000000000004</v>
      </c>
      <c r="AD203" s="41">
        <f t="shared" si="372"/>
        <v>-17.124000000000002</v>
      </c>
      <c r="AE203" s="41">
        <f t="shared" si="372"/>
        <v>-1.9149999999999991</v>
      </c>
      <c r="AF203" s="41">
        <f t="shared" si="366"/>
        <v>9.8909999999999982</v>
      </c>
      <c r="AH203" s="63">
        <f t="shared" si="355"/>
        <v>-4.0670679277730049E-2</v>
      </c>
      <c r="AI203" s="41">
        <f t="shared" si="356"/>
        <v>0.47300000000000075</v>
      </c>
    </row>
    <row r="204" spans="1:35" x14ac:dyDescent="0.2">
      <c r="B204" s="13" t="s">
        <v>179</v>
      </c>
      <c r="C204" s="41">
        <v>-106.71670910552392</v>
      </c>
      <c r="D204" s="41">
        <v>-349.3922908944761</v>
      </c>
      <c r="E204" s="41">
        <v>-420.04399999999998</v>
      </c>
      <c r="F204" s="41">
        <v>32.685003464476203</v>
      </c>
      <c r="G204" s="41">
        <v>65.578999999999994</v>
      </c>
      <c r="H204" s="41">
        <v>97.123999999999995</v>
      </c>
      <c r="I204" s="41">
        <v>8.4420000000000002</v>
      </c>
      <c r="J204" s="41">
        <v>-48.618000000000002</v>
      </c>
      <c r="K204" s="41">
        <v>117.78700000000001</v>
      </c>
      <c r="L204" s="41">
        <v>196.53399999999999</v>
      </c>
      <c r="M204" s="41">
        <v>-7.5229999999999997</v>
      </c>
      <c r="N204" s="41">
        <v>84.048000000000002</v>
      </c>
      <c r="O204" s="41">
        <v>119.108</v>
      </c>
      <c r="P204" s="41">
        <v>-162.06100000000001</v>
      </c>
      <c r="Q204" s="41"/>
      <c r="R204" s="41">
        <f t="shared" si="370"/>
        <v>-456.10900000000004</v>
      </c>
      <c r="S204" s="41">
        <f t="shared" si="370"/>
        <v>-387.35899653552377</v>
      </c>
      <c r="T204" s="41">
        <f t="shared" si="370"/>
        <v>162.70299999999997</v>
      </c>
      <c r="U204" s="41">
        <f t="shared" si="370"/>
        <v>-40.176000000000002</v>
      </c>
      <c r="V204" s="41">
        <f t="shared" ca="1" si="373"/>
        <v>314.32100000000003</v>
      </c>
      <c r="W204" s="41">
        <f t="shared" si="374"/>
        <v>76.525000000000006</v>
      </c>
      <c r="X204" s="41">
        <f t="shared" si="374"/>
        <v>-162.06100000000001</v>
      </c>
      <c r="Y204" s="41"/>
      <c r="Z204" s="41">
        <f t="shared" si="375"/>
        <v>-843.46799653552387</v>
      </c>
      <c r="AA204" s="41">
        <f t="shared" si="375"/>
        <v>122.52699999999999</v>
      </c>
      <c r="AB204" s="41">
        <f t="shared" si="376"/>
        <v>390.846</v>
      </c>
      <c r="AD204" s="41">
        <f t="shared" si="372"/>
        <v>171.14499999999998</v>
      </c>
      <c r="AE204" s="41">
        <f t="shared" si="372"/>
        <v>306.798</v>
      </c>
      <c r="AF204" s="41">
        <f t="shared" si="366"/>
        <v>258.17999999999995</v>
      </c>
      <c r="AH204" s="63">
        <f t="shared" si="355"/>
        <v>-1.8245952354300021</v>
      </c>
      <c r="AI204" s="41">
        <f t="shared" si="356"/>
        <v>-358.59500000000003</v>
      </c>
    </row>
    <row r="205" spans="1:35" x14ac:dyDescent="0.2">
      <c r="B205" s="13" t="s">
        <v>88</v>
      </c>
      <c r="C205" s="41">
        <v>1.0435504299999889</v>
      </c>
      <c r="D205" s="41">
        <v>1.0234495700000112</v>
      </c>
      <c r="E205" s="41">
        <v>20.456</v>
      </c>
      <c r="F205" s="41">
        <v>11.492723599999984</v>
      </c>
      <c r="G205" s="41">
        <v>-0.41499999999999998</v>
      </c>
      <c r="H205" s="41">
        <v>-0.185</v>
      </c>
      <c r="I205" s="41">
        <v>-1.0309999999999999</v>
      </c>
      <c r="J205" s="41">
        <v>-0.83</v>
      </c>
      <c r="K205" s="41">
        <v>-2.0880000000000001</v>
      </c>
      <c r="L205" s="41">
        <v>1.621</v>
      </c>
      <c r="M205" s="41">
        <v>-1.4239999999999999</v>
      </c>
      <c r="N205" s="41">
        <v>-9.5000000000000001E-2</v>
      </c>
      <c r="O205" s="41">
        <v>0.42</v>
      </c>
      <c r="P205" s="41">
        <v>-1.181</v>
      </c>
      <c r="Q205" s="41"/>
      <c r="R205" s="41">
        <f t="shared" si="370"/>
        <v>2.0670000000000002</v>
      </c>
      <c r="S205" s="41">
        <f t="shared" si="370"/>
        <v>31.948723599999983</v>
      </c>
      <c r="T205" s="41">
        <f t="shared" si="370"/>
        <v>-0.6</v>
      </c>
      <c r="U205" s="41">
        <f t="shared" si="370"/>
        <v>-1.8609999999999998</v>
      </c>
      <c r="V205" s="41">
        <f t="shared" ca="1" si="373"/>
        <v>-0.46700000000000008</v>
      </c>
      <c r="W205" s="41">
        <f t="shared" si="374"/>
        <v>-1.5189999999999999</v>
      </c>
      <c r="X205" s="41">
        <f t="shared" si="374"/>
        <v>-1.181</v>
      </c>
      <c r="Y205" s="41"/>
      <c r="Z205" s="41">
        <f t="shared" si="375"/>
        <v>34.015723599999987</v>
      </c>
      <c r="AA205" s="41">
        <f t="shared" si="375"/>
        <v>-2.4609999999999999</v>
      </c>
      <c r="AB205" s="41">
        <f t="shared" si="376"/>
        <v>-1.986</v>
      </c>
      <c r="AD205" s="41">
        <f t="shared" si="372"/>
        <v>-1.6309999999999998</v>
      </c>
      <c r="AE205" s="41">
        <f t="shared" si="372"/>
        <v>-1.891</v>
      </c>
      <c r="AF205" s="41">
        <f t="shared" si="366"/>
        <v>-2.7210000000000001</v>
      </c>
      <c r="AH205" s="63">
        <f t="shared" si="355"/>
        <v>-1.7285626156693401</v>
      </c>
      <c r="AI205" s="41">
        <f t="shared" si="356"/>
        <v>-2.802</v>
      </c>
    </row>
    <row r="206" spans="1:35" x14ac:dyDescent="0.2">
      <c r="B206" s="13" t="s">
        <v>180</v>
      </c>
      <c r="C206" s="41">
        <v>-8.6029999999999998</v>
      </c>
      <c r="D206" s="41">
        <v>-6.11</v>
      </c>
      <c r="E206" s="41">
        <v>-4.0919999999999996</v>
      </c>
      <c r="F206" s="41">
        <v>-1.3858180299999658</v>
      </c>
      <c r="G206" s="41">
        <v>-1.38</v>
      </c>
      <c r="H206" s="41">
        <v>-3.3929999999999998</v>
      </c>
      <c r="I206" s="41">
        <v>-3.782</v>
      </c>
      <c r="J206" s="41">
        <v>-2.4969999999999999</v>
      </c>
      <c r="K206" s="41">
        <v>-5.6349999999999998</v>
      </c>
      <c r="L206" s="41">
        <v>-11.888</v>
      </c>
      <c r="M206" s="41">
        <v>-16.736999999999998</v>
      </c>
      <c r="N206" s="41">
        <v>-23.431000000000001</v>
      </c>
      <c r="O206" s="41">
        <v>-7.5019999999999998</v>
      </c>
      <c r="P206" s="41">
        <v>-15.962</v>
      </c>
      <c r="Q206" s="41"/>
      <c r="R206" s="41">
        <f t="shared" si="370"/>
        <v>-14.713000000000001</v>
      </c>
      <c r="S206" s="41">
        <f t="shared" si="370"/>
        <v>-5.4778180299999653</v>
      </c>
      <c r="T206" s="41">
        <f t="shared" si="370"/>
        <v>-4.7729999999999997</v>
      </c>
      <c r="U206" s="41">
        <f t="shared" si="370"/>
        <v>-6.2789999999999999</v>
      </c>
      <c r="V206" s="41">
        <f t="shared" ca="1" si="373"/>
        <v>-17.523</v>
      </c>
      <c r="W206" s="41">
        <f t="shared" si="374"/>
        <v>-40.167999999999999</v>
      </c>
      <c r="X206" s="41">
        <f t="shared" si="374"/>
        <v>-15.962</v>
      </c>
      <c r="Y206" s="41"/>
      <c r="Z206" s="41">
        <f t="shared" si="375"/>
        <v>-20.190818029999967</v>
      </c>
      <c r="AA206" s="41">
        <f t="shared" si="375"/>
        <v>-11.052</v>
      </c>
      <c r="AB206" s="41">
        <f t="shared" si="376"/>
        <v>-57.691000000000003</v>
      </c>
      <c r="AD206" s="41">
        <f t="shared" si="372"/>
        <v>-8.5549999999999997</v>
      </c>
      <c r="AE206" s="41">
        <f t="shared" si="372"/>
        <v>-34.26</v>
      </c>
      <c r="AF206" s="41">
        <f t="shared" si="366"/>
        <v>-36.756999999999998</v>
      </c>
      <c r="AH206" s="63">
        <f t="shared" ref="AH206:AH244" si="377">IFERROR(SUMIF($C$4:$AG$4,$AH$2,$C206:$AG206)/SUMIF($C$4:$AG$4,$AI$2,$C206:$AG206)-1,"")</f>
        <v>0.3426985195154777</v>
      </c>
      <c r="AI206" s="41">
        <f t="shared" ref="AI206:AI244" si="378">SUMIF($C$4:$AG$4,$AH$2,$C206:$AG206)-SUMIF($C$4:$AG$4,$AI$2,$C206:$AG206)</f>
        <v>-4.0739999999999998</v>
      </c>
    </row>
    <row r="207" spans="1:35" x14ac:dyDescent="0.2">
      <c r="B207" s="13" t="s">
        <v>181</v>
      </c>
      <c r="C207" s="41">
        <v>0.80400000000000005</v>
      </c>
      <c r="D207" s="41">
        <v>-0.80100000000000005</v>
      </c>
      <c r="E207" s="41">
        <v>0.253</v>
      </c>
      <c r="F207" s="41">
        <v>0.22</v>
      </c>
      <c r="G207" s="41">
        <v>3.0000000000000001E-3</v>
      </c>
      <c r="H207" s="41">
        <v>8.0000000000000002E-3</v>
      </c>
      <c r="I207" s="41">
        <v>0.71599999999999997</v>
      </c>
      <c r="J207" s="41">
        <v>-0.13800000000000001</v>
      </c>
      <c r="K207" s="41">
        <v>0</v>
      </c>
      <c r="L207" s="41">
        <v>0</v>
      </c>
      <c r="M207" s="41">
        <v>0</v>
      </c>
      <c r="N207" s="41">
        <v>4.0000000000000001E-3</v>
      </c>
      <c r="O207" s="41">
        <v>0</v>
      </c>
      <c r="P207" s="41">
        <v>1.4</v>
      </c>
      <c r="Q207" s="41"/>
      <c r="R207" s="41">
        <f t="shared" si="370"/>
        <v>3.0000000000000027E-3</v>
      </c>
      <c r="S207" s="41">
        <f t="shared" si="370"/>
        <v>0.47299999999999998</v>
      </c>
      <c r="T207" s="41">
        <f t="shared" si="370"/>
        <v>1.0999999999999999E-2</v>
      </c>
      <c r="U207" s="41">
        <f t="shared" si="370"/>
        <v>0.57799999999999996</v>
      </c>
      <c r="V207" s="41">
        <f t="shared" ca="1" si="373"/>
        <v>0</v>
      </c>
      <c r="W207" s="41">
        <f t="shared" si="374"/>
        <v>4.0000000000000001E-3</v>
      </c>
      <c r="X207" s="41">
        <f t="shared" si="374"/>
        <v>1.4</v>
      </c>
      <c r="Y207" s="41"/>
      <c r="Z207" s="41">
        <f t="shared" si="375"/>
        <v>0.47599999999999998</v>
      </c>
      <c r="AA207" s="41">
        <f t="shared" si="375"/>
        <v>0.58899999999999997</v>
      </c>
      <c r="AB207" s="41">
        <f t="shared" si="376"/>
        <v>4.0000000000000001E-3</v>
      </c>
      <c r="AD207" s="41">
        <f t="shared" si="372"/>
        <v>0.72699999999999998</v>
      </c>
      <c r="AE207" s="41">
        <f t="shared" si="372"/>
        <v>0</v>
      </c>
      <c r="AF207" s="41">
        <f t="shared" si="366"/>
        <v>-0.13800000000000001</v>
      </c>
      <c r="AH207" s="63" t="str">
        <f t="shared" si="377"/>
        <v/>
      </c>
      <c r="AI207" s="41">
        <f t="shared" si="378"/>
        <v>1.4</v>
      </c>
    </row>
    <row r="208" spans="1:35" x14ac:dyDescent="0.2">
      <c r="B208" s="36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D208" s="41"/>
      <c r="AE208" s="41"/>
      <c r="AF208" s="41"/>
      <c r="AH208" s="63" t="str">
        <f t="shared" si="377"/>
        <v/>
      </c>
      <c r="AI208" s="41">
        <f t="shared" si="378"/>
        <v>0</v>
      </c>
    </row>
    <row r="209" spans="1:35" s="9" customFormat="1" x14ac:dyDescent="0.2">
      <c r="A209" s="48"/>
      <c r="B209" s="32" t="s">
        <v>182</v>
      </c>
      <c r="C209" s="42">
        <f>SUM(C210:C217)</f>
        <v>118.0230381072595</v>
      </c>
      <c r="D209" s="42">
        <f t="shared" ref="D209:L209" si="379">SUM(D210:D217)</f>
        <v>212.33755285274049</v>
      </c>
      <c r="E209" s="42">
        <f t="shared" si="379"/>
        <v>317.29833725000003</v>
      </c>
      <c r="F209" s="42">
        <f t="shared" si="379"/>
        <v>59.082086511369681</v>
      </c>
      <c r="G209" s="42">
        <f t="shared" si="379"/>
        <v>39.521999999999991</v>
      </c>
      <c r="H209" s="42">
        <f t="shared" si="379"/>
        <v>387.88500000000005</v>
      </c>
      <c r="I209" s="42">
        <f t="shared" si="379"/>
        <v>405.80015624999999</v>
      </c>
      <c r="J209" s="42">
        <f t="shared" si="379"/>
        <v>364.30384374999994</v>
      </c>
      <c r="K209" s="42">
        <f t="shared" si="379"/>
        <v>2.8810000000000038</v>
      </c>
      <c r="L209" s="42">
        <f t="shared" si="379"/>
        <v>54.844999999999999</v>
      </c>
      <c r="M209" s="42">
        <f t="shared" ref="M209:O209" si="380">SUM(M210:M217)</f>
        <v>202.47499999999999</v>
      </c>
      <c r="N209" s="42">
        <f t="shared" si="380"/>
        <v>123.902</v>
      </c>
      <c r="O209" s="42">
        <f t="shared" si="380"/>
        <v>-5.5990000000000357</v>
      </c>
      <c r="P209" s="42">
        <f t="shared" ref="P209" si="381">SUM(P210:P217)</f>
        <v>69.387000000000015</v>
      </c>
      <c r="Q209" s="40"/>
      <c r="R209" s="42">
        <f t="shared" ref="R209:U217" si="382">SUMIF($B$7:$Q$7,R$4,$B209:$Q209)</f>
        <v>330.36059095999997</v>
      </c>
      <c r="S209" s="42">
        <f t="shared" si="382"/>
        <v>376.38042376136968</v>
      </c>
      <c r="T209" s="42">
        <f t="shared" si="382"/>
        <v>427.40700000000004</v>
      </c>
      <c r="U209" s="42">
        <f t="shared" si="382"/>
        <v>770.10399999999993</v>
      </c>
      <c r="V209" s="42">
        <f ca="1">SUMIF($B$7:$Q$7,V$4,B209:L209)</f>
        <v>57.725999999999999</v>
      </c>
      <c r="W209" s="42">
        <f>SUMIF($B$7:$Q$7,W$4,B209:Q209)</f>
        <v>326.37700000000001</v>
      </c>
      <c r="X209" s="42">
        <f>SUMIF($B$7:$Q$7,X$4,C209:R209)</f>
        <v>69.387000000000015</v>
      </c>
      <c r="Y209" s="40"/>
      <c r="Z209" s="42">
        <f t="shared" ref="Z209:AB210" si="383">SUMIF($B$6:$Q$6,Z$4,$B209:$Q209)</f>
        <v>706.74101472136965</v>
      </c>
      <c r="AA209" s="42">
        <f t="shared" si="383"/>
        <v>1197.511</v>
      </c>
      <c r="AB209" s="42">
        <f t="shared" si="383"/>
        <v>384.10300000000001</v>
      </c>
      <c r="AD209" s="42">
        <f t="shared" ref="AD209:AE217" si="384">SUMIFS($C209:$Q209,$C$8:$Q$8,"&gt;="&amp;AD$8,$C$8:$Q$8,"&lt;="&amp;AD$7)</f>
        <v>833.20715625000003</v>
      </c>
      <c r="AE209" s="42">
        <f t="shared" si="384"/>
        <v>260.20100000000002</v>
      </c>
      <c r="AF209" s="42">
        <f t="shared" si="366"/>
        <v>624.50484374999996</v>
      </c>
      <c r="AH209" s="62">
        <f t="shared" si="377"/>
        <v>0.26514723311149635</v>
      </c>
      <c r="AI209" s="42">
        <f t="shared" si="378"/>
        <v>14.542000000000016</v>
      </c>
    </row>
    <row r="210" spans="1:35" x14ac:dyDescent="0.2">
      <c r="B210" s="13" t="s">
        <v>183</v>
      </c>
      <c r="C210" s="41">
        <v>-5.8661994200000045</v>
      </c>
      <c r="D210" s="41">
        <v>-5.9138005799999958</v>
      </c>
      <c r="E210" s="41">
        <v>18.433</v>
      </c>
      <c r="F210" s="41">
        <v>59.533403700000022</v>
      </c>
      <c r="G210" s="41">
        <v>-53.552</v>
      </c>
      <c r="H210" s="41">
        <v>67.539000000000001</v>
      </c>
      <c r="I210" s="41">
        <v>-6.649</v>
      </c>
      <c r="J210" s="41">
        <v>-6.258</v>
      </c>
      <c r="K210" s="41">
        <v>15.936999999999999</v>
      </c>
      <c r="L210" s="41">
        <v>-58.432000000000002</v>
      </c>
      <c r="M210" s="41">
        <v>33.468000000000004</v>
      </c>
      <c r="N210" s="41">
        <v>14.477</v>
      </c>
      <c r="O210" s="41">
        <v>-48.604999999999997</v>
      </c>
      <c r="P210" s="41">
        <v>12.944000000000001</v>
      </c>
      <c r="Q210" s="41"/>
      <c r="R210" s="41">
        <f t="shared" si="382"/>
        <v>-11.780000000000001</v>
      </c>
      <c r="S210" s="41">
        <f t="shared" si="382"/>
        <v>77.966403700000029</v>
      </c>
      <c r="T210" s="41">
        <f t="shared" si="382"/>
        <v>13.987000000000002</v>
      </c>
      <c r="U210" s="41">
        <f t="shared" si="382"/>
        <v>-12.907</v>
      </c>
      <c r="V210" s="41">
        <f ca="1">SUMIF($B$7:$Q$7,V$4,B210:L210)</f>
        <v>-42.495000000000005</v>
      </c>
      <c r="W210" s="41">
        <f>SUMIF($B$7:$Q$7,W$4,B210:Q210)</f>
        <v>47.945000000000007</v>
      </c>
      <c r="X210" s="41">
        <f>SUMIF($B$7:$Q$7,X$4,C210:R210)</f>
        <v>12.944000000000001</v>
      </c>
      <c r="Y210" s="41"/>
      <c r="Z210" s="41">
        <f t="shared" si="383"/>
        <v>66.186403700000028</v>
      </c>
      <c r="AA210" s="41">
        <f t="shared" si="383"/>
        <v>1.0800000000000018</v>
      </c>
      <c r="AB210" s="41">
        <f t="shared" si="383"/>
        <v>5.4499999999999993</v>
      </c>
      <c r="AD210" s="41">
        <f t="shared" si="384"/>
        <v>7.3380000000000019</v>
      </c>
      <c r="AE210" s="41">
        <f t="shared" si="384"/>
        <v>-9.027000000000001</v>
      </c>
      <c r="AF210" s="41">
        <f t="shared" si="366"/>
        <v>-15.284999999999997</v>
      </c>
      <c r="AH210" s="63">
        <f t="shared" si="377"/>
        <v>-1.2215224534501643</v>
      </c>
      <c r="AI210" s="41">
        <f t="shared" si="378"/>
        <v>71.376000000000005</v>
      </c>
    </row>
    <row r="211" spans="1:35" x14ac:dyDescent="0.2">
      <c r="B211" s="13" t="s">
        <v>106</v>
      </c>
      <c r="C211" s="41">
        <v>18.239497429999961</v>
      </c>
      <c r="D211" s="41">
        <v>-69.195497429999961</v>
      </c>
      <c r="E211" s="41">
        <v>57.648000000000003</v>
      </c>
      <c r="F211" s="41">
        <v>67.605066929999978</v>
      </c>
      <c r="G211" s="41">
        <v>-65.525999999999996</v>
      </c>
      <c r="H211" s="41">
        <v>49.491</v>
      </c>
      <c r="I211" s="41">
        <v>32.774999999999999</v>
      </c>
      <c r="J211" s="41">
        <v>-50.17</v>
      </c>
      <c r="K211" s="41">
        <v>29.044</v>
      </c>
      <c r="L211" s="41">
        <v>-50.503999999999998</v>
      </c>
      <c r="M211" s="41">
        <v>-36.128</v>
      </c>
      <c r="N211" s="41">
        <v>32.252000000000002</v>
      </c>
      <c r="O211" s="41">
        <v>-66.736999999999995</v>
      </c>
      <c r="P211" s="41">
        <v>76.808999999999997</v>
      </c>
      <c r="Q211" s="41"/>
      <c r="R211" s="41">
        <f t="shared" si="382"/>
        <v>-50.956000000000003</v>
      </c>
      <c r="S211" s="41">
        <f t="shared" si="382"/>
        <v>125.25306692999999</v>
      </c>
      <c r="T211" s="41">
        <f t="shared" si="382"/>
        <v>-16.034999999999997</v>
      </c>
      <c r="U211" s="41">
        <f t="shared" si="382"/>
        <v>-17.395000000000003</v>
      </c>
      <c r="V211" s="41">
        <f t="shared" ref="V211:V217" ca="1" si="385">SUMIF($B$7:$Q$7,V$4,B211:L211)</f>
        <v>-21.459999999999997</v>
      </c>
      <c r="W211" s="41">
        <f t="shared" ref="W211:X217" si="386">SUMIF($B$7:$Q$7,W$4,B211:Q211)</f>
        <v>-3.8759999999999977</v>
      </c>
      <c r="X211" s="41">
        <f t="shared" si="386"/>
        <v>76.808999999999997</v>
      </c>
      <c r="Y211" s="41"/>
      <c r="Z211" s="41">
        <f t="shared" ref="Z211:AA217" si="387">SUMIF($B$6:$Q$6,Z$4,$B211:$Q211)</f>
        <v>74.297066929999971</v>
      </c>
      <c r="AA211" s="41">
        <f t="shared" si="387"/>
        <v>-33.43</v>
      </c>
      <c r="AB211" s="41">
        <f t="shared" ref="AB211:AB217" si="388">SUMIF($B$6:$Q$6,AB$4,$B211:$Q211)</f>
        <v>-25.335999999999991</v>
      </c>
      <c r="AD211" s="41">
        <f t="shared" si="384"/>
        <v>16.740000000000002</v>
      </c>
      <c r="AE211" s="41">
        <f t="shared" si="384"/>
        <v>-57.587999999999994</v>
      </c>
      <c r="AF211" s="41">
        <f t="shared" si="366"/>
        <v>-107.758</v>
      </c>
      <c r="AH211" s="63">
        <f t="shared" si="377"/>
        <v>-2.5208498336765404</v>
      </c>
      <c r="AI211" s="41">
        <f t="shared" si="378"/>
        <v>127.31299999999999</v>
      </c>
    </row>
    <row r="212" spans="1:35" x14ac:dyDescent="0.2">
      <c r="B212" s="13" t="s">
        <v>184</v>
      </c>
      <c r="C212" s="41">
        <v>152.58075410000001</v>
      </c>
      <c r="D212" s="41">
        <v>-72.40775410000002</v>
      </c>
      <c r="E212" s="41">
        <v>377.22300000000001</v>
      </c>
      <c r="F212" s="41">
        <v>-44.908306490000044</v>
      </c>
      <c r="G212" s="41">
        <v>0.48799999999999999</v>
      </c>
      <c r="H212" s="41">
        <v>248.494</v>
      </c>
      <c r="I212" s="41">
        <v>492.99400000000003</v>
      </c>
      <c r="J212" s="41">
        <v>595.41</v>
      </c>
      <c r="K212" s="41">
        <v>-13.532999999999999</v>
      </c>
      <c r="L212" s="41">
        <v>168.96600000000001</v>
      </c>
      <c r="M212" s="41">
        <v>-16.838000000000001</v>
      </c>
      <c r="N212" s="41">
        <v>19.725999999999999</v>
      </c>
      <c r="O212" s="41">
        <v>435.60199999999998</v>
      </c>
      <c r="P212" s="41">
        <v>-62.572000000000003</v>
      </c>
      <c r="Q212" s="41"/>
      <c r="R212" s="41">
        <f t="shared" si="382"/>
        <v>80.172999999999988</v>
      </c>
      <c r="S212" s="41">
        <f t="shared" si="382"/>
        <v>332.31469350999998</v>
      </c>
      <c r="T212" s="41">
        <f t="shared" si="382"/>
        <v>248.982</v>
      </c>
      <c r="U212" s="41">
        <f t="shared" si="382"/>
        <v>1088.404</v>
      </c>
      <c r="V212" s="41">
        <f t="shared" ca="1" si="385"/>
        <v>155.43300000000002</v>
      </c>
      <c r="W212" s="41">
        <f t="shared" si="386"/>
        <v>2.8879999999999981</v>
      </c>
      <c r="X212" s="41">
        <f t="shared" si="386"/>
        <v>-62.572000000000003</v>
      </c>
      <c r="Y212" s="41"/>
      <c r="Z212" s="41">
        <f t="shared" si="387"/>
        <v>412.48769350999999</v>
      </c>
      <c r="AA212" s="41">
        <f t="shared" si="387"/>
        <v>1337.386</v>
      </c>
      <c r="AB212" s="41">
        <f t="shared" si="388"/>
        <v>158.32100000000003</v>
      </c>
      <c r="AD212" s="41">
        <f t="shared" si="384"/>
        <v>741.976</v>
      </c>
      <c r="AE212" s="41">
        <f t="shared" si="384"/>
        <v>138.59500000000003</v>
      </c>
      <c r="AF212" s="41">
        <f>SUMIFS($B212:$Q212,$B$8:$Q$8,"&gt;="&amp;$AF$7,$B$8:$Q$8,"&lt;="&amp;$AF$8)</f>
        <v>734.005</v>
      </c>
      <c r="AH212" s="63">
        <f t="shared" si="377"/>
        <v>-1.3703230235668715</v>
      </c>
      <c r="AI212" s="41">
        <f t="shared" si="378"/>
        <v>-231.53800000000001</v>
      </c>
    </row>
    <row r="213" spans="1:35" x14ac:dyDescent="0.2">
      <c r="B213" s="13" t="s">
        <v>113</v>
      </c>
      <c r="C213" s="41">
        <v>-5.6463767499999955</v>
      </c>
      <c r="D213" s="41">
        <v>365.17437675000002</v>
      </c>
      <c r="E213" s="41">
        <v>-146.64400000000001</v>
      </c>
      <c r="F213" s="41">
        <v>171.77896482000006</v>
      </c>
      <c r="G213" s="41">
        <v>167.42099999999999</v>
      </c>
      <c r="H213" s="41">
        <v>-20.212</v>
      </c>
      <c r="I213" s="41">
        <v>-99.453999999999994</v>
      </c>
      <c r="J213" s="41">
        <v>-116.467</v>
      </c>
      <c r="K213" s="41">
        <v>-19.611999999999998</v>
      </c>
      <c r="L213" s="41">
        <v>-35.286999999999999</v>
      </c>
      <c r="M213" s="41">
        <v>246.66</v>
      </c>
      <c r="N213" s="41">
        <v>51.954999999999998</v>
      </c>
      <c r="O213" s="41">
        <v>-331.91</v>
      </c>
      <c r="P213" s="41">
        <v>28.974</v>
      </c>
      <c r="Q213" s="41"/>
      <c r="R213" s="41">
        <f t="shared" si="382"/>
        <v>359.52800000000002</v>
      </c>
      <c r="S213" s="41">
        <f t="shared" si="382"/>
        <v>25.13496482000005</v>
      </c>
      <c r="T213" s="41">
        <f t="shared" si="382"/>
        <v>147.209</v>
      </c>
      <c r="U213" s="41">
        <f t="shared" si="382"/>
        <v>-215.92099999999999</v>
      </c>
      <c r="V213" s="41">
        <f t="shared" ca="1" si="385"/>
        <v>-54.899000000000001</v>
      </c>
      <c r="W213" s="41">
        <f t="shared" si="386"/>
        <v>298.61500000000001</v>
      </c>
      <c r="X213" s="41">
        <f t="shared" si="386"/>
        <v>28.974</v>
      </c>
      <c r="Y213" s="41"/>
      <c r="Z213" s="41">
        <f t="shared" si="387"/>
        <v>384.66296482000007</v>
      </c>
      <c r="AA213" s="41">
        <f t="shared" si="387"/>
        <v>-68.711999999999989</v>
      </c>
      <c r="AB213" s="41">
        <f t="shared" si="388"/>
        <v>243.71600000000001</v>
      </c>
      <c r="AD213" s="41">
        <f t="shared" si="384"/>
        <v>47.75500000000001</v>
      </c>
      <c r="AE213" s="41">
        <f t="shared" si="384"/>
        <v>191.761</v>
      </c>
      <c r="AF213" s="41">
        <f t="shared" si="366"/>
        <v>75.293999999999983</v>
      </c>
      <c r="AH213" s="63">
        <f t="shared" si="377"/>
        <v>-1.8210955876101682</v>
      </c>
      <c r="AI213" s="41">
        <f t="shared" si="378"/>
        <v>64.260999999999996</v>
      </c>
    </row>
    <row r="214" spans="1:35" x14ac:dyDescent="0.2">
      <c r="B214" s="13" t="s">
        <v>185</v>
      </c>
      <c r="C214" s="41">
        <v>-0.89020132999998991</v>
      </c>
      <c r="D214" s="41">
        <v>15.63779228999995</v>
      </c>
      <c r="E214" s="41">
        <v>-0.92366275000000131</v>
      </c>
      <c r="F214" s="41">
        <v>-14.933298409999962</v>
      </c>
      <c r="G214" s="41">
        <v>-4.66</v>
      </c>
      <c r="H214" s="41">
        <v>18.196000000000002</v>
      </c>
      <c r="I214" s="41">
        <v>11.959156249999999</v>
      </c>
      <c r="J214" s="41">
        <v>-2.4171562500000001</v>
      </c>
      <c r="K214" s="41">
        <v>-2.4449999999999998</v>
      </c>
      <c r="L214" s="41">
        <v>5.2169999999999996</v>
      </c>
      <c r="M214" s="41">
        <v>10.319000000000001</v>
      </c>
      <c r="N214" s="41">
        <v>-10.651</v>
      </c>
      <c r="O214" s="41">
        <v>-3.4860000000000002</v>
      </c>
      <c r="P214" s="41">
        <v>12.15</v>
      </c>
      <c r="Q214" s="41"/>
      <c r="R214" s="41">
        <f t="shared" si="382"/>
        <v>14.747590959999961</v>
      </c>
      <c r="S214" s="41">
        <f t="shared" si="382"/>
        <v>-15.856961159999964</v>
      </c>
      <c r="T214" s="41">
        <f t="shared" si="382"/>
        <v>13.536000000000001</v>
      </c>
      <c r="U214" s="41">
        <f t="shared" si="382"/>
        <v>9.5419999999999998</v>
      </c>
      <c r="V214" s="41">
        <f t="shared" ca="1" si="385"/>
        <v>2.7719999999999998</v>
      </c>
      <c r="W214" s="41">
        <f t="shared" si="386"/>
        <v>-0.33199999999999896</v>
      </c>
      <c r="X214" s="41">
        <f t="shared" si="386"/>
        <v>12.15</v>
      </c>
      <c r="Y214" s="41"/>
      <c r="Z214" s="41">
        <f t="shared" si="387"/>
        <v>-1.1093702000000025</v>
      </c>
      <c r="AA214" s="41">
        <f t="shared" si="387"/>
        <v>23.077999999999999</v>
      </c>
      <c r="AB214" s="41">
        <f t="shared" si="388"/>
        <v>2.4400000000000013</v>
      </c>
      <c r="AD214" s="41">
        <f t="shared" si="384"/>
        <v>25.495156250000001</v>
      </c>
      <c r="AE214" s="41">
        <f t="shared" si="384"/>
        <v>13.091000000000001</v>
      </c>
      <c r="AF214" s="41">
        <f t="shared" si="366"/>
        <v>10.67384375</v>
      </c>
      <c r="AH214" s="63">
        <f t="shared" si="377"/>
        <v>1.3289246693502017</v>
      </c>
      <c r="AI214" s="41">
        <f t="shared" si="378"/>
        <v>6.9330000000000007</v>
      </c>
    </row>
    <row r="215" spans="1:35" x14ac:dyDescent="0.2">
      <c r="B215" s="13" t="s">
        <v>125</v>
      </c>
      <c r="C215" s="41">
        <v>-39.827062959999992</v>
      </c>
      <c r="D215" s="41">
        <v>-14.602937040000004</v>
      </c>
      <c r="E215" s="41">
        <v>3.7570000000000001</v>
      </c>
      <c r="F215" s="41">
        <v>19.852485373199684</v>
      </c>
      <c r="G215" s="41">
        <v>5.3129999999999997</v>
      </c>
      <c r="H215" s="41">
        <v>7.4459999999999997</v>
      </c>
      <c r="I215" s="41">
        <v>-15.331</v>
      </c>
      <c r="J215" s="41">
        <v>-49.832999999999998</v>
      </c>
      <c r="K215" s="41">
        <v>16.876000000000001</v>
      </c>
      <c r="L215" s="41">
        <v>7.742</v>
      </c>
      <c r="M215" s="41">
        <v>-30.518999999999998</v>
      </c>
      <c r="N215" s="41">
        <v>12.91</v>
      </c>
      <c r="O215" s="41">
        <v>-4.3929999999999998</v>
      </c>
      <c r="P215" s="41">
        <v>8.5340000000000007</v>
      </c>
      <c r="Q215" s="41"/>
      <c r="R215" s="41">
        <f t="shared" si="382"/>
        <v>-54.429999999999993</v>
      </c>
      <c r="S215" s="41">
        <f t="shared" si="382"/>
        <v>23.609485373199686</v>
      </c>
      <c r="T215" s="41">
        <f t="shared" si="382"/>
        <v>12.759</v>
      </c>
      <c r="U215" s="41">
        <f t="shared" si="382"/>
        <v>-65.164000000000001</v>
      </c>
      <c r="V215" s="41">
        <f t="shared" ca="1" si="385"/>
        <v>24.618000000000002</v>
      </c>
      <c r="W215" s="41">
        <f t="shared" si="386"/>
        <v>-17.608999999999998</v>
      </c>
      <c r="X215" s="41">
        <f t="shared" si="386"/>
        <v>8.5340000000000007</v>
      </c>
      <c r="Y215" s="41"/>
      <c r="Z215" s="41">
        <f t="shared" si="387"/>
        <v>-30.820514626800311</v>
      </c>
      <c r="AA215" s="41">
        <f t="shared" si="387"/>
        <v>-52.405000000000001</v>
      </c>
      <c r="AB215" s="41">
        <f t="shared" si="388"/>
        <v>7.0090000000000039</v>
      </c>
      <c r="AD215" s="41">
        <f t="shared" si="384"/>
        <v>-2.5719999999999992</v>
      </c>
      <c r="AE215" s="41">
        <f t="shared" si="384"/>
        <v>-5.9009999999999962</v>
      </c>
      <c r="AF215" s="41">
        <f t="shared" si="366"/>
        <v>-55.733999999999995</v>
      </c>
      <c r="AH215" s="63">
        <f t="shared" si="377"/>
        <v>0.10229914750710423</v>
      </c>
      <c r="AI215" s="41">
        <f t="shared" si="378"/>
        <v>0.7920000000000007</v>
      </c>
    </row>
    <row r="216" spans="1:35" x14ac:dyDescent="0.2">
      <c r="B216" s="13" t="s">
        <v>119</v>
      </c>
      <c r="C216" s="41">
        <v>-4.5662859899999981</v>
      </c>
      <c r="D216" s="41">
        <v>-7.3837140100000012</v>
      </c>
      <c r="E216" s="41">
        <v>16.183</v>
      </c>
      <c r="F216" s="41">
        <v>-12.905351090000005</v>
      </c>
      <c r="G216" s="41">
        <v>1.62</v>
      </c>
      <c r="H216" s="41">
        <v>11.94</v>
      </c>
      <c r="I216" s="41">
        <v>1.319</v>
      </c>
      <c r="J216" s="41">
        <v>-1.5409999999999999</v>
      </c>
      <c r="K216" s="41">
        <v>8.2159999999999993</v>
      </c>
      <c r="L216" s="41">
        <v>-5.6959999999999997</v>
      </c>
      <c r="M216" s="41">
        <v>-7.593</v>
      </c>
      <c r="N216" s="41">
        <v>-10.788</v>
      </c>
      <c r="O216" s="41">
        <v>7.4649999999999999</v>
      </c>
      <c r="P216" s="41">
        <v>-6.1909999999999998</v>
      </c>
      <c r="Q216" s="41"/>
      <c r="R216" s="41">
        <f t="shared" si="382"/>
        <v>-11.95</v>
      </c>
      <c r="S216" s="41">
        <f t="shared" si="382"/>
        <v>3.2776489099999946</v>
      </c>
      <c r="T216" s="41">
        <f t="shared" si="382"/>
        <v>13.559999999999999</v>
      </c>
      <c r="U216" s="41">
        <f t="shared" si="382"/>
        <v>-0.22199999999999998</v>
      </c>
      <c r="V216" s="41">
        <f t="shared" ca="1" si="385"/>
        <v>2.5199999999999996</v>
      </c>
      <c r="W216" s="41">
        <f t="shared" si="386"/>
        <v>-18.381</v>
      </c>
      <c r="X216" s="41">
        <f t="shared" si="386"/>
        <v>-6.1909999999999998</v>
      </c>
      <c r="Y216" s="41"/>
      <c r="Z216" s="41">
        <f t="shared" si="387"/>
        <v>-8.6723510900000047</v>
      </c>
      <c r="AA216" s="41">
        <f t="shared" si="387"/>
        <v>13.337999999999997</v>
      </c>
      <c r="AB216" s="41">
        <f t="shared" si="388"/>
        <v>-15.861000000000001</v>
      </c>
      <c r="AD216" s="41">
        <f t="shared" si="384"/>
        <v>14.878999999999998</v>
      </c>
      <c r="AE216" s="41">
        <f t="shared" si="384"/>
        <v>-5.0730000000000004</v>
      </c>
      <c r="AF216" s="41">
        <f t="shared" si="366"/>
        <v>-6.6140000000000008</v>
      </c>
      <c r="AH216" s="63">
        <f t="shared" si="377"/>
        <v>8.6903089887640395E-2</v>
      </c>
      <c r="AI216" s="41">
        <f t="shared" si="378"/>
        <v>-0.49500000000000011</v>
      </c>
    </row>
    <row r="217" spans="1:35" x14ac:dyDescent="0.2">
      <c r="B217" s="13" t="s">
        <v>186</v>
      </c>
      <c r="C217" s="41">
        <v>3.9989130272595199</v>
      </c>
      <c r="D217" s="41">
        <v>1.0290869727404801</v>
      </c>
      <c r="E217" s="41">
        <v>-8.3780000000000001</v>
      </c>
      <c r="F217" s="41">
        <v>-186.94087832183001</v>
      </c>
      <c r="G217" s="41">
        <v>-11.582000000000001</v>
      </c>
      <c r="H217" s="41">
        <v>4.9909999999999997</v>
      </c>
      <c r="I217" s="41">
        <v>-11.813000000000001</v>
      </c>
      <c r="J217" s="41">
        <v>-4.42</v>
      </c>
      <c r="K217" s="41">
        <v>-31.602</v>
      </c>
      <c r="L217" s="41">
        <v>22.838999999999999</v>
      </c>
      <c r="M217" s="41">
        <v>3.1059999999999999</v>
      </c>
      <c r="N217" s="41">
        <v>14.021000000000001</v>
      </c>
      <c r="O217" s="41">
        <v>6.4649999999999999</v>
      </c>
      <c r="P217" s="41">
        <v>-1.2609999999999999</v>
      </c>
      <c r="Q217" s="41"/>
      <c r="R217" s="41">
        <f t="shared" si="382"/>
        <v>5.0280000000000005</v>
      </c>
      <c r="S217" s="41">
        <f t="shared" si="382"/>
        <v>-195.31887832183003</v>
      </c>
      <c r="T217" s="41">
        <f t="shared" si="382"/>
        <v>-6.5910000000000011</v>
      </c>
      <c r="U217" s="41">
        <f t="shared" si="382"/>
        <v>-16.233000000000001</v>
      </c>
      <c r="V217" s="41">
        <f t="shared" ca="1" si="385"/>
        <v>-8.7630000000000017</v>
      </c>
      <c r="W217" s="41">
        <f t="shared" si="386"/>
        <v>17.127000000000002</v>
      </c>
      <c r="X217" s="41">
        <f t="shared" si="386"/>
        <v>-1.2609999999999999</v>
      </c>
      <c r="Y217" s="41"/>
      <c r="Z217" s="41">
        <f t="shared" si="387"/>
        <v>-190.29087832183001</v>
      </c>
      <c r="AA217" s="41">
        <f t="shared" si="387"/>
        <v>-22.824000000000005</v>
      </c>
      <c r="AB217" s="41">
        <f t="shared" si="388"/>
        <v>8.363999999999999</v>
      </c>
      <c r="AD217" s="41">
        <f t="shared" si="384"/>
        <v>-18.404000000000003</v>
      </c>
      <c r="AE217" s="41">
        <f t="shared" si="384"/>
        <v>-5.6570000000000018</v>
      </c>
      <c r="AF217" s="41">
        <f t="shared" si="366"/>
        <v>-10.077</v>
      </c>
      <c r="AH217" s="63">
        <f t="shared" si="377"/>
        <v>-1.0552125749813914</v>
      </c>
      <c r="AI217" s="41">
        <f t="shared" si="378"/>
        <v>-24.099999999999998</v>
      </c>
    </row>
    <row r="218" spans="1:35" x14ac:dyDescent="0.2">
      <c r="B218" s="36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D218" s="41"/>
      <c r="AE218" s="41"/>
      <c r="AF218" s="41"/>
      <c r="AH218" s="63" t="str">
        <f t="shared" si="377"/>
        <v/>
      </c>
      <c r="AI218" s="41">
        <f t="shared" si="378"/>
        <v>0</v>
      </c>
    </row>
    <row r="219" spans="1:35" s="9" customFormat="1" x14ac:dyDescent="0.2">
      <c r="A219" s="48"/>
      <c r="B219" s="21" t="s">
        <v>187</v>
      </c>
      <c r="C219" s="39">
        <f t="shared" ref="C219:J219" si="389">SUM(C209,C197,C176,C174)</f>
        <v>89.896501340450428</v>
      </c>
      <c r="D219" s="39">
        <f t="shared" si="389"/>
        <v>170.98849865954963</v>
      </c>
      <c r="E219" s="39">
        <f t="shared" si="389"/>
        <v>-241.38999999999982</v>
      </c>
      <c r="F219" s="39">
        <f t="shared" si="389"/>
        <v>302.22905103045213</v>
      </c>
      <c r="G219" s="39">
        <f t="shared" si="389"/>
        <v>16.128999999999991</v>
      </c>
      <c r="H219" s="39">
        <f t="shared" si="389"/>
        <v>58.943000000000069</v>
      </c>
      <c r="I219" s="39">
        <f t="shared" si="389"/>
        <v>180.24100000000004</v>
      </c>
      <c r="J219" s="39">
        <f t="shared" si="389"/>
        <v>374.31399999999996</v>
      </c>
      <c r="K219" s="39">
        <f t="shared" ref="K219:P219" si="390">SUM(K209,K197,K176,K174)</f>
        <v>47.502000000000052</v>
      </c>
      <c r="L219" s="39">
        <f t="shared" si="390"/>
        <v>130.32399999999998</v>
      </c>
      <c r="M219" s="39">
        <f t="shared" si="390"/>
        <v>41.794999999999931</v>
      </c>
      <c r="N219" s="39">
        <f t="shared" si="390"/>
        <v>314.76099999999997</v>
      </c>
      <c r="O219" s="39">
        <f t="shared" si="390"/>
        <v>138.37699999999998</v>
      </c>
      <c r="P219" s="39">
        <f t="shared" si="390"/>
        <v>29.193503329999999</v>
      </c>
      <c r="Q219" s="40"/>
      <c r="R219" s="39">
        <f>SUMIF($B$7:$Q$7,R$4,$B219:$Q219)</f>
        <v>260.88500000000005</v>
      </c>
      <c r="S219" s="39">
        <f>SUMIF($B$7:$Q$7,S$4,$B219:$Q219)</f>
        <v>60.83905103045231</v>
      </c>
      <c r="T219" s="39">
        <f>SUMIF($B$7:$Q$7,T$4,$B219:$Q219)</f>
        <v>75.07200000000006</v>
      </c>
      <c r="U219" s="39">
        <f>SUMIF($B$7:$Q$7,U$4,$B219:$Q219)</f>
        <v>554.55500000000006</v>
      </c>
      <c r="V219" s="39">
        <f ca="1">SUMIF($B$7:$Q$7,V$4,B219:L219)</f>
        <v>177.82600000000002</v>
      </c>
      <c r="W219" s="39">
        <f>SUMIF($B$7:$Q$7,W$4,B219:Q219)</f>
        <v>356.55599999999993</v>
      </c>
      <c r="X219" s="39">
        <f>SUMIF($B$7:$Q$7,X$4,C219:R219)</f>
        <v>29.193503329999999</v>
      </c>
      <c r="Y219" s="40"/>
      <c r="Z219" s="39">
        <f>SUMIF($B$6:$Q$6,Z$4,$B219:$Q219)</f>
        <v>321.72405103045236</v>
      </c>
      <c r="AA219" s="39">
        <f>SUMIF($B$6:$Q$6,AA$4,$B219:$Q219)</f>
        <v>629.62700000000007</v>
      </c>
      <c r="AB219" s="39">
        <f>SUMIF($B$6:$Q$6,AB$4,$B219:$Q219)</f>
        <v>534.38199999999995</v>
      </c>
      <c r="AD219" s="39">
        <f>SUMIFS($C219:$Q219,$C$8:$Q$8,"&gt;="&amp;AD$8,$C$8:$Q$8,"&lt;="&amp;AD$7)</f>
        <v>255.3130000000001</v>
      </c>
      <c r="AE219" s="39">
        <f>SUMIFS($C219:$Q219,$C$8:$Q$8,"&gt;="&amp;AE$8,$C$8:$Q$8,"&lt;="&amp;AE$7)</f>
        <v>219.62099999999995</v>
      </c>
      <c r="AF219" s="39">
        <f t="shared" si="366"/>
        <v>593.93499999999995</v>
      </c>
      <c r="AH219" s="64">
        <f t="shared" si="377"/>
        <v>-0.77599288442650627</v>
      </c>
      <c r="AI219" s="39">
        <f t="shared" si="378"/>
        <v>-101.13049666999999</v>
      </c>
    </row>
    <row r="220" spans="1:35" s="9" customFormat="1" x14ac:dyDescent="0.2">
      <c r="A220" s="48"/>
      <c r="B220" s="35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D220" s="40"/>
      <c r="AE220" s="40"/>
      <c r="AF220" s="40"/>
      <c r="AH220" s="65" t="str">
        <f t="shared" si="377"/>
        <v/>
      </c>
      <c r="AI220" s="40">
        <f t="shared" si="378"/>
        <v>0</v>
      </c>
    </row>
    <row r="221" spans="1:35" x14ac:dyDescent="0.2">
      <c r="B221" s="36" t="s">
        <v>188</v>
      </c>
      <c r="C221" s="41">
        <v>-26.083882341999995</v>
      </c>
      <c r="D221" s="41">
        <v>3.702882341999997</v>
      </c>
      <c r="E221" s="41">
        <v>-42.204000000000001</v>
      </c>
      <c r="F221" s="41">
        <v>-18.183032789999999</v>
      </c>
      <c r="G221" s="41">
        <v>-27.483000000000001</v>
      </c>
      <c r="H221" s="41">
        <v>-55.253999999999998</v>
      </c>
      <c r="I221" s="41">
        <v>-40.747999999999998</v>
      </c>
      <c r="J221" s="41">
        <v>-40.704000000000001</v>
      </c>
      <c r="K221" s="41">
        <v>-46.098999999999997</v>
      </c>
      <c r="L221" s="41">
        <v>-33.216999999999999</v>
      </c>
      <c r="M221" s="41">
        <v>-50.691000000000003</v>
      </c>
      <c r="N221" s="41">
        <v>-30.233000000000001</v>
      </c>
      <c r="O221" s="41">
        <v>-13.867000000000001</v>
      </c>
      <c r="P221" s="41">
        <v>-27.414999999999999</v>
      </c>
      <c r="Q221" s="41"/>
      <c r="R221" s="41">
        <f t="shared" ref="R221:U223" si="391">SUMIF($B$7:$Q$7,R$4,$B221:$Q221)</f>
        <v>-22.381</v>
      </c>
      <c r="S221" s="41">
        <f t="shared" si="391"/>
        <v>-60.387032789999999</v>
      </c>
      <c r="T221" s="41">
        <f t="shared" si="391"/>
        <v>-82.736999999999995</v>
      </c>
      <c r="U221" s="41">
        <f t="shared" si="391"/>
        <v>-81.451999999999998</v>
      </c>
      <c r="V221" s="41">
        <f ca="1">SUMIF($B$7:$Q$7,V$4,B221:L221)</f>
        <v>-79.316000000000003</v>
      </c>
      <c r="W221" s="41">
        <f>SUMIF($B$7:$Q$7,W$4,B221:Q221)</f>
        <v>-80.924000000000007</v>
      </c>
      <c r="X221" s="41">
        <f>SUMIF($B$7:$Q$7,X$4,C221:R221)</f>
        <v>-27.414999999999999</v>
      </c>
      <c r="Y221" s="41"/>
      <c r="Z221" s="41">
        <f>SUMIF($B$6:$Q$6,Z$4,$B221:$Q221)</f>
        <v>-82.768032790000007</v>
      </c>
      <c r="AA221" s="41">
        <f>SUMIF($B$6:$Q$6,AA$4,$B221:$Q221)</f>
        <v>-164.18899999999999</v>
      </c>
      <c r="AB221" s="41">
        <f>SUMIF($B$6:$Q$6,AB$4,$B221:$Q221)</f>
        <v>-160.24</v>
      </c>
      <c r="AD221" s="41">
        <f t="shared" ref="AD221:AE223" si="392">SUMIFS($C221:$Q221,$C$8:$Q$8,"&gt;="&amp;AD$8,$C$8:$Q$8,"&lt;="&amp;AD$7)</f>
        <v>-123.48499999999999</v>
      </c>
      <c r="AE221" s="41">
        <f t="shared" si="392"/>
        <v>-130.00700000000001</v>
      </c>
      <c r="AF221" s="41">
        <f>SUMIFS($B221:$Q221,$B$8:$Q$8,"&gt;="&amp;$AF$7,$B$8:$Q$8,"&lt;="&amp;$AF$8)</f>
        <v>-170.71100000000001</v>
      </c>
      <c r="AH221" s="63">
        <f t="shared" si="377"/>
        <v>-0.17466959689315709</v>
      </c>
      <c r="AI221" s="41">
        <f t="shared" si="378"/>
        <v>5.8019999999999996</v>
      </c>
    </row>
    <row r="222" spans="1:35" x14ac:dyDescent="0.2">
      <c r="B222" s="36" t="s">
        <v>189</v>
      </c>
      <c r="C222" s="41">
        <v>-7.7865722100000001</v>
      </c>
      <c r="D222" s="41">
        <v>-3.0354277899999995</v>
      </c>
      <c r="E222" s="41">
        <v>-1.464</v>
      </c>
      <c r="F222" s="41">
        <v>-3.488</v>
      </c>
      <c r="G222" s="41">
        <v>-0.85499999999999998</v>
      </c>
      <c r="H222" s="41">
        <v>-3.1419999999999999</v>
      </c>
      <c r="I222" s="41">
        <v>-0.35199999999999998</v>
      </c>
      <c r="J222" s="41">
        <v>0</v>
      </c>
      <c r="K222" s="41">
        <v>-0.30299999999999999</v>
      </c>
      <c r="L222" s="41">
        <v>-6.2110000000000003</v>
      </c>
      <c r="M222" s="41">
        <v>-2.484</v>
      </c>
      <c r="N222" s="41">
        <v>-11.066000000000001</v>
      </c>
      <c r="O222" s="41">
        <v>-3.1789999999999998</v>
      </c>
      <c r="P222" s="41">
        <v>-20.047000000000001</v>
      </c>
      <c r="Q222" s="41"/>
      <c r="R222" s="41">
        <f t="shared" si="391"/>
        <v>-10.821999999999999</v>
      </c>
      <c r="S222" s="41">
        <f t="shared" si="391"/>
        <v>-4.952</v>
      </c>
      <c r="T222" s="41">
        <f t="shared" si="391"/>
        <v>-3.9969999999999999</v>
      </c>
      <c r="U222" s="41">
        <f t="shared" si="391"/>
        <v>-0.35199999999999998</v>
      </c>
      <c r="V222" s="41">
        <f t="shared" ref="V222:V223" ca="1" si="393">SUMIF($B$7:$Q$7,V$4,B222:L222)</f>
        <v>-6.5140000000000002</v>
      </c>
      <c r="W222" s="41">
        <f t="shared" ref="W222:X223" si="394">SUMIF($B$7:$Q$7,W$4,B222:Q222)</f>
        <v>-13.55</v>
      </c>
      <c r="X222" s="41">
        <f t="shared" si="394"/>
        <v>-20.047000000000001</v>
      </c>
      <c r="Y222" s="41"/>
      <c r="Z222" s="41">
        <f>SUMIF($B$6:$Q$6,Z$4,$B222:$Q222)</f>
        <v>-15.773999999999999</v>
      </c>
      <c r="AA222" s="41">
        <f>SUMIF($B$6:$Q$6,AA$4,$B222:$Q222)</f>
        <v>-4.3490000000000002</v>
      </c>
      <c r="AB222" s="41">
        <f t="shared" ref="AB222:AB223" si="395">SUMIF($B$6:$Q$6,AB$4,$B222:$Q222)</f>
        <v>-20.064</v>
      </c>
      <c r="AD222" s="41">
        <f t="shared" si="392"/>
        <v>-4.3490000000000002</v>
      </c>
      <c r="AE222" s="41">
        <f t="shared" si="392"/>
        <v>-8.9980000000000011</v>
      </c>
      <c r="AF222" s="41">
        <f t="shared" si="366"/>
        <v>-8.9980000000000011</v>
      </c>
      <c r="AH222" s="63">
        <f t="shared" si="377"/>
        <v>2.2276606021574623</v>
      </c>
      <c r="AI222" s="41">
        <f t="shared" si="378"/>
        <v>-13.836</v>
      </c>
    </row>
    <row r="223" spans="1:35" x14ac:dyDescent="0.2">
      <c r="B223" s="36" t="s">
        <v>190</v>
      </c>
      <c r="C223" s="41">
        <v>-2.5129999999999999</v>
      </c>
      <c r="D223" s="41">
        <v>-2.1930000000000001</v>
      </c>
      <c r="E223" s="41">
        <v>-2.6629999999999998</v>
      </c>
      <c r="F223" s="41">
        <v>-2.2080000000000002</v>
      </c>
      <c r="G223" s="41">
        <v>-2.1920000000000002</v>
      </c>
      <c r="H223" s="41">
        <v>-1.9830000000000001</v>
      </c>
      <c r="I223" s="41">
        <v>-2.1829999999999998</v>
      </c>
      <c r="J223" s="41">
        <v>-1.7989999999999999</v>
      </c>
      <c r="K223" s="41">
        <v>-2.1579999999999999</v>
      </c>
      <c r="L223" s="41">
        <v>-2.2629999999999999</v>
      </c>
      <c r="M223" s="41">
        <v>-2.3530000000000002</v>
      </c>
      <c r="N223" s="41">
        <v>-1.847</v>
      </c>
      <c r="O223" s="41">
        <v>-2.552</v>
      </c>
      <c r="P223" s="41">
        <v>-2.54</v>
      </c>
      <c r="Q223" s="41"/>
      <c r="R223" s="41">
        <f t="shared" si="391"/>
        <v>-4.7059999999999995</v>
      </c>
      <c r="S223" s="41">
        <f t="shared" si="391"/>
        <v>-4.8710000000000004</v>
      </c>
      <c r="T223" s="41">
        <f t="shared" si="391"/>
        <v>-4.1750000000000007</v>
      </c>
      <c r="U223" s="41">
        <f t="shared" si="391"/>
        <v>-3.9819999999999998</v>
      </c>
      <c r="V223" s="41">
        <f t="shared" ca="1" si="393"/>
        <v>-4.4209999999999994</v>
      </c>
      <c r="W223" s="41">
        <f t="shared" si="394"/>
        <v>-4.2</v>
      </c>
      <c r="X223" s="41">
        <f t="shared" si="394"/>
        <v>-2.54</v>
      </c>
      <c r="Y223" s="41"/>
      <c r="Z223" s="41">
        <f>SUMIF($B$6:$Q$6,Z$4,$B223:$Q223)</f>
        <v>-9.577</v>
      </c>
      <c r="AA223" s="41">
        <f>SUMIF($B$6:$Q$6,AA$4,$B223:$Q223)</f>
        <v>-8.157</v>
      </c>
      <c r="AB223" s="41">
        <f t="shared" si="395"/>
        <v>-8.6209999999999987</v>
      </c>
      <c r="AD223" s="41">
        <f t="shared" si="392"/>
        <v>-6.3580000000000005</v>
      </c>
      <c r="AE223" s="41">
        <f t="shared" si="392"/>
        <v>-6.7739999999999991</v>
      </c>
      <c r="AF223" s="41">
        <f t="shared" si="366"/>
        <v>-8.5730000000000004</v>
      </c>
      <c r="AH223" s="63">
        <f t="shared" si="377"/>
        <v>0.1224038886433938</v>
      </c>
      <c r="AI223" s="41">
        <f t="shared" si="378"/>
        <v>-0.27700000000000014</v>
      </c>
    </row>
    <row r="224" spans="1:35" x14ac:dyDescent="0.2">
      <c r="B224" s="36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D224" s="41"/>
      <c r="AE224" s="41"/>
      <c r="AF224" s="41"/>
      <c r="AH224" s="63" t="str">
        <f t="shared" si="377"/>
        <v/>
      </c>
      <c r="AI224" s="41">
        <f t="shared" si="378"/>
        <v>0</v>
      </c>
    </row>
    <row r="225" spans="1:35" s="9" customFormat="1" x14ac:dyDescent="0.2">
      <c r="A225" s="48"/>
      <c r="B225" s="21" t="s">
        <v>191</v>
      </c>
      <c r="C225" s="39">
        <f t="shared" ref="C225:K225" si="396">SUM(C219:C223)</f>
        <v>53.513046788450431</v>
      </c>
      <c r="D225" s="39">
        <f t="shared" si="396"/>
        <v>169.46295321154963</v>
      </c>
      <c r="E225" s="39">
        <f t="shared" si="396"/>
        <v>-287.72099999999983</v>
      </c>
      <c r="F225" s="39">
        <f t="shared" si="396"/>
        <v>278.35001824045207</v>
      </c>
      <c r="G225" s="39">
        <f t="shared" si="396"/>
        <v>-14.40100000000001</v>
      </c>
      <c r="H225" s="39">
        <f t="shared" si="396"/>
        <v>-1.4359999999999289</v>
      </c>
      <c r="I225" s="39">
        <f t="shared" si="396"/>
        <v>136.95800000000006</v>
      </c>
      <c r="J225" s="39">
        <f t="shared" si="396"/>
        <v>331.81099999999998</v>
      </c>
      <c r="K225" s="39">
        <f t="shared" si="396"/>
        <v>-1.0579999999999443</v>
      </c>
      <c r="L225" s="39">
        <f>SUM(L219:L223)</f>
        <v>88.632999999999981</v>
      </c>
      <c r="M225" s="39">
        <f>SUM(M219:M223)</f>
        <v>-13.733000000000072</v>
      </c>
      <c r="N225" s="39">
        <f>SUM(N219:N223)</f>
        <v>271.61500000000001</v>
      </c>
      <c r="O225" s="39">
        <f>SUM(O219:O223)</f>
        <v>118.77899999999997</v>
      </c>
      <c r="P225" s="39">
        <f>SUM(P219:P223)</f>
        <v>-20.80849667</v>
      </c>
      <c r="Q225" s="40"/>
      <c r="R225" s="39">
        <f>SUMIF($B$7:$Q$7,R$4,$B225:$Q225)</f>
        <v>222.97600000000006</v>
      </c>
      <c r="S225" s="39">
        <f>SUMIF($B$7:$Q$7,S$4,$B225:$Q225)</f>
        <v>-9.3709817595477602</v>
      </c>
      <c r="T225" s="39">
        <f>SUMIF($B$7:$Q$7,T$4,$B225:$Q225)</f>
        <v>-15.836999999999939</v>
      </c>
      <c r="U225" s="39">
        <f>SUMIF($B$7:$Q$7,U$4,$B225:$Q225)</f>
        <v>468.76900000000001</v>
      </c>
      <c r="V225" s="39">
        <f ca="1">SUMIF($B$7:$Q$7,V$4,B225:L225)</f>
        <v>87.575000000000031</v>
      </c>
      <c r="W225" s="39">
        <f>SUMIF($B$7:$Q$7,W$4,B225:Q225)</f>
        <v>257.88199999999995</v>
      </c>
      <c r="X225" s="39">
        <f>SUMIF($B$7:$Q$7,X$4,C225:R225)</f>
        <v>-20.80849667</v>
      </c>
      <c r="Y225" s="40"/>
      <c r="Z225" s="39">
        <f>SUMIF($B$6:$Q$6,Z$4,$B225:$Q225)</f>
        <v>213.6050182404523</v>
      </c>
      <c r="AA225" s="39">
        <f>SUMIF($B$6:$Q$6,AA$4,$B225:$Q225)</f>
        <v>452.93200000000013</v>
      </c>
      <c r="AB225" s="39">
        <f>SUMIF($B$6:$Q$6,AB$4,$B225:$Q225)</f>
        <v>345.45699999999999</v>
      </c>
      <c r="AD225" s="39">
        <f>SUMIFS($C225:$Q225,$C$8:$Q$8,"&gt;="&amp;AD$8,$C$8:$Q$8,"&lt;="&amp;AD$7)</f>
        <v>121.12100000000012</v>
      </c>
      <c r="AE225" s="39">
        <f>SUMIFS($C225:$Q225,$C$8:$Q$8,"&gt;="&amp;AE$8,$C$8:$Q$8,"&lt;="&amp;AE$7)</f>
        <v>73.841999999999956</v>
      </c>
      <c r="AF225" s="39">
        <f t="shared" si="366"/>
        <v>405.65299999999996</v>
      </c>
      <c r="AH225" s="64">
        <f t="shared" si="377"/>
        <v>-1.2347714358083333</v>
      </c>
      <c r="AI225" s="39">
        <f t="shared" si="378"/>
        <v>-109.44149666999998</v>
      </c>
    </row>
    <row r="226" spans="1:35" x14ac:dyDescent="0.2">
      <c r="B226" s="36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D226" s="41"/>
      <c r="AE226" s="41"/>
      <c r="AF226" s="41"/>
      <c r="AH226" s="63" t="str">
        <f t="shared" si="377"/>
        <v/>
      </c>
      <c r="AI226" s="41">
        <f t="shared" si="378"/>
        <v>0</v>
      </c>
    </row>
    <row r="227" spans="1:35" s="9" customFormat="1" x14ac:dyDescent="0.2">
      <c r="A227" s="48"/>
      <c r="B227" s="35" t="s">
        <v>192</v>
      </c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D227" s="40">
        <f t="shared" ref="AD227:AE234" si="397">SUMIFS($C227:$Q227,$C$8:$Q$8,"&gt;="&amp;AD$8,$C$8:$Q$8,"&lt;="&amp;AD$7)</f>
        <v>0</v>
      </c>
      <c r="AE227" s="40">
        <f t="shared" si="397"/>
        <v>0</v>
      </c>
      <c r="AF227" s="40"/>
      <c r="AH227" s="65" t="str">
        <f t="shared" si="377"/>
        <v/>
      </c>
      <c r="AI227" s="40">
        <f t="shared" si="378"/>
        <v>0</v>
      </c>
    </row>
    <row r="228" spans="1:35" x14ac:dyDescent="0.2">
      <c r="B228" s="36" t="s">
        <v>193</v>
      </c>
      <c r="C228" s="41">
        <v>-3.2854201600000263</v>
      </c>
      <c r="D228" s="41">
        <v>-4.7155798399999727</v>
      </c>
      <c r="E228" s="41">
        <v>-5.0590000000000002</v>
      </c>
      <c r="F228" s="41">
        <v>-8.2495262399999927</v>
      </c>
      <c r="G228" s="41">
        <v>-5.141</v>
      </c>
      <c r="H228" s="41">
        <v>-4.5709999999999997</v>
      </c>
      <c r="I228" s="41">
        <v>-6.2770000000000001</v>
      </c>
      <c r="J228" s="41">
        <v>-8.7279999999999998</v>
      </c>
      <c r="K228" s="41">
        <v>-9.5960000000000001</v>
      </c>
      <c r="L228" s="41">
        <v>-5.5129999999999999</v>
      </c>
      <c r="M228" s="41">
        <v>-7.3579999999999997</v>
      </c>
      <c r="N228" s="41">
        <v>-10.465999999999999</v>
      </c>
      <c r="O228" s="41">
        <v>-14.223000000000001</v>
      </c>
      <c r="P228" s="41">
        <v>-0.40600000000000003</v>
      </c>
      <c r="Q228" s="41"/>
      <c r="R228" s="41">
        <f t="shared" ref="R228:U234" si="398">SUMIF($B$7:$Q$7,R$4,$B228:$Q228)</f>
        <v>-8.0009999999999994</v>
      </c>
      <c r="S228" s="41">
        <f t="shared" si="398"/>
        <v>-13.308526239999992</v>
      </c>
      <c r="T228" s="41">
        <f t="shared" si="398"/>
        <v>-9.7119999999999997</v>
      </c>
      <c r="U228" s="41">
        <f t="shared" si="398"/>
        <v>-15.004999999999999</v>
      </c>
      <c r="V228" s="41">
        <f ca="1">SUMIF($B$7:$Q$7,V$4,B228:L228)</f>
        <v>-15.109</v>
      </c>
      <c r="W228" s="41">
        <f>SUMIF($B$7:$Q$7,W$4,B228:Q228)</f>
        <v>-17.823999999999998</v>
      </c>
      <c r="X228" s="41">
        <f>SUMIF($B$7:$Q$7,X$4,C228:R228)</f>
        <v>-0.40600000000000003</v>
      </c>
      <c r="Y228" s="41"/>
      <c r="Z228" s="41">
        <f>SUMIF($B$6:$Q$6,Z$4,$B228:$Q228)</f>
        <v>-21.30952623999999</v>
      </c>
      <c r="AA228" s="41">
        <f>SUMIF($B$6:$Q$6,AA$4,$B228:$Q228)</f>
        <v>-24.716999999999999</v>
      </c>
      <c r="AB228" s="41">
        <f>SUMIF($B$6:$Q$6,AB$4,$B228:$Q228)</f>
        <v>-32.933</v>
      </c>
      <c r="AD228" s="41">
        <f t="shared" si="397"/>
        <v>-15.989000000000001</v>
      </c>
      <c r="AE228" s="41">
        <f t="shared" si="397"/>
        <v>-22.466999999999999</v>
      </c>
      <c r="AF228" s="41">
        <f t="shared" ref="AF228:AF234" si="399">SUMIFS($B228:$Q228,$B$8:$Q$8,"&gt;="&amp;$AF$7,$B$8:$Q$8,"&lt;="&amp;$AF$8)</f>
        <v>-31.194999999999997</v>
      </c>
      <c r="AH228" s="63">
        <f t="shared" si="377"/>
        <v>-0.92635588608742969</v>
      </c>
      <c r="AI228" s="41">
        <f t="shared" si="378"/>
        <v>5.1070000000000002</v>
      </c>
    </row>
    <row r="229" spans="1:35" x14ac:dyDescent="0.2">
      <c r="B229" s="36" t="s">
        <v>194</v>
      </c>
      <c r="C229" s="41">
        <v>-2.054208799999893</v>
      </c>
      <c r="D229" s="41">
        <v>-1.687791200000107</v>
      </c>
      <c r="E229" s="41">
        <v>-0.89300000000000002</v>
      </c>
      <c r="F229" s="41">
        <v>-3.7284926299998915</v>
      </c>
      <c r="G229" s="41">
        <v>-5.6079999999999997</v>
      </c>
      <c r="H229" s="41">
        <v>-5.9720000000000004</v>
      </c>
      <c r="I229" s="41">
        <v>-5.1219999999999999</v>
      </c>
      <c r="J229" s="41">
        <v>-7.4630000000000001</v>
      </c>
      <c r="K229" s="41">
        <v>-6.6150000000000002</v>
      </c>
      <c r="L229" s="41">
        <v>-11.789</v>
      </c>
      <c r="M229" s="41">
        <v>-4.173</v>
      </c>
      <c r="N229" s="41">
        <v>-7.3840000000000003</v>
      </c>
      <c r="O229" s="41">
        <v>-7.24</v>
      </c>
      <c r="P229" s="41">
        <v>-11.856</v>
      </c>
      <c r="Q229" s="41"/>
      <c r="R229" s="41">
        <f t="shared" si="398"/>
        <v>-3.742</v>
      </c>
      <c r="S229" s="41">
        <f t="shared" si="398"/>
        <v>-4.6214926299998913</v>
      </c>
      <c r="T229" s="41">
        <f t="shared" si="398"/>
        <v>-11.58</v>
      </c>
      <c r="U229" s="41">
        <f t="shared" si="398"/>
        <v>-12.585000000000001</v>
      </c>
      <c r="V229" s="41">
        <f t="shared" ref="V229:V233" ca="1" si="400">SUMIF($B$7:$Q$7,V$4,B229:L229)</f>
        <v>-18.404</v>
      </c>
      <c r="W229" s="41">
        <f t="shared" ref="W229:X233" si="401">SUMIF($B$7:$Q$7,W$4,B229:Q229)</f>
        <v>-11.557</v>
      </c>
      <c r="X229" s="41">
        <f t="shared" si="401"/>
        <v>-11.856</v>
      </c>
      <c r="Y229" s="41"/>
      <c r="Z229" s="41">
        <f t="shared" ref="Z229:AA234" si="402">SUMIF($B$6:$Q$6,Z$4,$B229:$Q229)</f>
        <v>-8.3634926299998913</v>
      </c>
      <c r="AA229" s="41">
        <f t="shared" si="402"/>
        <v>-24.164999999999999</v>
      </c>
      <c r="AB229" s="41">
        <f t="shared" ref="AB229:AB233" si="403">SUMIF($B$6:$Q$6,AB$4,$B229:$Q229)</f>
        <v>-29.960999999999999</v>
      </c>
      <c r="AD229" s="41">
        <f t="shared" si="397"/>
        <v>-16.701999999999998</v>
      </c>
      <c r="AE229" s="41">
        <f t="shared" si="397"/>
        <v>-22.576999999999998</v>
      </c>
      <c r="AF229" s="41">
        <f t="shared" si="399"/>
        <v>-30.04</v>
      </c>
      <c r="AH229" s="63">
        <f t="shared" si="377"/>
        <v>5.6832640597166417E-3</v>
      </c>
      <c r="AI229" s="41">
        <f t="shared" si="378"/>
        <v>-6.7000000000000171E-2</v>
      </c>
    </row>
    <row r="230" spans="1:35" x14ac:dyDescent="0.2">
      <c r="B230" s="36" t="s">
        <v>195</v>
      </c>
      <c r="C230" s="41">
        <v>5.2515483540238694</v>
      </c>
      <c r="D230" s="41">
        <v>-5.3025483540238696</v>
      </c>
      <c r="E230" s="41">
        <v>5.0999999999999997E-2</v>
      </c>
      <c r="F230" s="41">
        <v>0</v>
      </c>
      <c r="G230" s="41">
        <v>-26.937000000000001</v>
      </c>
      <c r="H230" s="41">
        <v>0.40300000000000002</v>
      </c>
      <c r="I230" s="41">
        <v>-0.40300000000000002</v>
      </c>
      <c r="J230" s="41">
        <v>0</v>
      </c>
      <c r="K230" s="41">
        <v>0</v>
      </c>
      <c r="L230" s="41">
        <v>-11.084</v>
      </c>
      <c r="M230" s="41">
        <v>0</v>
      </c>
      <c r="N230" s="41">
        <v>0</v>
      </c>
      <c r="O230" s="41">
        <v>-5.5110000000000001</v>
      </c>
      <c r="P230" s="41">
        <v>0.61799999999999999</v>
      </c>
      <c r="Q230" s="41"/>
      <c r="R230" s="41">
        <f t="shared" si="398"/>
        <v>-5.1000000000000156E-2</v>
      </c>
      <c r="S230" s="41">
        <f t="shared" si="398"/>
        <v>5.0999999999999997E-2</v>
      </c>
      <c r="T230" s="41">
        <f t="shared" si="398"/>
        <v>-26.534000000000002</v>
      </c>
      <c r="U230" s="41">
        <f t="shared" si="398"/>
        <v>-0.40300000000000002</v>
      </c>
      <c r="V230" s="41">
        <f t="shared" ca="1" si="400"/>
        <v>-11.084</v>
      </c>
      <c r="W230" s="41">
        <f t="shared" si="401"/>
        <v>0</v>
      </c>
      <c r="X230" s="41">
        <f t="shared" si="401"/>
        <v>0.61799999999999999</v>
      </c>
      <c r="Y230" s="41"/>
      <c r="Z230" s="41">
        <f t="shared" si="402"/>
        <v>-1.5959455978986625E-16</v>
      </c>
      <c r="AA230" s="41">
        <f t="shared" si="402"/>
        <v>-26.937000000000001</v>
      </c>
      <c r="AB230" s="41">
        <f t="shared" si="403"/>
        <v>-11.084</v>
      </c>
      <c r="AD230" s="41">
        <f t="shared" si="397"/>
        <v>-26.937000000000001</v>
      </c>
      <c r="AE230" s="41">
        <f t="shared" si="397"/>
        <v>-11.084</v>
      </c>
      <c r="AF230" s="41">
        <f>SUMIFS($B230:$Q230,$B$8:$Q$8,"&gt;="&amp;$AF$7,$B$8:$Q$8,"&lt;="&amp;$AF$8)</f>
        <v>-11.084</v>
      </c>
      <c r="AH230" s="63">
        <f t="shared" si="377"/>
        <v>-1.055756044749188</v>
      </c>
      <c r="AI230" s="41">
        <f t="shared" si="378"/>
        <v>11.702</v>
      </c>
    </row>
    <row r="231" spans="1:35" x14ac:dyDescent="0.2">
      <c r="B231" s="36" t="s">
        <v>196</v>
      </c>
      <c r="C231" s="41">
        <v>0</v>
      </c>
      <c r="D231" s="41">
        <v>0</v>
      </c>
      <c r="E231" s="41">
        <v>4.2649999999999997</v>
      </c>
      <c r="F231" s="41">
        <v>-1.0350612167048903</v>
      </c>
      <c r="G231" s="41">
        <v>0.41299999999999998</v>
      </c>
      <c r="H231" s="41">
        <v>-0.41299999999999998</v>
      </c>
      <c r="I231" s="41">
        <v>0.40500000000000003</v>
      </c>
      <c r="J231" s="41">
        <v>-0.40500000000000003</v>
      </c>
      <c r="K231" s="41">
        <v>-0.379</v>
      </c>
      <c r="L231" s="41">
        <v>0.379</v>
      </c>
      <c r="M231" s="41">
        <v>-0.17599999999999999</v>
      </c>
      <c r="N231" s="41">
        <v>1.6E-2</v>
      </c>
      <c r="O231" s="41">
        <v>5.5460000000000003</v>
      </c>
      <c r="P231" s="41">
        <v>-5.5460000000000003</v>
      </c>
      <c r="Q231" s="41"/>
      <c r="R231" s="41">
        <f t="shared" si="398"/>
        <v>0</v>
      </c>
      <c r="S231" s="41">
        <f t="shared" si="398"/>
        <v>3.2299387832951094</v>
      </c>
      <c r="T231" s="41">
        <f t="shared" si="398"/>
        <v>0</v>
      </c>
      <c r="U231" s="41">
        <f t="shared" si="398"/>
        <v>0</v>
      </c>
      <c r="V231" s="41">
        <f t="shared" ca="1" si="400"/>
        <v>0</v>
      </c>
      <c r="W231" s="41">
        <f t="shared" si="401"/>
        <v>-0.15999999999999998</v>
      </c>
      <c r="X231" s="41">
        <f t="shared" si="401"/>
        <v>-5.5460000000000003</v>
      </c>
      <c r="Y231" s="41"/>
      <c r="Z231" s="41">
        <f t="shared" si="402"/>
        <v>3.2299387832951094</v>
      </c>
      <c r="AA231" s="41">
        <f t="shared" si="402"/>
        <v>0</v>
      </c>
      <c r="AB231" s="41">
        <f t="shared" si="403"/>
        <v>-0.15999999999999998</v>
      </c>
      <c r="AD231" s="41">
        <f t="shared" si="397"/>
        <v>0.40500000000000003</v>
      </c>
      <c r="AE231" s="41">
        <f t="shared" si="397"/>
        <v>-0.17599999999999999</v>
      </c>
      <c r="AF231" s="41">
        <f t="shared" si="399"/>
        <v>-0.58099999999999996</v>
      </c>
      <c r="AH231" s="63">
        <f t="shared" si="377"/>
        <v>-15.633245382585752</v>
      </c>
      <c r="AI231" s="41">
        <f t="shared" si="378"/>
        <v>-5.9250000000000007</v>
      </c>
    </row>
    <row r="232" spans="1:35" x14ac:dyDescent="0.2">
      <c r="B232" s="36" t="s">
        <v>197</v>
      </c>
      <c r="C232" s="41">
        <v>0</v>
      </c>
      <c r="D232" s="41">
        <v>6.0010000000000003</v>
      </c>
      <c r="E232" s="41">
        <v>0.44900000000000001</v>
      </c>
      <c r="F232" s="41">
        <v>6.5810000000000004</v>
      </c>
      <c r="G232" s="41">
        <v>6.5010000000000003</v>
      </c>
      <c r="H232" s="41">
        <v>0</v>
      </c>
      <c r="I232" s="41">
        <v>0</v>
      </c>
      <c r="J232" s="41">
        <v>26.501000000000001</v>
      </c>
      <c r="K232" s="41">
        <v>2.5</v>
      </c>
      <c r="L232" s="41">
        <v>0</v>
      </c>
      <c r="M232" s="41">
        <v>7.5</v>
      </c>
      <c r="N232" s="41">
        <v>0</v>
      </c>
      <c r="O232" s="41">
        <v>8</v>
      </c>
      <c r="P232" s="41">
        <v>0</v>
      </c>
      <c r="Q232" s="41"/>
      <c r="R232" s="41">
        <f t="shared" si="398"/>
        <v>6.0010000000000003</v>
      </c>
      <c r="S232" s="41">
        <f t="shared" si="398"/>
        <v>7.03</v>
      </c>
      <c r="T232" s="41">
        <f t="shared" si="398"/>
        <v>6.5010000000000003</v>
      </c>
      <c r="U232" s="41">
        <f t="shared" si="398"/>
        <v>26.501000000000001</v>
      </c>
      <c r="V232" s="41">
        <f t="shared" ca="1" si="400"/>
        <v>2.5</v>
      </c>
      <c r="W232" s="41">
        <f t="shared" si="401"/>
        <v>7.5</v>
      </c>
      <c r="X232" s="41">
        <f t="shared" si="401"/>
        <v>0</v>
      </c>
      <c r="Y232" s="41"/>
      <c r="Z232" s="41">
        <f t="shared" si="402"/>
        <v>13.031000000000001</v>
      </c>
      <c r="AA232" s="41">
        <f t="shared" si="402"/>
        <v>33.002000000000002</v>
      </c>
      <c r="AB232" s="41">
        <f t="shared" si="403"/>
        <v>10</v>
      </c>
      <c r="AD232" s="41">
        <f t="shared" si="397"/>
        <v>6.5010000000000003</v>
      </c>
      <c r="AE232" s="41">
        <f t="shared" si="397"/>
        <v>10</v>
      </c>
      <c r="AF232" s="41">
        <f t="shared" si="399"/>
        <v>36.501000000000005</v>
      </c>
      <c r="AH232" s="63" t="str">
        <f t="shared" si="377"/>
        <v/>
      </c>
      <c r="AI232" s="41">
        <f t="shared" si="378"/>
        <v>0</v>
      </c>
    </row>
    <row r="233" spans="1:35" x14ac:dyDescent="0.2">
      <c r="B233" s="36" t="s">
        <v>198</v>
      </c>
      <c r="C233" s="41">
        <v>3.2410000000000001</v>
      </c>
      <c r="D233" s="41">
        <v>4.22</v>
      </c>
      <c r="E233" s="41">
        <v>3.7330000000000001</v>
      </c>
      <c r="F233" s="41">
        <v>11.724</v>
      </c>
      <c r="G233" s="41">
        <v>0.70599999999999996</v>
      </c>
      <c r="H233" s="41">
        <v>21.513000000000002</v>
      </c>
      <c r="I233" s="41">
        <v>2.2610000000000001</v>
      </c>
      <c r="J233" s="41">
        <v>1.4350000000000001</v>
      </c>
      <c r="K233" s="41">
        <v>0.39100000000000001</v>
      </c>
      <c r="L233" s="41">
        <v>5.9820000000000002</v>
      </c>
      <c r="M233" s="41">
        <v>2.3199999999999998</v>
      </c>
      <c r="N233" s="41">
        <v>4.5149999999999997</v>
      </c>
      <c r="O233" s="41">
        <v>5.0940000000000003</v>
      </c>
      <c r="P233" s="41">
        <v>2.5920000000000001</v>
      </c>
      <c r="Q233" s="41"/>
      <c r="R233" s="41">
        <f t="shared" si="398"/>
        <v>7.4610000000000003</v>
      </c>
      <c r="S233" s="41">
        <f t="shared" si="398"/>
        <v>15.457000000000001</v>
      </c>
      <c r="T233" s="41">
        <f t="shared" si="398"/>
        <v>22.219000000000001</v>
      </c>
      <c r="U233" s="41">
        <f t="shared" si="398"/>
        <v>3.6960000000000002</v>
      </c>
      <c r="V233" s="41">
        <f t="shared" ca="1" si="400"/>
        <v>6.3730000000000002</v>
      </c>
      <c r="W233" s="41">
        <f t="shared" si="401"/>
        <v>6.8349999999999991</v>
      </c>
      <c r="X233" s="41">
        <f t="shared" si="401"/>
        <v>2.5920000000000001</v>
      </c>
      <c r="Y233" s="41"/>
      <c r="Z233" s="41">
        <f t="shared" si="402"/>
        <v>22.917999999999999</v>
      </c>
      <c r="AA233" s="41">
        <f t="shared" si="402"/>
        <v>25.914999999999999</v>
      </c>
      <c r="AB233" s="41">
        <f t="shared" si="403"/>
        <v>13.207999999999998</v>
      </c>
      <c r="AD233" s="41">
        <f t="shared" si="397"/>
        <v>24.48</v>
      </c>
      <c r="AE233" s="41">
        <f t="shared" si="397"/>
        <v>8.6929999999999996</v>
      </c>
      <c r="AF233" s="41">
        <f t="shared" si="399"/>
        <v>10.128</v>
      </c>
      <c r="AH233" s="63">
        <f t="shared" si="377"/>
        <v>-0.56670010030090268</v>
      </c>
      <c r="AI233" s="41">
        <f t="shared" si="378"/>
        <v>-3.39</v>
      </c>
    </row>
    <row r="234" spans="1:35" s="9" customFormat="1" x14ac:dyDescent="0.2">
      <c r="A234" s="48"/>
      <c r="B234" s="21" t="s">
        <v>199</v>
      </c>
      <c r="C234" s="39">
        <f>SUM(C228:C233)</f>
        <v>3.1529193940239506</v>
      </c>
      <c r="D234" s="39">
        <f t="shared" ref="D234:L234" si="404">SUM(D228:D233)</f>
        <v>-1.4849193940239491</v>
      </c>
      <c r="E234" s="39">
        <f t="shared" si="404"/>
        <v>2.5460000000000003</v>
      </c>
      <c r="F234" s="39">
        <f t="shared" si="404"/>
        <v>5.2919199132952253</v>
      </c>
      <c r="G234" s="39">
        <f t="shared" si="404"/>
        <v>-30.066000000000003</v>
      </c>
      <c r="H234" s="39">
        <f t="shared" si="404"/>
        <v>10.960000000000003</v>
      </c>
      <c r="I234" s="39">
        <f t="shared" si="404"/>
        <v>-9.1360000000000028</v>
      </c>
      <c r="J234" s="39">
        <f t="shared" si="404"/>
        <v>11.340000000000002</v>
      </c>
      <c r="K234" s="39">
        <f t="shared" si="404"/>
        <v>-13.699</v>
      </c>
      <c r="L234" s="39">
        <f t="shared" si="404"/>
        <v>-22.024999999999999</v>
      </c>
      <c r="M234" s="39">
        <f t="shared" ref="M234:O234" si="405">SUM(M228:M233)</f>
        <v>-1.8869999999999991</v>
      </c>
      <c r="N234" s="39">
        <f t="shared" si="405"/>
        <v>-13.319000000000003</v>
      </c>
      <c r="O234" s="39">
        <f t="shared" si="405"/>
        <v>-8.3339999999999996</v>
      </c>
      <c r="P234" s="39">
        <f t="shared" ref="P234" si="406">SUM(P228:P233)</f>
        <v>-14.598000000000001</v>
      </c>
      <c r="Q234" s="40"/>
      <c r="R234" s="39">
        <f t="shared" si="398"/>
        <v>1.6680000000000015</v>
      </c>
      <c r="S234" s="39">
        <f t="shared" si="398"/>
        <v>7.8379199132952255</v>
      </c>
      <c r="T234" s="39">
        <f t="shared" si="398"/>
        <v>-19.106000000000002</v>
      </c>
      <c r="U234" s="39">
        <f t="shared" si="398"/>
        <v>2.2039999999999988</v>
      </c>
      <c r="V234" s="39">
        <f ca="1">SUMIF($B$7:$Q$7,V$4,B234:L234)</f>
        <v>-35.723999999999997</v>
      </c>
      <c r="W234" s="39">
        <f>SUMIF($B$7:$Q$7,W$4,B234:Q234)</f>
        <v>-15.206000000000001</v>
      </c>
      <c r="X234" s="39">
        <f>SUMIF($B$7:$Q$7,X$4,C234:R234)</f>
        <v>-14.598000000000001</v>
      </c>
      <c r="Y234" s="41"/>
      <c r="Z234" s="39">
        <f t="shared" si="402"/>
        <v>9.5059199132952266</v>
      </c>
      <c r="AA234" s="39">
        <f t="shared" si="402"/>
        <v>-16.902000000000001</v>
      </c>
      <c r="AB234" s="39">
        <f>SUMIF($B$6:$Q$6,AB$4,$B234:$Q234)</f>
        <v>-50.93</v>
      </c>
      <c r="AD234" s="39">
        <f t="shared" si="397"/>
        <v>-28.242000000000004</v>
      </c>
      <c r="AE234" s="39">
        <f t="shared" si="397"/>
        <v>-37.610999999999997</v>
      </c>
      <c r="AF234" s="39">
        <f t="shared" si="399"/>
        <v>-26.270999999999997</v>
      </c>
      <c r="AH234" s="64">
        <f t="shared" si="377"/>
        <v>-0.3372077185017025</v>
      </c>
      <c r="AI234" s="39">
        <f t="shared" si="378"/>
        <v>7.4269999999999978</v>
      </c>
    </row>
    <row r="235" spans="1:35" x14ac:dyDescent="0.2">
      <c r="B235" s="36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D235" s="41"/>
      <c r="AE235" s="41"/>
      <c r="AF235" s="41"/>
      <c r="AH235" s="63" t="str">
        <f t="shared" si="377"/>
        <v/>
      </c>
      <c r="AI235" s="41">
        <f t="shared" si="378"/>
        <v>0</v>
      </c>
    </row>
    <row r="236" spans="1:35" s="9" customFormat="1" x14ac:dyDescent="0.2">
      <c r="A236" s="48"/>
      <c r="B236" s="35" t="s">
        <v>200</v>
      </c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1"/>
      <c r="Z236" s="40"/>
      <c r="AA236" s="40"/>
      <c r="AB236" s="40"/>
      <c r="AD236" s="40"/>
      <c r="AE236" s="40"/>
      <c r="AF236" s="40"/>
      <c r="AH236" s="65" t="str">
        <f t="shared" si="377"/>
        <v/>
      </c>
      <c r="AI236" s="40">
        <f t="shared" si="378"/>
        <v>0</v>
      </c>
    </row>
    <row r="237" spans="1:35" x14ac:dyDescent="0.2">
      <c r="B237" s="36" t="s">
        <v>201</v>
      </c>
      <c r="C237" s="41">
        <v>-12.854143879999995</v>
      </c>
      <c r="D237" s="41">
        <v>-16.129856120000003</v>
      </c>
      <c r="E237" s="41">
        <v>-5.984</v>
      </c>
      <c r="F237" s="41">
        <v>-45.589399009999966</v>
      </c>
      <c r="G237" s="41">
        <v>-19.603999999999999</v>
      </c>
      <c r="H237" s="41">
        <v>-7.4509999999999996</v>
      </c>
      <c r="I237" s="41">
        <v>-24.349</v>
      </c>
      <c r="J237" s="41">
        <v>-449.49299999999999</v>
      </c>
      <c r="K237" s="41">
        <v>-27.366</v>
      </c>
      <c r="L237" s="41">
        <v>-29.221</v>
      </c>
      <c r="M237" s="41">
        <v>-2.0790000000000002</v>
      </c>
      <c r="N237" s="41">
        <v>-27.629000000000001</v>
      </c>
      <c r="O237" s="41">
        <v>-130.51300000000001</v>
      </c>
      <c r="P237" s="41">
        <v>-2.8050000000000002</v>
      </c>
      <c r="Q237" s="41"/>
      <c r="R237" s="41">
        <f t="shared" ref="R237:U238" si="407">SUMIF($B$7:$Q$7,R$4,$B237:$Q237)</f>
        <v>-28.983999999999998</v>
      </c>
      <c r="S237" s="41">
        <f t="shared" si="407"/>
        <v>-51.573399009999967</v>
      </c>
      <c r="T237" s="41">
        <f t="shared" si="407"/>
        <v>-27.055</v>
      </c>
      <c r="U237" s="41">
        <f t="shared" si="407"/>
        <v>-473.84199999999998</v>
      </c>
      <c r="V237" s="41">
        <f t="shared" ref="V237:V244" ca="1" si="408">SUMIF($B$7:$Q$7,V$4,B237:L237)</f>
        <v>-56.587000000000003</v>
      </c>
      <c r="W237" s="41">
        <f>SUMIF($B$7:$Q$7,W$4,B237:Q237)</f>
        <v>-29.708000000000002</v>
      </c>
      <c r="X237" s="41">
        <f>SUMIF($B$7:$Q$7,X$4,C237:R237)</f>
        <v>-2.8050000000000002</v>
      </c>
      <c r="Y237" s="41"/>
      <c r="Z237" s="41">
        <f>SUMIF($B$6:$Q$6,Z$4,$B237:$Q237)</f>
        <v>-80.557399009999955</v>
      </c>
      <c r="AA237" s="41">
        <f>SUMIF($B$6:$Q$6,AA$4,$B237:$Q237)</f>
        <v>-500.89699999999999</v>
      </c>
      <c r="AB237" s="41">
        <f>SUMIF($B$6:$Q$6,AB$4,$B237:$Q237)</f>
        <v>-86.295000000000002</v>
      </c>
      <c r="AD237" s="41">
        <f t="shared" ref="AD237:AE245" si="409">SUMIFS($C237:$Q237,$C$8:$Q$8,"&gt;="&amp;AD$8,$C$8:$Q$8,"&lt;="&amp;AD$7)</f>
        <v>-51.403999999999996</v>
      </c>
      <c r="AE237" s="41">
        <f t="shared" si="409"/>
        <v>-58.666000000000004</v>
      </c>
      <c r="AF237" s="41">
        <f t="shared" ref="AF237:AF245" si="410">SUMIFS($B237:$Q237,$B$8:$Q$8,"&gt;="&amp;$AF$7,$B$8:$Q$8,"&lt;="&amp;$AF$8)</f>
        <v>-508.15899999999999</v>
      </c>
      <c r="AH237" s="63">
        <f t="shared" si="377"/>
        <v>-0.90400739194414981</v>
      </c>
      <c r="AI237" s="41">
        <f t="shared" si="378"/>
        <v>26.416</v>
      </c>
    </row>
    <row r="238" spans="1:35" x14ac:dyDescent="0.2">
      <c r="B238" s="36" t="s">
        <v>202</v>
      </c>
      <c r="C238" s="41">
        <v>-4.2384000006131828E-4</v>
      </c>
      <c r="D238" s="41">
        <v>18.359423840000062</v>
      </c>
      <c r="E238" s="41">
        <v>-18.359000000000002</v>
      </c>
      <c r="F238" s="41">
        <v>0</v>
      </c>
      <c r="G238" s="41">
        <v>16.076000000000001</v>
      </c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0</v>
      </c>
      <c r="N238" s="41">
        <v>0</v>
      </c>
      <c r="O238" s="41">
        <v>0</v>
      </c>
      <c r="P238" s="41">
        <v>0</v>
      </c>
      <c r="Q238" s="41"/>
      <c r="R238" s="41">
        <f t="shared" si="407"/>
        <v>18.359000000000002</v>
      </c>
      <c r="S238" s="41">
        <f t="shared" si="407"/>
        <v>-18.359000000000002</v>
      </c>
      <c r="T238" s="41">
        <f t="shared" si="407"/>
        <v>16.076000000000001</v>
      </c>
      <c r="U238" s="41">
        <f t="shared" si="407"/>
        <v>0</v>
      </c>
      <c r="V238" s="41">
        <f t="shared" ca="1" si="408"/>
        <v>0</v>
      </c>
      <c r="W238" s="41">
        <f t="shared" ref="W238:X244" si="411">SUMIF($B$7:$Q$7,W$4,B238:Q238)</f>
        <v>0</v>
      </c>
      <c r="X238" s="41">
        <f t="shared" si="411"/>
        <v>0</v>
      </c>
      <c r="Y238" s="41"/>
      <c r="Z238" s="41">
        <f>SUMIF($B$6:$Q$6,Z$4,$B238:$Q238)</f>
        <v>0</v>
      </c>
      <c r="AA238" s="41">
        <f>SUMIF($B$6:$Q$6,AA$4,$B238:$Q238)</f>
        <v>16.076000000000001</v>
      </c>
      <c r="AB238" s="41">
        <f t="shared" ref="AB238:AB244" si="412">SUMIF($B$6:$Q$6,AB$4,$B238:$Q238)</f>
        <v>0</v>
      </c>
      <c r="AD238" s="41">
        <f t="shared" si="409"/>
        <v>16.076000000000001</v>
      </c>
      <c r="AE238" s="41">
        <f t="shared" si="409"/>
        <v>0</v>
      </c>
      <c r="AF238" s="41">
        <f t="shared" si="410"/>
        <v>0</v>
      </c>
      <c r="AH238" s="63" t="str">
        <f t="shared" si="377"/>
        <v/>
      </c>
      <c r="AI238" s="41">
        <f t="shared" si="378"/>
        <v>0</v>
      </c>
    </row>
    <row r="239" spans="1:35" x14ac:dyDescent="0.2">
      <c r="B239" s="36" t="s">
        <v>203</v>
      </c>
      <c r="C239" s="41"/>
      <c r="D239" s="41"/>
      <c r="E239" s="41"/>
      <c r="F239" s="41"/>
      <c r="G239" s="41"/>
      <c r="H239" s="41"/>
      <c r="I239" s="41"/>
      <c r="J239" s="41"/>
      <c r="K239" s="41">
        <v>0</v>
      </c>
      <c r="L239" s="41">
        <v>-18.411999999999999</v>
      </c>
      <c r="M239" s="41">
        <v>0</v>
      </c>
      <c r="N239" s="41">
        <v>0</v>
      </c>
      <c r="O239" s="41">
        <v>0</v>
      </c>
      <c r="P239" s="41">
        <v>0</v>
      </c>
      <c r="Q239" s="41"/>
      <c r="R239" s="41"/>
      <c r="S239" s="41"/>
      <c r="T239" s="41"/>
      <c r="U239" s="41"/>
      <c r="V239" s="41">
        <f t="shared" ca="1" si="408"/>
        <v>-18.411999999999999</v>
      </c>
      <c r="W239" s="41">
        <f t="shared" si="411"/>
        <v>0</v>
      </c>
      <c r="X239" s="41">
        <f t="shared" si="411"/>
        <v>0</v>
      </c>
      <c r="Y239" s="41"/>
      <c r="Z239" s="41"/>
      <c r="AA239" s="41"/>
      <c r="AB239" s="41">
        <f t="shared" si="412"/>
        <v>-18.411999999999999</v>
      </c>
      <c r="AD239" s="41">
        <f t="shared" si="409"/>
        <v>0</v>
      </c>
      <c r="AE239" s="41">
        <f t="shared" si="409"/>
        <v>-18.411999999999999</v>
      </c>
      <c r="AF239" s="41"/>
      <c r="AH239" s="63">
        <f t="shared" si="377"/>
        <v>-1</v>
      </c>
      <c r="AI239" s="41">
        <f t="shared" si="378"/>
        <v>18.411999999999999</v>
      </c>
    </row>
    <row r="240" spans="1:35" x14ac:dyDescent="0.2">
      <c r="B240" s="36" t="s">
        <v>204</v>
      </c>
      <c r="C240" s="41">
        <v>-1.9873859600000248</v>
      </c>
      <c r="D240" s="41">
        <v>-3.649614039999975</v>
      </c>
      <c r="E240" s="41">
        <v>6.6180000000000003</v>
      </c>
      <c r="F240" s="41">
        <v>-0.54388079999995986</v>
      </c>
      <c r="G240" s="41">
        <v>-1.2</v>
      </c>
      <c r="H240" s="41">
        <v>5.3630000000000004</v>
      </c>
      <c r="I240" s="41">
        <v>0.92200000000000004</v>
      </c>
      <c r="J240" s="41">
        <v>-0.16200000000000001</v>
      </c>
      <c r="K240" s="41">
        <v>-0.112</v>
      </c>
      <c r="L240" s="41">
        <v>-0.26900000000000002</v>
      </c>
      <c r="M240" s="41">
        <v>-0.27100000000000002</v>
      </c>
      <c r="N240" s="41">
        <v>-7.0999999999999994E-2</v>
      </c>
      <c r="O240" s="41">
        <v>0.308</v>
      </c>
      <c r="P240" s="41">
        <v>0</v>
      </c>
      <c r="Q240" s="41"/>
      <c r="R240" s="41">
        <f t="shared" ref="R240:U245" si="413">SUMIF($B$7:$Q$7,R$4,$B240:$Q240)</f>
        <v>-5.6369999999999996</v>
      </c>
      <c r="S240" s="41">
        <f t="shared" si="413"/>
        <v>6.0741192000000401</v>
      </c>
      <c r="T240" s="41">
        <f t="shared" si="413"/>
        <v>4.1630000000000003</v>
      </c>
      <c r="U240" s="41">
        <f t="shared" si="413"/>
        <v>0.76</v>
      </c>
      <c r="V240" s="41">
        <f t="shared" ca="1" si="408"/>
        <v>-0.38100000000000001</v>
      </c>
      <c r="W240" s="41">
        <f t="shared" si="411"/>
        <v>-0.34200000000000003</v>
      </c>
      <c r="X240" s="41">
        <f t="shared" si="411"/>
        <v>0</v>
      </c>
      <c r="Y240" s="41"/>
      <c r="Z240" s="41">
        <f t="shared" ref="Z240:AA245" si="414">SUMIF($B$6:$Q$6,Z$4,$B240:$Q240)</f>
        <v>0.4371192000000409</v>
      </c>
      <c r="AA240" s="41">
        <f t="shared" si="414"/>
        <v>4.923</v>
      </c>
      <c r="AB240" s="41">
        <f t="shared" si="412"/>
        <v>-0.72299999999999998</v>
      </c>
      <c r="AD240" s="41">
        <f t="shared" si="409"/>
        <v>5.085</v>
      </c>
      <c r="AE240" s="41">
        <f t="shared" si="409"/>
        <v>-0.65200000000000002</v>
      </c>
      <c r="AF240" s="41">
        <f>SUMIFS($B240:$Q240,$B$8:$Q$8,"&gt;="&amp;$AF$7,$B$8:$Q$8,"&lt;="&amp;$AF$8)</f>
        <v>-0.81400000000000006</v>
      </c>
      <c r="AH240" s="63">
        <f t="shared" si="377"/>
        <v>-1</v>
      </c>
      <c r="AI240" s="41">
        <f t="shared" si="378"/>
        <v>0.26900000000000002</v>
      </c>
    </row>
    <row r="241" spans="1:35" x14ac:dyDescent="0.2">
      <c r="B241" s="36" t="s">
        <v>205</v>
      </c>
      <c r="C241" s="41">
        <v>108.88482467</v>
      </c>
      <c r="D241" s="41">
        <v>160.98017533000001</v>
      </c>
      <c r="E241" s="41">
        <v>-5.8879999999999999</v>
      </c>
      <c r="F241" s="41">
        <v>0.50920400000002697</v>
      </c>
      <c r="G241" s="41">
        <v>0.14599999999999999</v>
      </c>
      <c r="H241" s="41">
        <v>2.5</v>
      </c>
      <c r="I241" s="41">
        <v>9.31</v>
      </c>
      <c r="J241" s="41">
        <v>118.128</v>
      </c>
      <c r="K241" s="41">
        <v>42.029000000000003</v>
      </c>
      <c r="L241" s="41">
        <v>2.153</v>
      </c>
      <c r="M241" s="41">
        <v>2.2770000000000001</v>
      </c>
      <c r="N241" s="41">
        <v>-0.191</v>
      </c>
      <c r="O241" s="41">
        <v>0</v>
      </c>
      <c r="P241" s="41">
        <v>0</v>
      </c>
      <c r="Q241" s="41"/>
      <c r="R241" s="41">
        <f t="shared" si="413"/>
        <v>269.86500000000001</v>
      </c>
      <c r="S241" s="41">
        <f t="shared" si="413"/>
        <v>-5.3787959999999728</v>
      </c>
      <c r="T241" s="41">
        <f t="shared" si="413"/>
        <v>2.6459999999999999</v>
      </c>
      <c r="U241" s="41">
        <f t="shared" si="413"/>
        <v>127.438</v>
      </c>
      <c r="V241" s="41">
        <f t="shared" ca="1" si="408"/>
        <v>44.182000000000002</v>
      </c>
      <c r="W241" s="41">
        <f t="shared" si="411"/>
        <v>2.0860000000000003</v>
      </c>
      <c r="X241" s="41">
        <f t="shared" si="411"/>
        <v>0</v>
      </c>
      <c r="Y241" s="41"/>
      <c r="Z241" s="41">
        <f t="shared" si="414"/>
        <v>264.48620400000004</v>
      </c>
      <c r="AA241" s="41">
        <f t="shared" si="414"/>
        <v>130.084</v>
      </c>
      <c r="AB241" s="41">
        <f t="shared" si="412"/>
        <v>46.268000000000001</v>
      </c>
      <c r="AD241" s="41">
        <f t="shared" si="409"/>
        <v>11.956</v>
      </c>
      <c r="AE241" s="41">
        <f t="shared" si="409"/>
        <v>46.459000000000003</v>
      </c>
      <c r="AF241" s="41">
        <f t="shared" si="410"/>
        <v>164.58699999999999</v>
      </c>
      <c r="AH241" s="63">
        <f t="shared" si="377"/>
        <v>-1</v>
      </c>
      <c r="AI241" s="41">
        <f t="shared" si="378"/>
        <v>-2.153</v>
      </c>
    </row>
    <row r="242" spans="1:35" x14ac:dyDescent="0.2">
      <c r="B242" s="36" t="s">
        <v>206</v>
      </c>
      <c r="C242" s="41">
        <v>-82.897694510000008</v>
      </c>
      <c r="D242" s="41">
        <v>-42.640305489999996</v>
      </c>
      <c r="E242" s="41">
        <v>-85.66</v>
      </c>
      <c r="F242" s="41">
        <v>-8.9930000000000003</v>
      </c>
      <c r="G242" s="41">
        <v>-23.001000000000001</v>
      </c>
      <c r="H242" s="41">
        <v>-152.07599999999999</v>
      </c>
      <c r="I242" s="41">
        <v>-0.755</v>
      </c>
      <c r="J242" s="41">
        <v>-1.4990000000000001</v>
      </c>
      <c r="K242" s="41">
        <v>-58.603000000000002</v>
      </c>
      <c r="L242" s="41">
        <v>-13.432</v>
      </c>
      <c r="M242" s="41">
        <v>7.37</v>
      </c>
      <c r="N242" s="41">
        <v>-16.670000000000002</v>
      </c>
      <c r="O242" s="41">
        <v>0</v>
      </c>
      <c r="P242" s="41">
        <v>-90.701999999999998</v>
      </c>
      <c r="Q242" s="41"/>
      <c r="R242" s="41">
        <f t="shared" si="413"/>
        <v>-125.53800000000001</v>
      </c>
      <c r="S242" s="41">
        <f t="shared" si="413"/>
        <v>-94.652999999999992</v>
      </c>
      <c r="T242" s="41">
        <f t="shared" si="413"/>
        <v>-175.077</v>
      </c>
      <c r="U242" s="41">
        <f t="shared" si="413"/>
        <v>-2.254</v>
      </c>
      <c r="V242" s="41">
        <f t="shared" ca="1" si="408"/>
        <v>-72.034999999999997</v>
      </c>
      <c r="W242" s="41">
        <f t="shared" si="411"/>
        <v>-9.3000000000000007</v>
      </c>
      <c r="X242" s="41">
        <f t="shared" si="411"/>
        <v>-90.701999999999998</v>
      </c>
      <c r="Y242" s="41"/>
      <c r="Z242" s="41">
        <f t="shared" si="414"/>
        <v>-220.191</v>
      </c>
      <c r="AA242" s="41">
        <f t="shared" si="414"/>
        <v>-177.33099999999999</v>
      </c>
      <c r="AB242" s="41">
        <f t="shared" si="412"/>
        <v>-81.334999999999994</v>
      </c>
      <c r="AD242" s="41">
        <f t="shared" si="409"/>
        <v>-175.83199999999999</v>
      </c>
      <c r="AE242" s="41">
        <f t="shared" si="409"/>
        <v>-64.664999999999992</v>
      </c>
      <c r="AF242" s="41">
        <f t="shared" si="410"/>
        <v>-66.164000000000001</v>
      </c>
      <c r="AH242" s="63">
        <f t="shared" si="377"/>
        <v>5.7526801667659315</v>
      </c>
      <c r="AI242" s="41">
        <f t="shared" si="378"/>
        <v>-77.27</v>
      </c>
    </row>
    <row r="243" spans="1:35" x14ac:dyDescent="0.2">
      <c r="B243" s="36" t="s">
        <v>207</v>
      </c>
      <c r="C243" s="41">
        <v>-4.4930377300000401</v>
      </c>
      <c r="D243" s="41">
        <v>0.41403773000004002</v>
      </c>
      <c r="E243" s="41">
        <v>-9.3030000000000008</v>
      </c>
      <c r="F243" s="41">
        <v>-5.3992205299999991</v>
      </c>
      <c r="G243" s="41">
        <v>-5.3070000000000004</v>
      </c>
      <c r="H243" s="41">
        <v>-4.0880000000000001</v>
      </c>
      <c r="I243" s="41">
        <v>-5.3109999999999999</v>
      </c>
      <c r="J243" s="41">
        <v>-5.3529999999999998</v>
      </c>
      <c r="K243" s="41">
        <v>-6.0750000000000002</v>
      </c>
      <c r="L243" s="41">
        <v>-6.3550000000000004</v>
      </c>
      <c r="M243" s="41">
        <v>-6.3529999999999998</v>
      </c>
      <c r="N243" s="41">
        <v>-6.984</v>
      </c>
      <c r="O243" s="41">
        <v>-6.3310000000000004</v>
      </c>
      <c r="P243" s="41">
        <v>-7.0469999999999997</v>
      </c>
      <c r="Q243" s="41"/>
      <c r="R243" s="41">
        <f t="shared" si="413"/>
        <v>-4.0789999999999997</v>
      </c>
      <c r="S243" s="41">
        <f t="shared" si="413"/>
        <v>-14.70222053</v>
      </c>
      <c r="T243" s="41">
        <f t="shared" si="413"/>
        <v>-9.3949999999999996</v>
      </c>
      <c r="U243" s="41">
        <f t="shared" si="413"/>
        <v>-10.664</v>
      </c>
      <c r="V243" s="41">
        <f t="shared" ca="1" si="408"/>
        <v>-12.43</v>
      </c>
      <c r="W243" s="41">
        <f t="shared" si="411"/>
        <v>-13.337</v>
      </c>
      <c r="X243" s="41">
        <f t="shared" si="411"/>
        <v>-7.0469999999999997</v>
      </c>
      <c r="Y243" s="41"/>
      <c r="Z243" s="41">
        <f t="shared" si="414"/>
        <v>-18.781220529999999</v>
      </c>
      <c r="AA243" s="41">
        <f t="shared" si="414"/>
        <v>-20.058999999999997</v>
      </c>
      <c r="AB243" s="41">
        <f t="shared" si="412"/>
        <v>-25.767000000000003</v>
      </c>
      <c r="AD243" s="41">
        <f t="shared" si="409"/>
        <v>-14.706</v>
      </c>
      <c r="AE243" s="41">
        <f t="shared" si="409"/>
        <v>-18.783000000000001</v>
      </c>
      <c r="AF243" s="41">
        <f t="shared" si="410"/>
        <v>-24.136000000000003</v>
      </c>
      <c r="AH243" s="63">
        <f t="shared" si="377"/>
        <v>0.10889063729346948</v>
      </c>
      <c r="AI243" s="41">
        <f t="shared" si="378"/>
        <v>-0.69199999999999928</v>
      </c>
    </row>
    <row r="244" spans="1:35" x14ac:dyDescent="0.2">
      <c r="B244" s="36" t="s">
        <v>208</v>
      </c>
      <c r="C244" s="41">
        <v>10.196944289999999</v>
      </c>
      <c r="D244" s="41">
        <v>-22.14694429</v>
      </c>
      <c r="E244" s="41">
        <v>47.277999999999999</v>
      </c>
      <c r="F244" s="41">
        <v>5.6020000000000003</v>
      </c>
      <c r="G244" s="41">
        <v>3.4340000000000002</v>
      </c>
      <c r="H244" s="41">
        <v>31.565999999999999</v>
      </c>
      <c r="I244" s="41">
        <v>-0.85</v>
      </c>
      <c r="J244" s="41">
        <v>0</v>
      </c>
      <c r="K244" s="41">
        <v>3.7250000000000001</v>
      </c>
      <c r="L244" s="41">
        <v>0</v>
      </c>
      <c r="M244" s="41">
        <v>-1.921</v>
      </c>
      <c r="N244" s="41">
        <v>0</v>
      </c>
      <c r="O244" s="41">
        <v>-2.0369999999999999</v>
      </c>
      <c r="P244" s="41">
        <v>0</v>
      </c>
      <c r="Q244" s="41"/>
      <c r="R244" s="41">
        <f t="shared" si="413"/>
        <v>-11.950000000000001</v>
      </c>
      <c r="S244" s="41">
        <f t="shared" si="413"/>
        <v>52.879999999999995</v>
      </c>
      <c r="T244" s="41">
        <f t="shared" si="413"/>
        <v>35</v>
      </c>
      <c r="U244" s="41">
        <f t="shared" si="413"/>
        <v>-0.85</v>
      </c>
      <c r="V244" s="41">
        <f t="shared" ca="1" si="408"/>
        <v>3.7250000000000001</v>
      </c>
      <c r="W244" s="41">
        <f t="shared" si="411"/>
        <v>-1.921</v>
      </c>
      <c r="X244" s="41">
        <f t="shared" si="411"/>
        <v>0</v>
      </c>
      <c r="Y244" s="41"/>
      <c r="Z244" s="41">
        <f t="shared" si="414"/>
        <v>40.929999999999993</v>
      </c>
      <c r="AA244" s="41">
        <f t="shared" si="414"/>
        <v>34.15</v>
      </c>
      <c r="AB244" s="41">
        <f t="shared" si="412"/>
        <v>1.804</v>
      </c>
      <c r="AD244" s="41">
        <f t="shared" si="409"/>
        <v>34.15</v>
      </c>
      <c r="AE244" s="41">
        <f t="shared" si="409"/>
        <v>1.804</v>
      </c>
      <c r="AF244" s="41">
        <f t="shared" si="410"/>
        <v>1.804</v>
      </c>
      <c r="AH244" s="63" t="str">
        <f t="shared" si="377"/>
        <v/>
      </c>
      <c r="AI244" s="41">
        <f t="shared" si="378"/>
        <v>0</v>
      </c>
    </row>
    <row r="245" spans="1:35" s="9" customFormat="1" x14ac:dyDescent="0.2">
      <c r="A245" s="48"/>
      <c r="B245" s="21" t="s">
        <v>209</v>
      </c>
      <c r="C245" s="39">
        <f t="shared" ref="C245:K245" si="415">SUM(C237:C244)</f>
        <v>16.849083039999876</v>
      </c>
      <c r="D245" s="39">
        <f t="shared" si="415"/>
        <v>95.186916960000133</v>
      </c>
      <c r="E245" s="39">
        <f t="shared" si="415"/>
        <v>-71.298000000000002</v>
      </c>
      <c r="F245" s="39">
        <f t="shared" si="415"/>
        <v>-54.414296339999908</v>
      </c>
      <c r="G245" s="39">
        <f t="shared" si="415"/>
        <v>-29.456</v>
      </c>
      <c r="H245" s="39">
        <f t="shared" si="415"/>
        <v>-124.18599999999998</v>
      </c>
      <c r="I245" s="39">
        <f t="shared" si="415"/>
        <v>-21.033000000000001</v>
      </c>
      <c r="J245" s="39">
        <f t="shared" si="415"/>
        <v>-338.37900000000002</v>
      </c>
      <c r="K245" s="39">
        <f t="shared" si="415"/>
        <v>-46.401999999999994</v>
      </c>
      <c r="L245" s="39">
        <f t="shared" ref="L245:O245" si="416">SUM(L237:L244)</f>
        <v>-65.536000000000001</v>
      </c>
      <c r="M245" s="39">
        <f t="shared" si="416"/>
        <v>-0.9769999999999992</v>
      </c>
      <c r="N245" s="39">
        <f t="shared" si="416"/>
        <v>-51.545000000000009</v>
      </c>
      <c r="O245" s="39">
        <f t="shared" si="416"/>
        <v>-138.57300000000001</v>
      </c>
      <c r="P245" s="39">
        <f t="shared" ref="P245" si="417">SUM(P237:P244)</f>
        <v>-100.554</v>
      </c>
      <c r="Q245" s="40"/>
      <c r="R245" s="39">
        <f t="shared" si="413"/>
        <v>112.036</v>
      </c>
      <c r="S245" s="39">
        <f t="shared" si="413"/>
        <v>-125.71229633999991</v>
      </c>
      <c r="T245" s="39">
        <f t="shared" si="413"/>
        <v>-153.64199999999997</v>
      </c>
      <c r="U245" s="39">
        <f t="shared" si="413"/>
        <v>-359.41200000000003</v>
      </c>
      <c r="V245" s="39">
        <f ca="1">SUMIF($B$7:$Q$7,V$4,B245:L245)</f>
        <v>-111.93799999999999</v>
      </c>
      <c r="W245" s="39">
        <f>SUMIF($B$7:$Q$7,W$4,B245:Q245)</f>
        <v>-52.522000000000006</v>
      </c>
      <c r="X245" s="39">
        <f>SUMIF($B$7:$Q$7,X$4,C245:R245)</f>
        <v>-100.554</v>
      </c>
      <c r="Y245" s="40"/>
      <c r="Z245" s="39">
        <f t="shared" si="414"/>
        <v>-13.676296339999908</v>
      </c>
      <c r="AA245" s="39">
        <f t="shared" si="414"/>
        <v>-513.05399999999997</v>
      </c>
      <c r="AB245" s="39">
        <f>SUMIF($B$6:$Q$6,AB$4,$B245:$Q245)</f>
        <v>-164.46</v>
      </c>
      <c r="AD245" s="39">
        <f t="shared" si="409"/>
        <v>-174.67499999999995</v>
      </c>
      <c r="AE245" s="39">
        <f t="shared" si="409"/>
        <v>-112.91499999999999</v>
      </c>
      <c r="AF245" s="39">
        <f t="shared" si="410"/>
        <v>-451.29399999999998</v>
      </c>
      <c r="AH245" s="64">
        <f t="shared" ref="AH245:AH251" si="418">IFERROR(SUMIF($C$4:$AG$4,$AH$2,$C245:$AG245)/SUMIF($C$4:$AG$4,$AI$2,$C245:$AG245)-1,"")</f>
        <v>0.534332275390625</v>
      </c>
      <c r="AI245" s="39">
        <f t="shared" ref="AI245:AI251" si="419">SUMIF($C$4:$AG$4,$AH$2,$C245:$AG245)-SUMIF($C$4:$AG$4,$AI$2,$C245:$AG245)</f>
        <v>-35.018000000000001</v>
      </c>
    </row>
    <row r="246" spans="1:35" x14ac:dyDescent="0.2">
      <c r="B246" s="36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D246" s="41"/>
      <c r="AE246" s="41"/>
      <c r="AF246" s="41"/>
      <c r="AH246" s="63" t="str">
        <f t="shared" si="418"/>
        <v/>
      </c>
      <c r="AI246" s="41">
        <f t="shared" si="419"/>
        <v>0</v>
      </c>
    </row>
    <row r="247" spans="1:35" s="9" customFormat="1" x14ac:dyDescent="0.2">
      <c r="A247" s="48"/>
      <c r="B247" s="38" t="s">
        <v>210</v>
      </c>
      <c r="C247" s="43">
        <f>SUM(C245,C234,C225)</f>
        <v>73.515049222474261</v>
      </c>
      <c r="D247" s="43">
        <f>SUM(D245,D234,D225)</f>
        <v>263.1649507775258</v>
      </c>
      <c r="E247" s="43">
        <f t="shared" ref="E247:J247" si="420">SUM(E245,E234,E225)</f>
        <v>-356.47299999999984</v>
      </c>
      <c r="F247" s="43">
        <f t="shared" si="420"/>
        <v>229.2276418137474</v>
      </c>
      <c r="G247" s="43">
        <f t="shared" si="420"/>
        <v>-73.923000000000016</v>
      </c>
      <c r="H247" s="43">
        <f t="shared" si="420"/>
        <v>-114.66199999999989</v>
      </c>
      <c r="I247" s="43">
        <f t="shared" si="420"/>
        <v>106.78900000000004</v>
      </c>
      <c r="J247" s="43">
        <f t="shared" si="420"/>
        <v>4.7719999999999345</v>
      </c>
      <c r="K247" s="43">
        <f t="shared" ref="K247:P247" si="421">SUM(K245,K234,K225)</f>
        <v>-61.158999999999935</v>
      </c>
      <c r="L247" s="43">
        <f t="shared" si="421"/>
        <v>1.0719999999999743</v>
      </c>
      <c r="M247" s="43">
        <f t="shared" si="421"/>
        <v>-16.597000000000069</v>
      </c>
      <c r="N247" s="43">
        <f t="shared" si="421"/>
        <v>206.751</v>
      </c>
      <c r="O247" s="43">
        <f t="shared" si="421"/>
        <v>-28.128000000000043</v>
      </c>
      <c r="P247" s="43">
        <f t="shared" si="421"/>
        <v>-135.96049667</v>
      </c>
      <c r="Q247" s="40"/>
      <c r="R247" s="43">
        <f>SUMIF($B$7:$Q$7,R$4,$B247:$Q247)</f>
        <v>336.68000000000006</v>
      </c>
      <c r="S247" s="43">
        <f>SUMIF($B$7:$Q$7,S$4,$B247:$Q247)</f>
        <v>-127.24535818625245</v>
      </c>
      <c r="T247" s="43">
        <f>SUMIF($B$7:$Q$7,T$4,$B247:$Q247)</f>
        <v>-188.58499999999992</v>
      </c>
      <c r="U247" s="43">
        <f>SUMIF($B$7:$Q$7,U$4,$B247:$Q247)</f>
        <v>111.56099999999998</v>
      </c>
      <c r="V247" s="43">
        <f ca="1">SUMIF($B$7:$Q$7,V$4,B247:L247)</f>
        <v>-60.086999999999961</v>
      </c>
      <c r="W247" s="43">
        <f>SUMIF($B$7:$Q$7,W$4,B247:Q247)</f>
        <v>190.15399999999994</v>
      </c>
      <c r="X247" s="43">
        <f>SUMIF($B$7:$Q$7,X$4,C247:R247)</f>
        <v>-135.96049667</v>
      </c>
      <c r="Y247" s="40"/>
      <c r="Z247" s="43">
        <f>SUMIF($B$6:$Q$6,Z$4,$B247:$Q247)</f>
        <v>209.43464181374762</v>
      </c>
      <c r="AA247" s="43">
        <f>SUMIF($B$6:$Q$6,AA$4,$B247:$Q247)</f>
        <v>-77.023999999999944</v>
      </c>
      <c r="AB247" s="43">
        <f>SUMIF($B$6:$Q$6,AB$4,$B247:$Q247)</f>
        <v>130.06699999999998</v>
      </c>
      <c r="AD247" s="43">
        <f>SUMIFS($C247:$Q247,$C$8:$Q$8,"&gt;="&amp;AD$8,$C$8:$Q$8,"&lt;="&amp;AD$7)</f>
        <v>-81.795999999999879</v>
      </c>
      <c r="AE247" s="43">
        <f>SUMIFS($C247:$Q247,$C$8:$Q$8,"&gt;="&amp;AE$8,$C$8:$Q$8,"&lt;="&amp;AE$7)</f>
        <v>-76.684000000000026</v>
      </c>
      <c r="AF247" s="43">
        <f>SUMIFS($B247:$Q247,$B$8:$Q$8,"&gt;="&amp;$AF$7,$B$8:$Q$8,"&lt;="&amp;$AF$8)</f>
        <v>-71.912000000000091</v>
      </c>
      <c r="AH247" s="66">
        <f t="shared" si="418"/>
        <v>-127.82882152052542</v>
      </c>
      <c r="AI247" s="43">
        <f t="shared" si="419"/>
        <v>-137.03249666999997</v>
      </c>
    </row>
    <row r="248" spans="1:35" x14ac:dyDescent="0.2">
      <c r="B248" s="36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D248" s="41"/>
      <c r="AE248" s="41"/>
      <c r="AF248" s="41"/>
      <c r="AH248" s="63" t="str">
        <f t="shared" si="418"/>
        <v/>
      </c>
      <c r="AI248" s="41">
        <f t="shared" si="419"/>
        <v>0</v>
      </c>
    </row>
    <row r="249" spans="1:35" s="9" customFormat="1" x14ac:dyDescent="0.2">
      <c r="A249" s="48"/>
      <c r="B249" s="35" t="s">
        <v>211</v>
      </c>
      <c r="C249" s="40">
        <v>115.60274679552403</v>
      </c>
      <c r="D249" s="40">
        <v>189.11782555000008</v>
      </c>
      <c r="E249" s="40">
        <v>452.28300000000002</v>
      </c>
      <c r="F249" s="40">
        <v>95.810490452914323</v>
      </c>
      <c r="G249" s="40">
        <v>325.03800000000001</v>
      </c>
      <c r="H249" s="40">
        <v>251.11500000000001</v>
      </c>
      <c r="I249" s="40">
        <v>138.96199999999999</v>
      </c>
      <c r="J249" s="40">
        <v>243.24199999999999</v>
      </c>
      <c r="K249" s="40">
        <v>248.01400000000001</v>
      </c>
      <c r="L249" s="40">
        <v>187.92699999999999</v>
      </c>
      <c r="M249" s="40">
        <v>187.92699999999999</v>
      </c>
      <c r="N249" s="40">
        <v>171.33</v>
      </c>
      <c r="O249" s="40">
        <v>378.08100000000002</v>
      </c>
      <c r="P249" s="40">
        <v>349.95299999999997</v>
      </c>
      <c r="Q249" s="40"/>
      <c r="R249" s="40">
        <f>SUMIF($B$8:$Q$8,EDATE(R$8,-3),$B249:$Q249)</f>
        <v>115.60274679552403</v>
      </c>
      <c r="S249" s="40">
        <f>SUMIF($B$8:$Q$8,EDATE(S$8,-3),$B249:$Q249)</f>
        <v>452.28300000000002</v>
      </c>
      <c r="T249" s="40">
        <f>SUMIF($B$8:$Q$8,EDATE(T$8,-3),$B249:$Q249)</f>
        <v>325.03800000000001</v>
      </c>
      <c r="U249" s="40">
        <f>SUMIF($B$8:$Q$8,EDATE(U$8,-3),$B249:$Q249)</f>
        <v>138.96199999999999</v>
      </c>
      <c r="V249" s="40">
        <f ca="1">SUMIF($B$7:$Q$7,V$4,B249:L249)</f>
        <v>435.94100000000003</v>
      </c>
      <c r="W249" s="40">
        <f>SUMIF($B$7:$Q$7,W$4,B249:Q249)</f>
        <v>359.25700000000001</v>
      </c>
      <c r="X249" s="40">
        <f>SUMIF($B$7:$Q$7,X$4,C249:R249)</f>
        <v>349.95299999999997</v>
      </c>
      <c r="Y249" s="40"/>
      <c r="Z249" s="40">
        <f>SUMIF($B$8:$Q$8,EDATE(Z$8,-9),$B249:$Q249)</f>
        <v>115.60274679552403</v>
      </c>
      <c r="AA249" s="40">
        <f>SUMIF($B$8:$Q$8,EDATE(AA$8,-9),$B249:$Q249)</f>
        <v>325.03800000000001</v>
      </c>
      <c r="AB249" s="40">
        <f>SUMIF($B$8:$Q$8,EDATE(AB$8,-9),$B249:$Q249)</f>
        <v>248.01400000000001</v>
      </c>
      <c r="AD249" s="40">
        <f>G249</f>
        <v>325.03800000000001</v>
      </c>
      <c r="AE249" s="40">
        <f>K249</f>
        <v>248.01400000000001</v>
      </c>
      <c r="AF249" s="40">
        <f ca="1">SUMIF($B$8:$Q$8,EDATE(AF$8,-9),B249:L249)</f>
        <v>243.24199999999999</v>
      </c>
      <c r="AH249" s="65">
        <f t="shared" si="418"/>
        <v>0.86217520633011757</v>
      </c>
      <c r="AI249" s="40">
        <f t="shared" si="419"/>
        <v>162.02599999999998</v>
      </c>
    </row>
    <row r="250" spans="1:35" x14ac:dyDescent="0.2">
      <c r="B250" s="36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D250" s="41"/>
      <c r="AE250" s="41"/>
      <c r="AF250" s="41"/>
      <c r="AH250" s="63" t="str">
        <f t="shared" si="418"/>
        <v/>
      </c>
      <c r="AI250" s="41">
        <f t="shared" si="419"/>
        <v>0</v>
      </c>
    </row>
    <row r="251" spans="1:35" s="9" customFormat="1" x14ac:dyDescent="0.2">
      <c r="A251" s="48"/>
      <c r="B251" s="35" t="s">
        <v>212</v>
      </c>
      <c r="C251" s="40">
        <v>189.11782555000008</v>
      </c>
      <c r="D251" s="40">
        <v>452.28300000000002</v>
      </c>
      <c r="E251" s="40">
        <v>95.810490452914323</v>
      </c>
      <c r="F251" s="40">
        <v>325.03800000000001</v>
      </c>
      <c r="G251" s="40">
        <v>251.11500000000001</v>
      </c>
      <c r="H251" s="40">
        <v>138.96199999999999</v>
      </c>
      <c r="I251" s="40">
        <v>243.24199999999999</v>
      </c>
      <c r="J251" s="40">
        <v>248.01400000000001</v>
      </c>
      <c r="K251" s="40">
        <v>187.92699999999999</v>
      </c>
      <c r="L251" s="40">
        <v>187.92699999999999</v>
      </c>
      <c r="M251" s="40">
        <v>171.33</v>
      </c>
      <c r="N251" s="40">
        <v>378.08100000000002</v>
      </c>
      <c r="O251" s="40">
        <v>349.95299999999997</v>
      </c>
      <c r="P251" s="40">
        <v>213.99299999999999</v>
      </c>
      <c r="Q251" s="40"/>
      <c r="R251" s="40">
        <f>SUMIF($B$8:$Q$8,R$8,$B251:$Q251)</f>
        <v>452.28300000000002</v>
      </c>
      <c r="S251" s="40">
        <f>SUMIF($B$8:$Q$8,S$8,$B251:$Q251)</f>
        <v>325.03800000000001</v>
      </c>
      <c r="T251" s="40">
        <f>SUMIF($B$8:$Q$8,T$8,$B251:$Q251)</f>
        <v>138.96199999999999</v>
      </c>
      <c r="U251" s="40">
        <f>SUMIF($B$8:$Q$8,U$8,$B251:$Q251)</f>
        <v>248.01400000000001</v>
      </c>
      <c r="V251" s="40">
        <f ca="1">SUMIF($B$7:$Q$7,V$4,B251:L251)</f>
        <v>375.85399999999998</v>
      </c>
      <c r="W251" s="40">
        <f>SUMIF($B$7:$Q$7,W$4,B251:Q251)</f>
        <v>549.41100000000006</v>
      </c>
      <c r="X251" s="40">
        <f>SUMIF($B$7:$Q$7,X$4,C251:R251)</f>
        <v>213.99299999999999</v>
      </c>
      <c r="Y251" s="40"/>
      <c r="Z251" s="40">
        <f>SUMIF($B$8:$Q$8,Z$8,$B251:$Q251)</f>
        <v>325.03800000000001</v>
      </c>
      <c r="AA251" s="40">
        <f>SUMIF($B$8:$Q$8,AA$8,$B251:$Q251)</f>
        <v>248.01400000000001</v>
      </c>
      <c r="AB251" s="40">
        <f>SUMIF($B$8:$Q$8,AB$8,$B251:$Q251)</f>
        <v>378.08100000000002</v>
      </c>
      <c r="AD251" s="40">
        <f>I251</f>
        <v>243.24199999999999</v>
      </c>
      <c r="AE251" s="40">
        <f>M251</f>
        <v>171.33</v>
      </c>
      <c r="AF251" s="40">
        <f ca="1">SUMIF($B$8:$Q$8,AF$8,B251:L251)</f>
        <v>171.33</v>
      </c>
      <c r="AH251" s="65">
        <f t="shared" si="418"/>
        <v>0.13870279417007669</v>
      </c>
      <c r="AI251" s="40">
        <f t="shared" si="419"/>
        <v>26.066000000000003</v>
      </c>
    </row>
    <row r="252" spans="1:35" x14ac:dyDescent="0.2">
      <c r="R252" s="31"/>
      <c r="S252" s="31"/>
      <c r="T252" s="31"/>
      <c r="U252" s="31"/>
      <c r="V252" s="31"/>
      <c r="W252" s="31"/>
      <c r="X252" s="31"/>
      <c r="Z252" s="31"/>
      <c r="AA252" s="31"/>
      <c r="AB252" s="31"/>
      <c r="AD252" s="31"/>
      <c r="AE252" s="31"/>
      <c r="AF252" s="31"/>
      <c r="AH252" s="31"/>
      <c r="AI252" s="31"/>
    </row>
    <row r="253" spans="1:35" x14ac:dyDescent="0.2"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R253" s="31"/>
      <c r="S253" s="31"/>
      <c r="T253" s="31"/>
      <c r="U253" s="31"/>
      <c r="V253" s="31"/>
      <c r="W253" s="31"/>
      <c r="X253" s="31"/>
      <c r="Z253" s="31"/>
      <c r="AA253" s="31"/>
      <c r="AB253" s="31"/>
      <c r="AD253" s="31"/>
      <c r="AE253" s="31"/>
      <c r="AF253" s="31"/>
      <c r="AH253" s="31"/>
      <c r="AI253" s="31"/>
    </row>
    <row r="254" spans="1:35" x14ac:dyDescent="0.2">
      <c r="R254" s="31"/>
      <c r="S254" s="31"/>
      <c r="T254" s="31"/>
      <c r="U254" s="31"/>
      <c r="V254" s="31"/>
      <c r="W254" s="31"/>
      <c r="X254" s="31"/>
      <c r="Z254" s="31"/>
      <c r="AA254" s="31"/>
      <c r="AB254" s="31"/>
      <c r="AD254" s="31"/>
      <c r="AE254" s="31"/>
      <c r="AF254" s="31"/>
      <c r="AH254" s="31"/>
      <c r="AI254" s="31"/>
    </row>
    <row r="255" spans="1:35" x14ac:dyDescent="0.2">
      <c r="R255" s="31"/>
      <c r="S255" s="31"/>
      <c r="T255" s="31"/>
      <c r="U255" s="31"/>
      <c r="V255" s="31"/>
      <c r="W255" s="31"/>
      <c r="X255" s="31"/>
      <c r="Z255" s="31"/>
      <c r="AA255" s="31"/>
      <c r="AB255" s="31"/>
      <c r="AD255" s="31"/>
      <c r="AE255" s="31"/>
      <c r="AF255" s="31"/>
      <c r="AH255" s="31"/>
      <c r="AI255" s="31"/>
    </row>
    <row r="256" spans="1:35" x14ac:dyDescent="0.2">
      <c r="R256" s="31"/>
      <c r="S256" s="31"/>
      <c r="T256" s="31"/>
      <c r="U256" s="31"/>
      <c r="V256" s="31"/>
      <c r="W256" s="31"/>
      <c r="X256" s="31"/>
      <c r="Z256" s="31"/>
      <c r="AA256" s="31"/>
      <c r="AB256" s="31"/>
      <c r="AD256" s="31"/>
      <c r="AE256" s="31"/>
      <c r="AF256" s="31"/>
      <c r="AH256" s="31"/>
      <c r="AI256" s="31"/>
    </row>
    <row r="257" spans="18:35" x14ac:dyDescent="0.2">
      <c r="R257" s="31"/>
      <c r="S257" s="31"/>
      <c r="T257" s="31"/>
      <c r="U257" s="31"/>
      <c r="V257" s="31"/>
      <c r="W257" s="31"/>
      <c r="X257" s="31"/>
      <c r="Z257" s="31"/>
      <c r="AA257" s="31"/>
      <c r="AB257" s="31"/>
      <c r="AD257" s="31"/>
      <c r="AE257" s="31"/>
      <c r="AF257" s="31"/>
      <c r="AH257" s="31"/>
      <c r="AI257" s="31"/>
    </row>
  </sheetData>
  <mergeCells count="1">
    <mergeCell ref="AH3:AI3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G250 G15 G20:G25 G28:G33 G39:G40 G44:G4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AF41-9638-49AC-8EA5-DFD3D32DB782}">
  <sheetPr>
    <tabColor theme="3" tint="0.499984740745262"/>
  </sheetPr>
  <dimension ref="A1:AK240"/>
  <sheetViews>
    <sheetView showGridLines="0" zoomScale="85" zoomScaleNormal="85" workbookViewId="0">
      <pane xSplit="2" ySplit="4" topLeftCell="N5" activePane="bottomRight" state="frozen"/>
      <selection pane="topRight" activeCell="C5" sqref="C5"/>
      <selection pane="bottomLeft" activeCell="C5" sqref="C5"/>
      <selection pane="bottomRight" activeCell="T50" sqref="T50"/>
    </sheetView>
  </sheetViews>
  <sheetFormatPr defaultRowHeight="12.75" x14ac:dyDescent="0.2"/>
  <cols>
    <col min="1" max="1" width="1.625" style="45" customWidth="1"/>
    <col min="2" max="2" width="54.625" style="6" customWidth="1"/>
    <col min="3" max="16" width="8.625" style="7" customWidth="1"/>
    <col min="17" max="17" width="1.625" style="7" customWidth="1"/>
    <col min="18" max="24" width="8.625" style="7" customWidth="1"/>
    <col min="25" max="25" width="1.625" style="7" customWidth="1"/>
    <col min="26" max="28" width="8.625" style="7" customWidth="1"/>
    <col min="29" max="29" width="1.625" style="6" customWidth="1"/>
    <col min="30" max="32" width="8.625" style="7" hidden="1" customWidth="1"/>
    <col min="33" max="33" width="1.625" style="6" hidden="1" customWidth="1"/>
    <col min="34" max="35" width="9" style="6"/>
    <col min="36" max="36" width="6.125" style="6" customWidth="1"/>
    <col min="37" max="16384" width="9" style="6"/>
  </cols>
  <sheetData>
    <row r="1" spans="1:37" ht="8.1" customHeight="1" x14ac:dyDescent="0.2"/>
    <row r="2" spans="1:37" ht="12" customHeight="1" x14ac:dyDescent="0.2">
      <c r="AH2" s="7" t="s">
        <v>282</v>
      </c>
      <c r="AI2" s="7" t="s">
        <v>284</v>
      </c>
      <c r="AK2" s="54" t="s">
        <v>1</v>
      </c>
    </row>
    <row r="3" spans="1:37" ht="15" customHeight="1" x14ac:dyDescent="0.2">
      <c r="AH3" s="73" t="str">
        <f>AH2&amp;" vs "&amp;AI2</f>
        <v>2T23 vs 2T22</v>
      </c>
      <c r="AI3" s="73"/>
    </row>
    <row r="4" spans="1:37" s="17" customFormat="1" ht="15" customHeight="1" x14ac:dyDescent="0.2">
      <c r="A4" s="46"/>
      <c r="B4" s="14" t="s">
        <v>2</v>
      </c>
      <c r="C4" s="15" t="str">
        <f>IF(MONTH(C8)=3,"1T",IF(MONTH(C8)=6,"2T",IF(MONTH(C8)=9,"3T",IF(MONTH(C8)=12,"4T"))))&amp;RIGHT(C6,2)</f>
        <v>1T20</v>
      </c>
      <c r="D4" s="15" t="str">
        <f t="shared" ref="D4:J4" si="0">IF(MONTH(D8)=3,"1T",IF(MONTH(D8)=6,"2T",IF(MONTH(D8)=9,"3T",IF(MONTH(D8)=12,"4T"))))&amp;RIGHT(D6,2)</f>
        <v>2T20</v>
      </c>
      <c r="E4" s="15" t="str">
        <f t="shared" si="0"/>
        <v>3T20</v>
      </c>
      <c r="F4" s="15" t="str">
        <f t="shared" si="0"/>
        <v>4T20</v>
      </c>
      <c r="G4" s="15" t="str">
        <f t="shared" si="0"/>
        <v>1T21</v>
      </c>
      <c r="H4" s="15" t="str">
        <f t="shared" si="0"/>
        <v>2T21</v>
      </c>
      <c r="I4" s="15" t="str">
        <f t="shared" si="0"/>
        <v>3T21</v>
      </c>
      <c r="J4" s="15" t="str">
        <f t="shared" si="0"/>
        <v>4T21</v>
      </c>
      <c r="K4" s="15" t="str">
        <f t="shared" ref="K4" si="1">IF(MONTH(K8)=3,"1T",IF(MONTH(K8)=6,"2T",IF(MONTH(K8)=9,"3T",IF(MONTH(K8)=12,"4T"))))&amp;RIGHT(K6,2)</f>
        <v>1T22</v>
      </c>
      <c r="L4" s="15" t="str">
        <f t="shared" ref="L4:M4" si="2">IF(MONTH(L8)=3,"1T",IF(MONTH(L8)=6,"2T",IF(MONTH(L8)=9,"3T",IF(MONTH(L8)=12,"4T"))))&amp;RIGHT(L6,2)</f>
        <v>2T22</v>
      </c>
      <c r="M4" s="15" t="str">
        <f t="shared" si="2"/>
        <v>3T22</v>
      </c>
      <c r="N4" s="15" t="s">
        <v>0</v>
      </c>
      <c r="O4" s="15" t="s">
        <v>279</v>
      </c>
      <c r="P4" s="15" t="s">
        <v>282</v>
      </c>
      <c r="Q4" s="16"/>
      <c r="R4" s="15" t="s">
        <v>3</v>
      </c>
      <c r="S4" s="15" t="s">
        <v>4</v>
      </c>
      <c r="T4" s="15" t="s">
        <v>5</v>
      </c>
      <c r="U4" s="15" t="s">
        <v>6</v>
      </c>
      <c r="V4" s="15" t="s">
        <v>7</v>
      </c>
      <c r="W4" s="15" t="s">
        <v>8</v>
      </c>
      <c r="X4" s="15" t="s">
        <v>283</v>
      </c>
      <c r="Y4" s="16"/>
      <c r="Z4" s="15">
        <v>2020</v>
      </c>
      <c r="AA4" s="15">
        <v>2021</v>
      </c>
      <c r="AB4" s="15">
        <v>2022</v>
      </c>
      <c r="AD4" s="15" t="s">
        <v>9</v>
      </c>
      <c r="AE4" s="15" t="s">
        <v>10</v>
      </c>
      <c r="AF4" s="15" t="s">
        <v>11</v>
      </c>
      <c r="AH4" s="15" t="s">
        <v>12</v>
      </c>
      <c r="AI4" s="15" t="s">
        <v>13</v>
      </c>
    </row>
    <row r="5" spans="1:37" ht="5.0999999999999996" customHeight="1" x14ac:dyDescent="0.2">
      <c r="AH5" s="7"/>
      <c r="AI5" s="7"/>
    </row>
    <row r="6" spans="1:37" s="10" customFormat="1" x14ac:dyDescent="0.2">
      <c r="A6" s="47"/>
      <c r="B6" s="10" t="s">
        <v>14</v>
      </c>
      <c r="C6" s="11">
        <f>YEAR(C8)</f>
        <v>2020</v>
      </c>
      <c r="D6" s="11">
        <f>YEAR(D8)</f>
        <v>2020</v>
      </c>
      <c r="E6" s="11">
        <f t="shared" ref="E6:J6" si="3">YEAR(E8)</f>
        <v>2020</v>
      </c>
      <c r="F6" s="11">
        <f t="shared" si="3"/>
        <v>2020</v>
      </c>
      <c r="G6" s="11">
        <f t="shared" si="3"/>
        <v>2021</v>
      </c>
      <c r="H6" s="11">
        <f t="shared" si="3"/>
        <v>2021</v>
      </c>
      <c r="I6" s="11">
        <f t="shared" si="3"/>
        <v>2021</v>
      </c>
      <c r="J6" s="11">
        <f t="shared" si="3"/>
        <v>2021</v>
      </c>
      <c r="K6" s="11">
        <f t="shared" ref="K6" si="4">YEAR(K8)</f>
        <v>2022</v>
      </c>
      <c r="L6" s="11">
        <f t="shared" ref="L6:M6" si="5">YEAR(L8)</f>
        <v>2022</v>
      </c>
      <c r="M6" s="11">
        <f t="shared" si="5"/>
        <v>2022</v>
      </c>
      <c r="N6" s="11">
        <f t="shared" ref="N6:O6" si="6">YEAR(N8)</f>
        <v>2022</v>
      </c>
      <c r="O6" s="11">
        <f t="shared" si="6"/>
        <v>2023</v>
      </c>
      <c r="P6" s="11">
        <f t="shared" ref="P6" si="7">YEAR(P8)</f>
        <v>2023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D6" s="11"/>
      <c r="AE6" s="11"/>
      <c r="AF6" s="11"/>
      <c r="AH6" s="11"/>
      <c r="AI6" s="11"/>
    </row>
    <row r="7" spans="1:37" s="10" customFormat="1" x14ac:dyDescent="0.2">
      <c r="A7" s="47"/>
      <c r="B7" s="10" t="s">
        <v>15</v>
      </c>
      <c r="C7" s="11" t="str">
        <f>IF(MONTH(C8)=3,"1S",IF(MONTH(C8)=6,"1S",IF(MONTH(C8)=9,"2S",IF(MONTH(C8)=12,"2S"))))&amp;RIGHT(C6,2)</f>
        <v>1S20</v>
      </c>
      <c r="D7" s="11" t="str">
        <f>IF(MONTH(D8)=3,"1S",IF(MONTH(D8)=6,"1S",IF(MONTH(D8)=9,"2S",IF(MONTH(D8)=12,"2S"))))&amp;RIGHT(D6,2)</f>
        <v>1S20</v>
      </c>
      <c r="E7" s="11" t="str">
        <f t="shared" ref="E7:J7" si="8">IF(MONTH(E8)=3,"1S",IF(MONTH(E8)=6,"1S",IF(MONTH(E8)=9,"2S",IF(MONTH(E8)=12,"2S"))))&amp;RIGHT(E6,2)</f>
        <v>2S20</v>
      </c>
      <c r="F7" s="11" t="str">
        <f t="shared" si="8"/>
        <v>2S20</v>
      </c>
      <c r="G7" s="11" t="str">
        <f t="shared" si="8"/>
        <v>1S21</v>
      </c>
      <c r="H7" s="11" t="str">
        <f t="shared" si="8"/>
        <v>1S21</v>
      </c>
      <c r="I7" s="11" t="str">
        <f t="shared" si="8"/>
        <v>2S21</v>
      </c>
      <c r="J7" s="11" t="str">
        <f t="shared" si="8"/>
        <v>2S21</v>
      </c>
      <c r="K7" s="11" t="str">
        <f>IF(MONTH(K8)=3,"1S",IF(MONTH(K8)=6,"1S",IF(MONTH(K8)=9,"2S",IF(MONTH(K8)=12,"2S"))))&amp;RIGHT(K6,2)</f>
        <v>1S22</v>
      </c>
      <c r="L7" s="11" t="str">
        <f t="shared" ref="L7:M7" si="9">IF(MONTH(L8)=3,"1S",IF(MONTH(L8)=6,"1S",IF(MONTH(L8)=9,"2S",IF(MONTH(L8)=12,"2S"))))&amp;RIGHT(L6,2)</f>
        <v>1S22</v>
      </c>
      <c r="M7" s="11" t="str">
        <f t="shared" si="9"/>
        <v>2S22</v>
      </c>
      <c r="N7" s="11" t="str">
        <f t="shared" ref="N7:O7" si="10">IF(MONTH(N8)=3,"1S",IF(MONTH(N8)=6,"1S",IF(MONTH(N8)=9,"2S",IF(MONTH(N8)=12,"2S"))))&amp;RIGHT(N6,2)</f>
        <v>2S22</v>
      </c>
      <c r="O7" s="11" t="str">
        <f t="shared" si="10"/>
        <v>1S23</v>
      </c>
      <c r="P7" s="11" t="str">
        <f t="shared" ref="P7" si="11">IF(MONTH(P8)=3,"1S",IF(MONTH(P8)=6,"1S",IF(MONTH(P8)=9,"2S",IF(MONTH(P8)=12,"2S"))))&amp;RIGHT(P6,2)</f>
        <v>1S23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D7" s="12">
        <v>44440</v>
      </c>
      <c r="AE7" s="12">
        <v>44805</v>
      </c>
      <c r="AF7" s="12">
        <f>EDATE(AF8,-11)</f>
        <v>44470</v>
      </c>
      <c r="AH7" s="12"/>
      <c r="AI7" s="12"/>
    </row>
    <row r="8" spans="1:37" s="10" customFormat="1" x14ac:dyDescent="0.2">
      <c r="A8" s="47"/>
      <c r="B8" s="10" t="s">
        <v>16</v>
      </c>
      <c r="C8" s="12">
        <v>43891</v>
      </c>
      <c r="D8" s="12">
        <f>EDATE(C8,3)</f>
        <v>43983</v>
      </c>
      <c r="E8" s="12">
        <f t="shared" ref="E8:P8" si="12">EDATE(D8,3)</f>
        <v>44075</v>
      </c>
      <c r="F8" s="12">
        <f t="shared" si="12"/>
        <v>44166</v>
      </c>
      <c r="G8" s="12">
        <f t="shared" si="12"/>
        <v>44256</v>
      </c>
      <c r="H8" s="12">
        <f t="shared" si="12"/>
        <v>44348</v>
      </c>
      <c r="I8" s="12">
        <f t="shared" si="12"/>
        <v>44440</v>
      </c>
      <c r="J8" s="12">
        <f t="shared" si="12"/>
        <v>44531</v>
      </c>
      <c r="K8" s="12">
        <f t="shared" si="12"/>
        <v>44621</v>
      </c>
      <c r="L8" s="12">
        <f t="shared" si="12"/>
        <v>44713</v>
      </c>
      <c r="M8" s="12">
        <f t="shared" si="12"/>
        <v>44805</v>
      </c>
      <c r="N8" s="12">
        <f t="shared" si="12"/>
        <v>44896</v>
      </c>
      <c r="O8" s="12">
        <f t="shared" si="12"/>
        <v>44986</v>
      </c>
      <c r="P8" s="12">
        <f t="shared" si="12"/>
        <v>45078</v>
      </c>
      <c r="Q8" s="11"/>
      <c r="R8" s="12">
        <v>43983</v>
      </c>
      <c r="S8" s="12">
        <f t="shared" ref="S8:X8" si="13">EDATE(R8,6)</f>
        <v>44166</v>
      </c>
      <c r="T8" s="12">
        <f t="shared" si="13"/>
        <v>44348</v>
      </c>
      <c r="U8" s="12">
        <f t="shared" si="13"/>
        <v>44531</v>
      </c>
      <c r="V8" s="12">
        <f t="shared" si="13"/>
        <v>44713</v>
      </c>
      <c r="W8" s="12">
        <f t="shared" si="13"/>
        <v>44896</v>
      </c>
      <c r="X8" s="12">
        <f t="shared" si="13"/>
        <v>45078</v>
      </c>
      <c r="Y8" s="11"/>
      <c r="Z8" s="12">
        <v>44166</v>
      </c>
      <c r="AA8" s="12">
        <v>44531</v>
      </c>
      <c r="AB8" s="12">
        <v>44896</v>
      </c>
      <c r="AD8" s="12">
        <v>44197</v>
      </c>
      <c r="AE8" s="12">
        <v>44562</v>
      </c>
      <c r="AF8" s="12">
        <v>44805</v>
      </c>
      <c r="AH8" s="12"/>
      <c r="AI8" s="12"/>
    </row>
    <row r="9" spans="1:37" ht="5.0999999999999996" customHeight="1" x14ac:dyDescent="0.2">
      <c r="AH9" s="7"/>
      <c r="AI9" s="7"/>
    </row>
    <row r="10" spans="1:37" s="17" customFormat="1" ht="15" x14ac:dyDescent="0.2">
      <c r="A10" s="46"/>
      <c r="B10" s="18" t="s">
        <v>213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6"/>
      <c r="R10" s="19"/>
      <c r="S10" s="19"/>
      <c r="T10" s="19"/>
      <c r="U10" s="19"/>
      <c r="V10" s="19"/>
      <c r="W10" s="19"/>
      <c r="X10" s="19"/>
      <c r="Y10" s="16"/>
      <c r="Z10" s="20"/>
      <c r="AA10" s="20"/>
      <c r="AB10" s="20"/>
      <c r="AD10" s="20"/>
      <c r="AE10" s="20"/>
      <c r="AF10" s="20"/>
      <c r="AH10" s="20"/>
      <c r="AI10" s="20"/>
    </row>
    <row r="11" spans="1:37" x14ac:dyDescent="0.2">
      <c r="AH11" s="55"/>
      <c r="AI11" s="7"/>
    </row>
    <row r="12" spans="1:37" s="9" customFormat="1" x14ac:dyDescent="0.2">
      <c r="A12" s="48"/>
      <c r="B12" s="21" t="s">
        <v>214</v>
      </c>
      <c r="C12" s="39">
        <f>SUM(C13:C17)</f>
        <v>2119.8631457899996</v>
      </c>
      <c r="D12" s="39">
        <f t="shared" ref="D12:L12" si="14">SUM(D13:D17)</f>
        <v>2001.8164215800002</v>
      </c>
      <c r="E12" s="39">
        <f t="shared" si="14"/>
        <v>2613.7223515299997</v>
      </c>
      <c r="F12" s="39">
        <f t="shared" si="14"/>
        <v>3032.5261567834445</v>
      </c>
      <c r="G12" s="39">
        <v>2758.9328814599994</v>
      </c>
      <c r="H12" s="39">
        <v>3661.597323</v>
      </c>
      <c r="I12" s="39">
        <v>3871.1779432500007</v>
      </c>
      <c r="J12" s="39">
        <v>4089.4900091300005</v>
      </c>
      <c r="K12" s="39">
        <f t="shared" si="14"/>
        <v>3355.8796076000008</v>
      </c>
      <c r="L12" s="39">
        <f t="shared" si="14"/>
        <v>4193.0714129200005</v>
      </c>
      <c r="M12" s="39">
        <f t="shared" ref="M12:O12" si="15">SUM(M13:M17)</f>
        <v>4633.3380810000017</v>
      </c>
      <c r="N12" s="39">
        <f t="shared" si="15"/>
        <v>4886.2554989906675</v>
      </c>
      <c r="O12" s="39">
        <f t="shared" si="15"/>
        <v>3838.6351528220735</v>
      </c>
      <c r="P12" s="39">
        <f t="shared" ref="P12" si="16">SUM(P13:P17)</f>
        <v>3798.1843727253095</v>
      </c>
      <c r="Q12" s="40"/>
      <c r="R12" s="39">
        <f ca="1">SUMIF($B$7:$Q$7,R$4,$B12:$J12)</f>
        <v>4121.6795673699999</v>
      </c>
      <c r="S12" s="39">
        <f ca="1">SUMIF($B$7:$Q$7,S$4,$B12:$J12)</f>
        <v>5646.2485083134443</v>
      </c>
      <c r="T12" s="39">
        <f ca="1">SUMIF($B$7:$Q$7,T$4,$B12:$J12)</f>
        <v>6420.5302044599994</v>
      </c>
      <c r="U12" s="39">
        <f ca="1">SUMIF($B$7:$Q$7,U$4,$B12:$J12)</f>
        <v>7960.6679523800012</v>
      </c>
      <c r="V12" s="39">
        <f>SUMIF($B$7:$Q$7,V$4,B12:Q12)</f>
        <v>7548.9510205200013</v>
      </c>
      <c r="W12" s="39">
        <f>SUMIF($B$7:$Q$7,W$4,C12:R12)</f>
        <v>8724.8906518127405</v>
      </c>
      <c r="X12" s="39">
        <f ca="1">SUMIF($B$7:$Q$7,X$4,D12:S12)</f>
        <v>4121.6795673699999</v>
      </c>
      <c r="Y12" s="40"/>
      <c r="Z12" s="39">
        <f ca="1">SUMIF($B$6:$Q$6,Z$4,$B12:$J12)</f>
        <v>9767.9280756834432</v>
      </c>
      <c r="AA12" s="39">
        <f t="shared" ref="AA12:AA23" ca="1" si="17">SUMIF($B$6:$Q$6,AA$4,$B12:$J12)</f>
        <v>14381.198156840001</v>
      </c>
      <c r="AB12" s="39">
        <f>SUMIF($B$6:$Q$6,AB$4,$B12:$Q12)</f>
        <v>17068.544600510671</v>
      </c>
      <c r="AD12" s="39">
        <f t="shared" ref="AD12:AE17" si="18">SUMIFS($C12:$Q12,$C$8:$Q$8,"&gt;="&amp;AD$8,$C$8:$Q$8,"&lt;="&amp;AD$7)</f>
        <v>10291.70814771</v>
      </c>
      <c r="AE12" s="39">
        <f t="shared" si="18"/>
        <v>12182.289101520004</v>
      </c>
      <c r="AF12" s="39">
        <f t="shared" ref="AF12:AF17" si="19">SUMIFS($B12:$Q12,$B$8:$Q$8,"&gt;="&amp;$AF$7,$B$8:$Q$8,"&lt;="&amp;$AF$8)</f>
        <v>16271.779110650004</v>
      </c>
      <c r="AH12" s="56">
        <f t="shared" ref="AH12:AH17" si="20">SUMIF($C$4:$AG$4,$AH$2,$C12:$AG12)/SUMIF($C$4:$AG$4,$AI$2,$C12:$AG12)-1</f>
        <v>-9.4176082710620168E-2</v>
      </c>
      <c r="AI12" s="39">
        <f t="shared" ref="AI12:AI17" si="21">SUMIF($C$4:$AG$4,$AH$2,$C12:$AG12)-SUMIF($C$4:$AG$4,$AI$2,$C12:$AG12)</f>
        <v>-394.88704019469105</v>
      </c>
    </row>
    <row r="13" spans="1:37" x14ac:dyDescent="0.2">
      <c r="B13" s="13" t="s">
        <v>215</v>
      </c>
      <c r="C13" s="41">
        <v>699.36165233000008</v>
      </c>
      <c r="D13" s="41">
        <v>980.59757937000018</v>
      </c>
      <c r="E13" s="41">
        <v>1200.8724772199998</v>
      </c>
      <c r="F13" s="41">
        <v>1190.1478098499999</v>
      </c>
      <c r="G13" s="41">
        <v>1061.9441957999998</v>
      </c>
      <c r="H13" s="41">
        <v>1448.2971641000001</v>
      </c>
      <c r="I13" s="41">
        <v>1392.3728998900003</v>
      </c>
      <c r="J13" s="41">
        <v>1604.9286750100002</v>
      </c>
      <c r="K13" s="41">
        <v>1269.0975744300001</v>
      </c>
      <c r="L13" s="41">
        <v>1574.5827210100003</v>
      </c>
      <c r="M13" s="41">
        <v>1612.0922400299996</v>
      </c>
      <c r="N13" s="41">
        <v>1606.5661580000001</v>
      </c>
      <c r="O13" s="41">
        <v>1467.8808625199995</v>
      </c>
      <c r="P13" s="41">
        <v>1841.8919363499999</v>
      </c>
      <c r="Q13" s="41"/>
      <c r="R13" s="41">
        <f t="shared" ref="R13:R17" ca="1" si="22">SUMIF($B$7:$Q$7,R$4,$B13:$J13)</f>
        <v>1679.9592317000001</v>
      </c>
      <c r="S13" s="41">
        <f t="shared" ref="S13:U17" ca="1" si="23">SUMIF($B$7:$Q$7,S$4,$B13:$J13)</f>
        <v>2391.0202870699995</v>
      </c>
      <c r="T13" s="41">
        <f t="shared" ca="1" si="23"/>
        <v>2510.2413599000001</v>
      </c>
      <c r="U13" s="41">
        <f t="shared" ca="1" si="23"/>
        <v>2997.3015749000006</v>
      </c>
      <c r="V13" s="41">
        <f t="shared" ref="V13:X17" si="24">SUMIF($B$7:$Q$7,V$4,$B13:$Q13)</f>
        <v>2843.6802954400005</v>
      </c>
      <c r="W13" s="41">
        <f t="shared" si="24"/>
        <v>3218.6583980299997</v>
      </c>
      <c r="X13" s="41">
        <f t="shared" si="24"/>
        <v>3309.7727988699994</v>
      </c>
      <c r="Y13" s="41"/>
      <c r="Z13" s="41">
        <f t="shared" ref="Z13:Z17" ca="1" si="25">SUMIF($B$6:$Q$6,Z$4,$B13:$J13)</f>
        <v>4070.9795187700001</v>
      </c>
      <c r="AA13" s="41">
        <f t="shared" ca="1" si="17"/>
        <v>5507.5429348000007</v>
      </c>
      <c r="AB13" s="41">
        <f>SUMIF($B$6:$Q$6,AB$4,$B13:$Q13)</f>
        <v>6062.3386934699993</v>
      </c>
      <c r="AD13" s="41">
        <f t="shared" si="18"/>
        <v>3902.6142597900007</v>
      </c>
      <c r="AE13" s="41">
        <f t="shared" si="18"/>
        <v>4455.7725354699996</v>
      </c>
      <c r="AF13" s="41">
        <f t="shared" si="19"/>
        <v>6060.7012104800006</v>
      </c>
      <c r="AH13" s="63">
        <f t="shared" si="20"/>
        <v>0.16976511413038797</v>
      </c>
      <c r="AI13" s="41">
        <f t="shared" si="21"/>
        <v>267.30921533999958</v>
      </c>
    </row>
    <row r="14" spans="1:37" x14ac:dyDescent="0.2">
      <c r="B14" s="13" t="s">
        <v>216</v>
      </c>
      <c r="C14" s="41">
        <v>84.810601350000013</v>
      </c>
      <c r="D14" s="41">
        <v>78.798118150000008</v>
      </c>
      <c r="E14" s="41">
        <v>88.642388899999986</v>
      </c>
      <c r="F14" s="41">
        <v>87.359736503443983</v>
      </c>
      <c r="G14" s="41">
        <v>84.711312050000018</v>
      </c>
      <c r="H14" s="41">
        <v>98.283772030000037</v>
      </c>
      <c r="I14" s="41">
        <v>109.67022365000004</v>
      </c>
      <c r="J14" s="41">
        <v>112.75692010999997</v>
      </c>
      <c r="K14" s="41">
        <v>109.32712193999997</v>
      </c>
      <c r="L14" s="41">
        <v>119.35829905000003</v>
      </c>
      <c r="M14" s="41">
        <v>133.51336227000002</v>
      </c>
      <c r="N14" s="41">
        <v>137.8720053706694</v>
      </c>
      <c r="O14" s="41">
        <v>135.63210952207422</v>
      </c>
      <c r="P14" s="41">
        <v>164.71085260531055</v>
      </c>
      <c r="Q14" s="41"/>
      <c r="R14" s="41">
        <f t="shared" ca="1" si="22"/>
        <v>163.60871950000001</v>
      </c>
      <c r="S14" s="41">
        <f t="shared" ca="1" si="23"/>
        <v>176.00212540344398</v>
      </c>
      <c r="T14" s="41">
        <f t="shared" ca="1" si="23"/>
        <v>182.99508408000005</v>
      </c>
      <c r="U14" s="41">
        <f t="shared" ca="1" si="23"/>
        <v>222.42714376000001</v>
      </c>
      <c r="V14" s="41">
        <f t="shared" si="24"/>
        <v>228.68542099000001</v>
      </c>
      <c r="W14" s="41">
        <f t="shared" si="24"/>
        <v>271.38536764066941</v>
      </c>
      <c r="X14" s="41">
        <f t="shared" si="24"/>
        <v>300.34296212738479</v>
      </c>
      <c r="Y14" s="41"/>
      <c r="Z14" s="41">
        <f t="shared" ca="1" si="25"/>
        <v>339.61084490344399</v>
      </c>
      <c r="AA14" s="41">
        <f t="shared" ca="1" si="17"/>
        <v>405.42222784000006</v>
      </c>
      <c r="AB14" s="41">
        <f>SUMIF($B$6:$Q$6,AB$4,$B14:$Q14)</f>
        <v>500.07078863066943</v>
      </c>
      <c r="AD14" s="41">
        <f t="shared" si="18"/>
        <v>292.66530773000011</v>
      </c>
      <c r="AE14" s="41">
        <f t="shared" si="18"/>
        <v>362.19878326000003</v>
      </c>
      <c r="AF14" s="41">
        <f t="shared" si="19"/>
        <v>474.95570336999998</v>
      </c>
      <c r="AH14" s="63">
        <f t="shared" si="20"/>
        <v>0.37996983801111317</v>
      </c>
      <c r="AI14" s="41">
        <f t="shared" si="21"/>
        <v>45.352553555310521</v>
      </c>
    </row>
    <row r="15" spans="1:37" x14ac:dyDescent="0.2">
      <c r="B15" s="13" t="s">
        <v>217</v>
      </c>
      <c r="C15" s="41">
        <v>160.04883781999999</v>
      </c>
      <c r="D15" s="41">
        <v>116.12984007999998</v>
      </c>
      <c r="E15" s="41">
        <v>170.57948514</v>
      </c>
      <c r="F15" s="41">
        <v>279.90120799999994</v>
      </c>
      <c r="G15" s="41">
        <v>353.1209126</v>
      </c>
      <c r="H15" s="41">
        <v>495.55412471000017</v>
      </c>
      <c r="I15" s="41">
        <v>500.28870430000001</v>
      </c>
      <c r="J15" s="41">
        <v>398.64654384999994</v>
      </c>
      <c r="K15" s="41">
        <v>363.48642711000025</v>
      </c>
      <c r="L15" s="41">
        <v>536.60305026000026</v>
      </c>
      <c r="M15" s="41">
        <v>555.81199770999979</v>
      </c>
      <c r="N15" s="41">
        <v>578.81573860000037</v>
      </c>
      <c r="O15" s="41">
        <v>551.75298122000004</v>
      </c>
      <c r="P15" s="41">
        <v>305.72783918999994</v>
      </c>
      <c r="Q15" s="41"/>
      <c r="R15" s="41">
        <f t="shared" ca="1" si="22"/>
        <v>276.17867789999997</v>
      </c>
      <c r="S15" s="41">
        <f t="shared" ca="1" si="23"/>
        <v>450.48069313999997</v>
      </c>
      <c r="T15" s="41">
        <f t="shared" ca="1" si="23"/>
        <v>848.67503731000011</v>
      </c>
      <c r="U15" s="41">
        <f t="shared" ca="1" si="23"/>
        <v>898.93524815000001</v>
      </c>
      <c r="V15" s="41">
        <f t="shared" si="24"/>
        <v>900.08947737000051</v>
      </c>
      <c r="W15" s="41">
        <f t="shared" si="24"/>
        <v>1134.6277363100003</v>
      </c>
      <c r="X15" s="41">
        <f t="shared" si="24"/>
        <v>857.48082040999998</v>
      </c>
      <c r="Y15" s="41"/>
      <c r="Z15" s="41">
        <f t="shared" ca="1" si="25"/>
        <v>726.65937104</v>
      </c>
      <c r="AA15" s="41">
        <f t="shared" ca="1" si="17"/>
        <v>1747.6102854600001</v>
      </c>
      <c r="AB15" s="41">
        <f t="shared" ref="AB15:AB17" si="26">SUMIF($B$6:$Q$6,AB$4,$B15:$Q15)</f>
        <v>2034.7172136800004</v>
      </c>
      <c r="AD15" s="41">
        <f t="shared" si="18"/>
        <v>1348.9637416100002</v>
      </c>
      <c r="AE15" s="41">
        <f t="shared" si="18"/>
        <v>1455.9014750800002</v>
      </c>
      <c r="AF15" s="41">
        <f t="shared" si="19"/>
        <v>1854.5480189300004</v>
      </c>
      <c r="AH15" s="63">
        <f t="shared" si="20"/>
        <v>-0.43025325882537258</v>
      </c>
      <c r="AI15" s="41">
        <f t="shared" si="21"/>
        <v>-230.87521107000032</v>
      </c>
    </row>
    <row r="16" spans="1:37" x14ac:dyDescent="0.2">
      <c r="B16" s="13" t="s">
        <v>218</v>
      </c>
      <c r="C16" s="41">
        <v>0.44849264</v>
      </c>
      <c r="D16" s="41">
        <v>2.238</v>
      </c>
      <c r="E16" s="41">
        <v>0.13777232</v>
      </c>
      <c r="F16" s="41">
        <v>2.76352631</v>
      </c>
      <c r="G16" s="41">
        <v>0.1455024</v>
      </c>
      <c r="H16" s="41">
        <v>1.1534608599999998</v>
      </c>
      <c r="I16" s="41">
        <v>1.72268</v>
      </c>
      <c r="J16" s="41">
        <v>2.4368407699999999</v>
      </c>
      <c r="K16" s="41">
        <v>0.45374099000000001</v>
      </c>
      <c r="L16" s="41">
        <v>4.6138081699999995</v>
      </c>
      <c r="M16" s="41">
        <v>0.59090900000000002</v>
      </c>
      <c r="N16" s="41">
        <v>0.39518826000000001</v>
      </c>
      <c r="O16" s="41">
        <v>0.81054199999999998</v>
      </c>
      <c r="P16" s="41">
        <v>0.27610380000000001</v>
      </c>
      <c r="Q16" s="41"/>
      <c r="R16" s="41">
        <f t="shared" ca="1" si="22"/>
        <v>2.68649264</v>
      </c>
      <c r="S16" s="41">
        <f t="shared" ca="1" si="23"/>
        <v>2.9012986299999999</v>
      </c>
      <c r="T16" s="41">
        <f t="shared" ca="1" si="23"/>
        <v>1.2989632599999998</v>
      </c>
      <c r="U16" s="41">
        <f t="shared" ca="1" si="23"/>
        <v>4.1595207700000003</v>
      </c>
      <c r="V16" s="41">
        <f t="shared" si="24"/>
        <v>5.0675491599999996</v>
      </c>
      <c r="W16" s="41">
        <f t="shared" si="24"/>
        <v>0.98609725999999998</v>
      </c>
      <c r="X16" s="41">
        <f t="shared" si="24"/>
        <v>1.0866457999999999</v>
      </c>
      <c r="Y16" s="41"/>
      <c r="Z16" s="41">
        <f t="shared" ca="1" si="25"/>
        <v>5.5877912700000003</v>
      </c>
      <c r="AA16" s="41">
        <f t="shared" ca="1" si="17"/>
        <v>5.4584840299999993</v>
      </c>
      <c r="AB16" s="41">
        <f t="shared" si="26"/>
        <v>6.0536464199999998</v>
      </c>
      <c r="AC16" s="9"/>
      <c r="AD16" s="41">
        <f t="shared" si="18"/>
        <v>3.0216432599999998</v>
      </c>
      <c r="AE16" s="41">
        <f t="shared" si="18"/>
        <v>5.6584581599999995</v>
      </c>
      <c r="AF16" s="41">
        <f t="shared" si="19"/>
        <v>8.0952989300000002</v>
      </c>
      <c r="AG16" s="9"/>
      <c r="AH16" s="63">
        <f t="shared" si="20"/>
        <v>-0.94015706985927849</v>
      </c>
      <c r="AI16" s="41">
        <f t="shared" si="21"/>
        <v>-4.3377043699999991</v>
      </c>
    </row>
    <row r="17" spans="1:35" x14ac:dyDescent="0.2">
      <c r="B17" s="13" t="s">
        <v>219</v>
      </c>
      <c r="C17" s="41">
        <v>1175.1935616499995</v>
      </c>
      <c r="D17" s="41">
        <v>824.05288398000027</v>
      </c>
      <c r="E17" s="41">
        <v>1153.4902279499997</v>
      </c>
      <c r="F17" s="41">
        <v>1472.3538761200005</v>
      </c>
      <c r="G17" s="41">
        <v>1259.0109586099998</v>
      </c>
      <c r="H17" s="41">
        <v>1618.3088012999997</v>
      </c>
      <c r="I17" s="41">
        <v>1867.1234354100002</v>
      </c>
      <c r="J17" s="41">
        <v>1970.72102939</v>
      </c>
      <c r="K17" s="41">
        <v>1613.5147431300004</v>
      </c>
      <c r="L17" s="41">
        <v>1957.9135344299993</v>
      </c>
      <c r="M17" s="41">
        <v>2331.3295719900016</v>
      </c>
      <c r="N17" s="41">
        <v>2562.6064087599984</v>
      </c>
      <c r="O17" s="41">
        <v>1682.5586575599996</v>
      </c>
      <c r="P17" s="41">
        <v>1485.577640779999</v>
      </c>
      <c r="Q17" s="41"/>
      <c r="R17" s="41">
        <f t="shared" ca="1" si="22"/>
        <v>1999.2464456299999</v>
      </c>
      <c r="S17" s="41">
        <f t="shared" ca="1" si="23"/>
        <v>2625.84410407</v>
      </c>
      <c r="T17" s="41">
        <f t="shared" ca="1" si="23"/>
        <v>2877.3197599099994</v>
      </c>
      <c r="U17" s="41">
        <f t="shared" ca="1" si="23"/>
        <v>3837.8444648000004</v>
      </c>
      <c r="V17" s="41">
        <f t="shared" si="24"/>
        <v>3571.4282775599995</v>
      </c>
      <c r="W17" s="41">
        <f t="shared" si="24"/>
        <v>4893.9359807500005</v>
      </c>
      <c r="X17" s="41">
        <f t="shared" si="24"/>
        <v>3168.1362983399986</v>
      </c>
      <c r="Y17" s="41"/>
      <c r="Z17" s="41">
        <f t="shared" ca="1" si="25"/>
        <v>4625.0905497000003</v>
      </c>
      <c r="AA17" s="41">
        <f t="shared" ca="1" si="17"/>
        <v>6715.1642247099999</v>
      </c>
      <c r="AB17" s="41">
        <f t="shared" si="26"/>
        <v>8465.3642583099991</v>
      </c>
      <c r="AD17" s="41">
        <f t="shared" si="18"/>
        <v>4744.4431953200001</v>
      </c>
      <c r="AE17" s="41">
        <f t="shared" si="18"/>
        <v>5902.7578495500011</v>
      </c>
      <c r="AF17" s="41">
        <f t="shared" si="19"/>
        <v>7873.4788789400009</v>
      </c>
      <c r="AH17" s="63">
        <f t="shared" si="20"/>
        <v>-0.24124451123297941</v>
      </c>
      <c r="AI17" s="41">
        <f t="shared" si="21"/>
        <v>-472.33589365000034</v>
      </c>
    </row>
    <row r="18" spans="1:35" x14ac:dyDescent="0.2">
      <c r="AH18" s="63"/>
      <c r="AI18" s="7"/>
    </row>
    <row r="19" spans="1:35" s="9" customFormat="1" x14ac:dyDescent="0.2">
      <c r="A19" s="48"/>
      <c r="B19" s="21" t="s">
        <v>220</v>
      </c>
      <c r="C19" s="39">
        <f t="shared" ref="C19:L19" si="27">SUM(C20:C23)</f>
        <v>2119.8631457899996</v>
      </c>
      <c r="D19" s="39">
        <f t="shared" si="27"/>
        <v>2001.8164215800002</v>
      </c>
      <c r="E19" s="39">
        <f t="shared" si="27"/>
        <v>2613.7223515299993</v>
      </c>
      <c r="F19" s="39">
        <f t="shared" si="27"/>
        <v>3032.5261567834441</v>
      </c>
      <c r="G19" s="39">
        <v>2758.9328814625615</v>
      </c>
      <c r="H19" s="39">
        <v>3661.5973230004961</v>
      </c>
      <c r="I19" s="39">
        <v>3871.1779429637218</v>
      </c>
      <c r="J19" s="39">
        <v>4089.490009129262</v>
      </c>
      <c r="K19" s="39">
        <f t="shared" si="27"/>
        <v>3355.8796076000008</v>
      </c>
      <c r="L19" s="39">
        <f t="shared" si="27"/>
        <v>4193.0714123279076</v>
      </c>
      <c r="M19" s="39">
        <f t="shared" ref="M19" si="28">SUM(M20:M23)</f>
        <v>4633.3380804784656</v>
      </c>
      <c r="N19" s="39">
        <f t="shared" ref="N19:O19" si="29">SUM(N20:N23)</f>
        <v>4886.2554984009375</v>
      </c>
      <c r="O19" s="39">
        <f t="shared" si="29"/>
        <v>3838.6351525120836</v>
      </c>
      <c r="P19" s="39">
        <f t="shared" ref="P19" si="30">SUM(P20:P23)</f>
        <v>3798.1843715442274</v>
      </c>
      <c r="Q19" s="40"/>
      <c r="R19" s="39">
        <f ca="1">SUMIF($B$7:$Q$7,R$4,$B19:$J19)</f>
        <v>4121.6795673699999</v>
      </c>
      <c r="S19" s="39">
        <f ca="1">SUMIF($B$7:$Q$7,S$4,$B19:$J19)</f>
        <v>5646.2485083134434</v>
      </c>
      <c r="T19" s="39">
        <f ca="1">SUMIF($B$7:$Q$7,T$4,$B19:$J19)</f>
        <v>6420.5302044630571</v>
      </c>
      <c r="U19" s="39">
        <f ca="1">SUMIF($B$7:$Q$7,U$4,$B19:$J19)</f>
        <v>7960.6679520929838</v>
      </c>
      <c r="V19" s="39">
        <f>SUMIF($B$7:$Q$7,V$4,B19:Q19)</f>
        <v>7548.9510199279084</v>
      </c>
      <c r="W19" s="39">
        <f>SUMIF($B$7:$Q$7,W$4,C19:R19)</f>
        <v>8724.8906509130211</v>
      </c>
      <c r="X19" s="39">
        <f ca="1">SUMIF($B$7:$Q$7,X$4,D19:S19)</f>
        <v>4121.6795673699999</v>
      </c>
      <c r="Y19" s="40"/>
      <c r="Z19" s="39">
        <f ca="1">SUMIF($B$6:$Q$6,Z$4,$B19:$J19)</f>
        <v>9767.9280756834432</v>
      </c>
      <c r="AA19" s="39">
        <f t="shared" ca="1" si="17"/>
        <v>14381.198156556042</v>
      </c>
      <c r="AB19" s="39">
        <v>17127.456976358801</v>
      </c>
      <c r="AC19" s="6"/>
      <c r="AD19" s="39">
        <f t="shared" ref="AD19:AE23" si="31">SUMIFS($C19:$Q19,$C$8:$Q$8,"&gt;="&amp;AD$8,$C$8:$Q$8,"&lt;="&amp;AD$7)</f>
        <v>10291.70814742678</v>
      </c>
      <c r="AE19" s="39">
        <f t="shared" si="31"/>
        <v>12182.289100406375</v>
      </c>
      <c r="AF19" s="39">
        <f>SUMIFS($B19:$Q19,$B$8:$Q$8,"&gt;="&amp;$AF$7,$B$8:$Q$8,"&lt;="&amp;$AF$8)</f>
        <v>16271.779109535637</v>
      </c>
      <c r="AG19" s="6"/>
      <c r="AH19" s="64">
        <f>SUMIF($C$4:$AG$4,$AH$2,$C19:$AG19)/SUMIF($C$4:$AG$4,$AI$2,$C19:$AG19)-1</f>
        <v>-9.4176082864385835E-2</v>
      </c>
      <c r="AI19" s="39">
        <f>SUMIF($C$4:$AG$4,$AH$2,$C19:$AG19)-SUMIF($C$4:$AG$4,$AI$2,$C19:$AG19)</f>
        <v>-394.88704078368028</v>
      </c>
    </row>
    <row r="20" spans="1:35" x14ac:dyDescent="0.2">
      <c r="B20" s="13" t="s">
        <v>221</v>
      </c>
      <c r="C20" s="41">
        <v>1399.7241558999997</v>
      </c>
      <c r="D20" s="41">
        <v>1023.6298232400003</v>
      </c>
      <c r="E20" s="41">
        <v>1438.3713572599995</v>
      </c>
      <c r="F20" s="41">
        <v>1828.1925007900004</v>
      </c>
      <c r="G20" s="41">
        <v>1580.1863629817724</v>
      </c>
      <c r="H20" s="41">
        <v>1975.1786768258262</v>
      </c>
      <c r="I20" s="41">
        <v>2120.8270603907704</v>
      </c>
      <c r="J20" s="41">
        <v>2159.3057241435376</v>
      </c>
      <c r="K20" s="41">
        <v>1703.6976011088991</v>
      </c>
      <c r="L20" s="41">
        <v>2217.3504636494526</v>
      </c>
      <c r="M20" s="41">
        <v>2557.7952025300015</v>
      </c>
      <c r="N20" s="41">
        <v>2692.8480922599983</v>
      </c>
      <c r="O20" s="41">
        <v>1811.0422740132365</v>
      </c>
      <c r="P20" s="41">
        <v>1709.011650089999</v>
      </c>
      <c r="Q20" s="41"/>
      <c r="R20" s="41">
        <f t="shared" ref="R20:R23" ca="1" si="32">SUMIF($B$7:$Q$7,R$4,$B20:$J20)</f>
        <v>2423.3539791399999</v>
      </c>
      <c r="S20" s="41">
        <f t="shared" ref="S20:U23" ca="1" si="33">SUMIF($B$7:$Q$7,S$4,$B20:$J20)</f>
        <v>3266.5638580499999</v>
      </c>
      <c r="T20" s="41">
        <f t="shared" ca="1" si="33"/>
        <v>3555.3650398075988</v>
      </c>
      <c r="U20" s="41">
        <f t="shared" ca="1" si="33"/>
        <v>4280.1327845343076</v>
      </c>
      <c r="V20" s="41">
        <f>SUMIF($B$7:$Q$7,V$4,B20:Q20)</f>
        <v>3921.0480647583518</v>
      </c>
      <c r="W20" s="41">
        <f>SUMIF($B$7:$Q$7,W$4,$B$20:$Q$20)</f>
        <v>5250.6432947899993</v>
      </c>
      <c r="X20" s="41">
        <f>SUMIF($B$7:$Q$7,X$4,$B$20:$Q$20)</f>
        <v>3520.0539241032357</v>
      </c>
      <c r="Y20" s="41"/>
      <c r="Z20" s="41">
        <f ca="1">SUMIF($B$6:$Q$6,Z$4,$B20:$J20)</f>
        <v>5689.9178371899998</v>
      </c>
      <c r="AA20" s="41">
        <f t="shared" ca="1" si="17"/>
        <v>7835.4978243419064</v>
      </c>
      <c r="AB20" s="41">
        <f>SUMIF($B$6:$Q$6,AB$4,$B20:$Q20)</f>
        <v>9171.6913595483529</v>
      </c>
      <c r="AC20" s="9"/>
      <c r="AD20" s="41">
        <f t="shared" si="31"/>
        <v>5676.1921001983692</v>
      </c>
      <c r="AE20" s="41">
        <f t="shared" si="31"/>
        <v>6478.8432672883537</v>
      </c>
      <c r="AF20" s="41">
        <f>SUMIFS($B20:$Q20,$B$8:$Q$8,"&gt;="&amp;$AF$7,$B$8:$Q$8,"&lt;="&amp;$AF$8)</f>
        <v>8638.1489914318918</v>
      </c>
      <c r="AG20" s="9"/>
      <c r="AH20" s="63">
        <f>SUMIF($C$4:$AG$4,$AH$2,$C20:$AG20)/SUMIF($C$4:$AG$4,$AI$2,$C20:$AG20)-1</f>
        <v>-0.2292550599884865</v>
      </c>
      <c r="AI20" s="41">
        <f>SUMIF($C$4:$AG$4,$AH$2,$C20:$AG20)-SUMIF($C$4:$AG$4,$AI$2,$C20:$AG20)</f>
        <v>-508.33881355945368</v>
      </c>
    </row>
    <row r="21" spans="1:35" x14ac:dyDescent="0.2">
      <c r="B21" s="13" t="s">
        <v>222</v>
      </c>
      <c r="C21" s="41">
        <v>70.25262386</v>
      </c>
      <c r="D21" s="41">
        <v>95.289681769999888</v>
      </c>
      <c r="E21" s="41">
        <v>175.35737218000017</v>
      </c>
      <c r="F21" s="41">
        <v>174.45747144000006</v>
      </c>
      <c r="G21" s="41">
        <v>211.45474178999996</v>
      </c>
      <c r="H21" s="41">
        <v>339.25612204000004</v>
      </c>
      <c r="I21" s="41">
        <v>348.07830793000028</v>
      </c>
      <c r="J21" s="41">
        <v>359.45770873000004</v>
      </c>
      <c r="K21" s="41">
        <v>239.41596357999998</v>
      </c>
      <c r="L21" s="41">
        <v>359.99854912999984</v>
      </c>
      <c r="M21" s="41">
        <v>394.21807707999983</v>
      </c>
      <c r="N21" s="41">
        <v>309.77948701816928</v>
      </c>
      <c r="O21" s="41">
        <v>333.71706770372873</v>
      </c>
      <c r="P21" s="41">
        <v>236.33146361309176</v>
      </c>
      <c r="Q21" s="41"/>
      <c r="R21" s="41">
        <f t="shared" ca="1" si="32"/>
        <v>165.54230562999987</v>
      </c>
      <c r="S21" s="41">
        <f t="shared" ca="1" si="33"/>
        <v>349.81484362000026</v>
      </c>
      <c r="T21" s="41">
        <f t="shared" ca="1" si="33"/>
        <v>550.71086382999999</v>
      </c>
      <c r="U21" s="41">
        <f t="shared" ca="1" si="33"/>
        <v>707.53601666000031</v>
      </c>
      <c r="V21" s="41">
        <f>SUMIF($B$7:$Q$7,V$4,B21:Q21)</f>
        <v>599.41451270999983</v>
      </c>
      <c r="W21" s="41">
        <f>SUMIF($B$7:$Q$7,W$4,$B$21:$Q$21)</f>
        <v>703.99756409816905</v>
      </c>
      <c r="X21" s="41">
        <f>SUMIF($B$7:$Q$7,X$4,$B$21:$Q$21)</f>
        <v>570.04853131682046</v>
      </c>
      <c r="Y21" s="41"/>
      <c r="Z21" s="41">
        <f t="shared" ref="Z21:Z23" ca="1" si="34">SUMIF($B$6:$Q$6,Z$4,$B21:$J21)</f>
        <v>515.35714925000013</v>
      </c>
      <c r="AA21" s="41">
        <f t="shared" ca="1" si="17"/>
        <v>1258.2468804900004</v>
      </c>
      <c r="AB21" s="41">
        <f t="shared" ref="AB21:AB23" si="35">SUMIF($B$6:$Q$6,AB$4,$B21:$Q21)</f>
        <v>1303.4120768081689</v>
      </c>
      <c r="AD21" s="41">
        <f t="shared" si="31"/>
        <v>898.78917176000027</v>
      </c>
      <c r="AE21" s="41">
        <f t="shared" si="31"/>
        <v>993.63258978999966</v>
      </c>
      <c r="AF21" s="41">
        <f>SUMIFS($B21:$Q21,$B$8:$Q$8,"&gt;="&amp;$AF$7,$B$8:$Q$8,"&lt;="&amp;$AF$8)</f>
        <v>1353.0902985199998</v>
      </c>
      <c r="AH21" s="63">
        <f>SUMIF($C$4:$AG$4,$AH$2,$C21:$AG21)/SUMIF($C$4:$AG$4,$AI$2,$C21:$AG21)-1</f>
        <v>-0.34352106644810509</v>
      </c>
      <c r="AI21" s="41">
        <f>SUMIF($C$4:$AG$4,$AH$2,$C21:$AG21)-SUMIF($C$4:$AG$4,$AI$2,$C21:$AG21)</f>
        <v>-123.66708551690809</v>
      </c>
    </row>
    <row r="22" spans="1:35" x14ac:dyDescent="0.2">
      <c r="A22" s="45" t="s">
        <v>223</v>
      </c>
      <c r="B22" s="13" t="s">
        <v>224</v>
      </c>
      <c r="C22" s="41">
        <v>622.23026744999993</v>
      </c>
      <c r="D22" s="41">
        <v>820.50553545000002</v>
      </c>
      <c r="E22" s="41">
        <v>913.01725042999988</v>
      </c>
      <c r="F22" s="41">
        <v>946.16167799344385</v>
      </c>
      <c r="G22" s="41">
        <v>830.41578186256186</v>
      </c>
      <c r="H22" s="41">
        <v>1150.219827780496</v>
      </c>
      <c r="I22" s="41">
        <v>1144.8725193137211</v>
      </c>
      <c r="J22" s="41">
        <v>1293.6600545492615</v>
      </c>
      <c r="K22" s="41">
        <v>1161.3523358400003</v>
      </c>
      <c r="L22" s="41">
        <v>1345.297835467908</v>
      </c>
      <c r="M22" s="41">
        <v>1384.299972248464</v>
      </c>
      <c r="N22" s="41">
        <v>1524.9582212627693</v>
      </c>
      <c r="O22" s="41">
        <v>1357.522881335118</v>
      </c>
      <c r="P22" s="41">
        <v>1541.5398321811367</v>
      </c>
      <c r="Q22" s="41"/>
      <c r="R22" s="41">
        <f t="shared" ca="1" si="32"/>
        <v>1442.7358029</v>
      </c>
      <c r="S22" s="41">
        <f t="shared" ca="1" si="33"/>
        <v>1859.1789284234437</v>
      </c>
      <c r="T22" s="41">
        <f t="shared" ca="1" si="33"/>
        <v>1980.6356096430577</v>
      </c>
      <c r="U22" s="41">
        <f t="shared" ca="1" si="33"/>
        <v>2438.5325738629826</v>
      </c>
      <c r="V22" s="41">
        <f>SUMIF($B$7:$Q$7,V$4,B22:Q22)</f>
        <v>2506.6501713079083</v>
      </c>
      <c r="W22" s="41">
        <f>SUMIF($B$7:$Q$7,W$4,$B$22:$Q$22)</f>
        <v>2909.258193511233</v>
      </c>
      <c r="X22" s="41">
        <f>SUMIF($B$7:$Q$7,X$4,$B$22:$Q$22)</f>
        <v>2899.0627135162549</v>
      </c>
      <c r="Y22" s="41"/>
      <c r="Z22" s="41">
        <f t="shared" ca="1" si="34"/>
        <v>3301.9147313234434</v>
      </c>
      <c r="AA22" s="41">
        <f t="shared" ca="1" si="17"/>
        <v>4419.1681835060408</v>
      </c>
      <c r="AB22" s="41">
        <f t="shared" si="35"/>
        <v>5415.9083648191418</v>
      </c>
      <c r="AD22" s="41">
        <f t="shared" si="31"/>
        <v>3125.5081289567788</v>
      </c>
      <c r="AE22" s="41">
        <f t="shared" si="31"/>
        <v>3890.9501435563725</v>
      </c>
      <c r="AF22" s="41">
        <f>SUMIFS($B22:$Q22,$B$8:$Q$8,"&gt;="&amp;$AF$7,$B$8:$Q$8,"&lt;="&amp;$AF$8)</f>
        <v>5184.6101981056336</v>
      </c>
      <c r="AH22" s="63">
        <f>SUMIF($C$4:$AG$4,$AH$2,$C22:$AG22)/SUMIF($C$4:$AG$4,$AI$2,$C22:$AG22)-1</f>
        <v>0.14587252840184184</v>
      </c>
      <c r="AI22" s="41">
        <f>SUMIF($C$4:$AG$4,$AH$2,$C22:$AG22)-SUMIF($C$4:$AG$4,$AI$2,$C22:$AG22)</f>
        <v>196.24199671322867</v>
      </c>
    </row>
    <row r="23" spans="1:35" x14ac:dyDescent="0.2">
      <c r="B23" s="13" t="s">
        <v>225</v>
      </c>
      <c r="C23" s="41">
        <v>27.656098579999995</v>
      </c>
      <c r="D23" s="41">
        <v>62.391381119999991</v>
      </c>
      <c r="E23" s="41">
        <v>86.976371659999998</v>
      </c>
      <c r="F23" s="41">
        <v>83.71450655999999</v>
      </c>
      <c r="G23" s="41">
        <v>136.87599482822748</v>
      </c>
      <c r="H23" s="41">
        <v>196.94269635417359</v>
      </c>
      <c r="I23" s="41">
        <v>257.40005532922982</v>
      </c>
      <c r="J23" s="41">
        <v>277.06652170646311</v>
      </c>
      <c r="K23" s="41">
        <v>251.41370707110121</v>
      </c>
      <c r="L23" s="41">
        <v>270.42456408054699</v>
      </c>
      <c r="M23" s="41">
        <v>297.02482861999999</v>
      </c>
      <c r="N23" s="41">
        <v>358.66969785999993</v>
      </c>
      <c r="O23" s="41">
        <v>336.35292946000004</v>
      </c>
      <c r="P23" s="41">
        <v>311.30142566000006</v>
      </c>
      <c r="Q23" s="41"/>
      <c r="R23" s="41">
        <f t="shared" ca="1" si="32"/>
        <v>90.047479699999982</v>
      </c>
      <c r="S23" s="41">
        <f t="shared" ca="1" si="33"/>
        <v>170.69087822</v>
      </c>
      <c r="T23" s="41">
        <f t="shared" ca="1" si="33"/>
        <v>333.81869118240104</v>
      </c>
      <c r="U23" s="41">
        <f t="shared" ca="1" si="33"/>
        <v>534.46657703569292</v>
      </c>
      <c r="V23" s="41">
        <f>SUMIF($B$7:$Q$7,V$4,B23:Q23)</f>
        <v>521.8382711516482</v>
      </c>
      <c r="W23" s="41">
        <f>SUMIF($B$7:$Q$7,W$4,$B$23:$Q$23)</f>
        <v>655.69452647999992</v>
      </c>
      <c r="X23" s="41">
        <f>SUMIF($B$7:$Q$7,X$4,$B$23:$Q$23)</f>
        <v>647.6543551200001</v>
      </c>
      <c r="Y23" s="41"/>
      <c r="Z23" s="41">
        <f t="shared" ca="1" si="34"/>
        <v>260.73835792</v>
      </c>
      <c r="AA23" s="41">
        <f t="shared" ca="1" si="17"/>
        <v>868.28526821809396</v>
      </c>
      <c r="AB23" s="41">
        <f t="shared" si="35"/>
        <v>1177.532797631648</v>
      </c>
      <c r="AD23" s="41">
        <f t="shared" si="31"/>
        <v>591.2187465116308</v>
      </c>
      <c r="AE23" s="41">
        <f t="shared" si="31"/>
        <v>818.86309977164819</v>
      </c>
      <c r="AF23" s="41">
        <f>SUMIFS($B23:$Q23,$B$8:$Q$8,"&gt;="&amp;$AF$7,$B$8:$Q$8,"&lt;="&amp;$AF$8)</f>
        <v>1095.9296214781111</v>
      </c>
      <c r="AH23" s="63">
        <f>SUMIF($C$4:$AG$4,$AH$2,$C23:$AG23)/SUMIF($C$4:$AG$4,$AI$2,$C23:$AG23)-1</f>
        <v>0.15115809363855615</v>
      </c>
      <c r="AI23" s="41">
        <f>SUMIF($C$4:$AG$4,$AH$2,$C23:$AG23)-SUMIF($C$4:$AG$4,$AI$2,$C23:$AG23)</f>
        <v>40.876861579453077</v>
      </c>
    </row>
    <row r="24" spans="1:35" x14ac:dyDescent="0.2">
      <c r="AC24" s="9"/>
      <c r="AG24" s="9"/>
      <c r="AH24" s="7"/>
      <c r="AI24" s="7"/>
    </row>
    <row r="25" spans="1:35" s="17" customFormat="1" ht="15" x14ac:dyDescent="0.2">
      <c r="A25" s="46"/>
      <c r="B25" s="18" t="s">
        <v>226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6"/>
      <c r="R25" s="19"/>
      <c r="S25" s="19"/>
      <c r="T25" s="19"/>
      <c r="U25" s="19"/>
      <c r="V25" s="19"/>
      <c r="W25" s="19"/>
      <c r="X25" s="19"/>
      <c r="Y25" s="16"/>
      <c r="Z25" s="20"/>
      <c r="AA25" s="20"/>
      <c r="AB25" s="20"/>
      <c r="AC25" s="6"/>
      <c r="AD25" s="20"/>
      <c r="AE25" s="20"/>
      <c r="AF25" s="20"/>
      <c r="AG25" s="6"/>
      <c r="AH25" s="20"/>
      <c r="AI25" s="20"/>
    </row>
    <row r="26" spans="1:35" x14ac:dyDescent="0.2">
      <c r="AH26" s="7"/>
      <c r="AI26" s="7"/>
    </row>
    <row r="27" spans="1:35" s="9" customFormat="1" x14ac:dyDescent="0.2">
      <c r="A27" s="48"/>
      <c r="B27" s="21" t="s">
        <v>227</v>
      </c>
      <c r="C27" s="39">
        <f t="shared" ref="C27:L27" si="36">SUM(C28:C29)</f>
        <v>1715.6407520198015</v>
      </c>
      <c r="D27" s="39">
        <f t="shared" si="36"/>
        <v>1742.0100944977498</v>
      </c>
      <c r="E27" s="39">
        <f t="shared" si="36"/>
        <v>1795.0793109829501</v>
      </c>
      <c r="F27" s="39">
        <f t="shared" si="36"/>
        <v>1868.6785640084531</v>
      </c>
      <c r="G27" s="39">
        <v>1917.5619463953512</v>
      </c>
      <c r="H27" s="39">
        <v>2033.7794119010455</v>
      </c>
      <c r="I27" s="39">
        <v>2159.3236473302518</v>
      </c>
      <c r="J27" s="39">
        <v>2285.4096199757023</v>
      </c>
      <c r="K27" s="39">
        <f t="shared" si="36"/>
        <v>2340.1669683158948</v>
      </c>
      <c r="L27" s="39">
        <f t="shared" si="36"/>
        <v>2426.2999400631516</v>
      </c>
      <c r="M27" s="39">
        <f t="shared" ref="M27" si="37">SUM(M28:M29)</f>
        <v>2611.7360189419023</v>
      </c>
      <c r="N27" s="39">
        <f t="shared" ref="N27:O27" si="38">SUM(N28:N29)</f>
        <v>2668.5186844467107</v>
      </c>
      <c r="O27" s="39">
        <f t="shared" si="38"/>
        <v>2765.5110923765683</v>
      </c>
      <c r="P27" s="39">
        <f t="shared" ref="P27" si="39">SUM(P28:P29)</f>
        <v>2894.0740581382133</v>
      </c>
      <c r="Q27" s="40"/>
      <c r="R27" s="39">
        <f t="shared" ref="R27:U29" ca="1" si="40">SUMIF($B$8:$Q$8,R$8,$B27:$J27)</f>
        <v>1742.0100944977498</v>
      </c>
      <c r="S27" s="39">
        <f t="shared" ca="1" si="40"/>
        <v>1868.6785640084531</v>
      </c>
      <c r="T27" s="39">
        <f t="shared" ca="1" si="40"/>
        <v>2033.7794119010455</v>
      </c>
      <c r="U27" s="39">
        <f t="shared" ca="1" si="40"/>
        <v>2285.4096199757023</v>
      </c>
      <c r="V27" s="39">
        <f>SUMIF($B$8:$Q$8,V$8,B27:Q27)</f>
        <v>2426.2999400631516</v>
      </c>
      <c r="W27" s="39">
        <f>SUMIF($B$8:$Q$8,W$8,$B$27:$Q$27)</f>
        <v>2668.5186844467107</v>
      </c>
      <c r="X27" s="39">
        <f>SUMIF($B$8:$Q$8,X$8,$B$27:$Q$27)</f>
        <v>2894.0740581382133</v>
      </c>
      <c r="Y27" s="40"/>
      <c r="Z27" s="39">
        <f ca="1">SUMIF($B$8:$Q$8,Z$8,$B27:$J27)</f>
        <v>1868.6785640084531</v>
      </c>
      <c r="AA27" s="39">
        <f ca="1">SUMIF($B$8:$Q$8,AA$8,$B27:$J27)</f>
        <v>2285.4096199757023</v>
      </c>
      <c r="AB27" s="39">
        <f>SUMIF($B$8:$Q$8,AB$8,$B27:$Q27)</f>
        <v>2668.5186844467107</v>
      </c>
      <c r="AC27" s="6"/>
      <c r="AD27" s="39">
        <f t="shared" ref="AD27:AE29" si="41">SUMIF($C$8:$Q$8,AD$7,$C27:$Q27)</f>
        <v>2159.3236473302518</v>
      </c>
      <c r="AE27" s="39">
        <f t="shared" si="41"/>
        <v>2611.7360189419023</v>
      </c>
      <c r="AF27" s="39">
        <f ca="1">SUMIF($B$8:$Q$8,AF$8,$B27:$M27)</f>
        <v>2611.7360189419023</v>
      </c>
      <c r="AG27" s="6"/>
      <c r="AH27" s="56">
        <f>SUMIF($C$4:$AG$4,$AH$2,$C27:$AG27)/SUMIF($C$4:$AG$4,$AI$2,$C27:$AG27)-1</f>
        <v>0.19279319524810545</v>
      </c>
      <c r="AI27" s="39">
        <f>SUMIF($C$4:$AG$4,$AH$2,$C27:$AG27)-SUMIF($C$4:$AG$4,$AI$2,$C27:$AG27)</f>
        <v>467.77411807506178</v>
      </c>
    </row>
    <row r="28" spans="1:35" x14ac:dyDescent="0.2">
      <c r="A28" s="45" t="s">
        <v>228</v>
      </c>
      <c r="B28" s="13" t="s">
        <v>229</v>
      </c>
      <c r="C28" s="41">
        <v>1486.6516090075015</v>
      </c>
      <c r="D28" s="41">
        <v>1509.079</v>
      </c>
      <c r="E28" s="41">
        <v>1555.9998001672002</v>
      </c>
      <c r="F28" s="41">
        <v>1618.4757141065031</v>
      </c>
      <c r="G28" s="41">
        <v>1662.3598797082011</v>
      </c>
      <c r="H28" s="41">
        <v>1761.6617605696954</v>
      </c>
      <c r="I28" s="41">
        <v>1867.1344269671019</v>
      </c>
      <c r="J28" s="41">
        <v>1973.4069436486022</v>
      </c>
      <c r="K28" s="41">
        <v>2018.3036422678949</v>
      </c>
      <c r="L28" s="41">
        <v>2088.8342254612016</v>
      </c>
      <c r="M28" s="41">
        <v>2249.5449618162024</v>
      </c>
      <c r="N28" s="41">
        <v>2284.3096254635107</v>
      </c>
      <c r="O28" s="41">
        <v>2365.8781928810681</v>
      </c>
      <c r="P28" s="41">
        <v>2476.6672045118135</v>
      </c>
      <c r="Q28" s="41"/>
      <c r="R28" s="41">
        <f t="shared" ca="1" si="40"/>
        <v>1509.079</v>
      </c>
      <c r="S28" s="41">
        <f t="shared" ca="1" si="40"/>
        <v>1618.4757141065031</v>
      </c>
      <c r="T28" s="41">
        <f t="shared" ca="1" si="40"/>
        <v>1761.6617605696954</v>
      </c>
      <c r="U28" s="41">
        <f t="shared" ca="1" si="40"/>
        <v>1973.4069436486022</v>
      </c>
      <c r="V28" s="41">
        <f>SUMIF($B$8:$Q$8,V$8,$B$28:$Q$28)</f>
        <v>2088.8342254612016</v>
      </c>
      <c r="W28" s="41">
        <f>SUMIF($B$8:$Q$8,W$8,$B$28:$Q$28)</f>
        <v>2284.3096254635107</v>
      </c>
      <c r="X28" s="41">
        <f>SUMIF($B$8:$Q$8,X$8,$B$28:$Q$28)</f>
        <v>2476.6672045118135</v>
      </c>
      <c r="Y28" s="41"/>
      <c r="Z28" s="41">
        <f ca="1">SUMIF($B$8:$Q$8,Z$8,$B28:$M28)</f>
        <v>1618.4757141065031</v>
      </c>
      <c r="AA28" s="41">
        <f ca="1">SUMIF($B$8:$Q$8,AA$8,$B28:$M28)</f>
        <v>1973.4069436486022</v>
      </c>
      <c r="AB28" s="41">
        <f>SUMIF($B$8:$Q$8,AB$8,$B28:$Q28)</f>
        <v>2284.3096254635107</v>
      </c>
      <c r="AD28" s="41">
        <f t="shared" si="41"/>
        <v>1867.1344269671019</v>
      </c>
      <c r="AE28" s="41">
        <f t="shared" si="41"/>
        <v>2249.5449618162024</v>
      </c>
      <c r="AF28" s="41">
        <f ca="1">SUMIF($B$8:$Q$8,AF$8,$B28:$M28)</f>
        <v>2249.5449618162024</v>
      </c>
      <c r="AH28" s="63">
        <f>SUMIF($C$4:$AG$4,$AH$2,$C28:$AG28)/SUMIF($C$4:$AG$4,$AI$2,$C28:$AG28)-1</f>
        <v>0.18566958273818046</v>
      </c>
      <c r="AI28" s="41">
        <f>SUMIF($C$4:$AG$4,$AH$2,$C28:$AG28)-SUMIF($C$4:$AG$4,$AI$2,$C28:$AG28)</f>
        <v>387.83297905061181</v>
      </c>
    </row>
    <row r="29" spans="1:35" x14ac:dyDescent="0.2">
      <c r="A29" s="45" t="s">
        <v>230</v>
      </c>
      <c r="B29" s="13" t="s">
        <v>231</v>
      </c>
      <c r="C29" s="41">
        <v>228.98914301230008</v>
      </c>
      <c r="D29" s="41">
        <v>232.93109449774997</v>
      </c>
      <c r="E29" s="41">
        <v>239.07951081574998</v>
      </c>
      <c r="F29" s="41">
        <v>250.20284990195</v>
      </c>
      <c r="G29" s="41">
        <v>255.20206668715002</v>
      </c>
      <c r="H29" s="41">
        <v>272.11765133134998</v>
      </c>
      <c r="I29" s="41">
        <v>292.18922036315001</v>
      </c>
      <c r="J29" s="41">
        <v>312.00267632710006</v>
      </c>
      <c r="K29" s="41">
        <v>321.86332604799998</v>
      </c>
      <c r="L29" s="41">
        <v>337.46571460194986</v>
      </c>
      <c r="M29" s="41">
        <v>362.19105712570001</v>
      </c>
      <c r="N29" s="41">
        <v>384.20905898320001</v>
      </c>
      <c r="O29" s="41">
        <v>399.63289949550006</v>
      </c>
      <c r="P29" s="41">
        <v>417.40685362639988</v>
      </c>
      <c r="Q29" s="41"/>
      <c r="R29" s="41">
        <f t="shared" ca="1" si="40"/>
        <v>232.93109449774997</v>
      </c>
      <c r="S29" s="41">
        <f t="shared" ca="1" si="40"/>
        <v>250.20284990195</v>
      </c>
      <c r="T29" s="41">
        <f t="shared" ca="1" si="40"/>
        <v>272.11765133134998</v>
      </c>
      <c r="U29" s="41">
        <f t="shared" ca="1" si="40"/>
        <v>312.00267632710006</v>
      </c>
      <c r="V29" s="41">
        <f>SUMIF($B$8:$Q$8,V$8,$B$29:$Q$29)</f>
        <v>337.46571460194986</v>
      </c>
      <c r="W29" s="41">
        <f>SUMIF($B$8:$Q$8,W$8,$B$29:$Q$29)</f>
        <v>384.20905898320001</v>
      </c>
      <c r="X29" s="41">
        <f>SUMIF($B$8:$Q$8,X$8,$B$29:$Q$29)</f>
        <v>417.40685362639988</v>
      </c>
      <c r="Y29" s="41"/>
      <c r="Z29" s="41">
        <f ca="1">SUMIF($B$8:$Q$8,Z$8,$B29:$M29)</f>
        <v>250.20284990195</v>
      </c>
      <c r="AA29" s="41">
        <f ca="1">SUMIF($B$8:$Q$8,AA$8,$B29:$M29)</f>
        <v>312.00267632710006</v>
      </c>
      <c r="AB29" s="41">
        <f>SUMIF($B$8:$Q$8,AB$8,$B29:$Q29)</f>
        <v>384.20905898320001</v>
      </c>
      <c r="AD29" s="41">
        <f t="shared" si="41"/>
        <v>292.18922036315001</v>
      </c>
      <c r="AE29" s="41">
        <f t="shared" si="41"/>
        <v>362.19105712570001</v>
      </c>
      <c r="AF29" s="41">
        <f ca="1">SUMIF($B$8:$Q$8,AF$8,$B29:$M29)</f>
        <v>362.19105712570001</v>
      </c>
      <c r="AH29" s="63">
        <f>SUMIF($C$4:$AG$4,$AH$2,$C29:$AG29)/SUMIF($C$4:$AG$4,$AI$2,$C29:$AG29)-1</f>
        <v>0.23688669860505041</v>
      </c>
      <c r="AI29" s="41">
        <f>SUMIF($C$4:$AG$4,$AH$2,$C29:$AG29)-SUMIF($C$4:$AG$4,$AI$2,$C29:$AG29)</f>
        <v>79.941139024450024</v>
      </c>
    </row>
    <row r="30" spans="1:35" x14ac:dyDescent="0.2">
      <c r="AC30" s="9"/>
      <c r="AG30" s="9"/>
      <c r="AH30" s="7"/>
      <c r="AI30" s="7"/>
    </row>
    <row r="31" spans="1:35" s="17" customFormat="1" ht="15" x14ac:dyDescent="0.2">
      <c r="A31" s="46"/>
      <c r="B31" s="18" t="s">
        <v>232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6"/>
      <c r="R31" s="19"/>
      <c r="S31" s="19"/>
      <c r="T31" s="19"/>
      <c r="U31" s="19"/>
      <c r="V31" s="19"/>
      <c r="W31" s="19"/>
      <c r="X31" s="19"/>
      <c r="Y31" s="16"/>
      <c r="Z31" s="20"/>
      <c r="AA31" s="20"/>
      <c r="AB31" s="20"/>
      <c r="AC31" s="6"/>
      <c r="AD31" s="20"/>
      <c r="AE31" s="20"/>
      <c r="AF31" s="20"/>
      <c r="AG31" s="6"/>
      <c r="AH31" s="20"/>
      <c r="AI31" s="20"/>
    </row>
    <row r="32" spans="1:35" x14ac:dyDescent="0.2">
      <c r="AH32" s="7"/>
      <c r="AI32" s="7"/>
    </row>
    <row r="33" spans="1:35" x14ac:dyDescent="0.2">
      <c r="A33" s="45" t="s">
        <v>233</v>
      </c>
      <c r="B33" s="13" t="s">
        <v>234</v>
      </c>
      <c r="C33" s="44">
        <v>7291</v>
      </c>
      <c r="D33" s="44">
        <v>3643</v>
      </c>
      <c r="E33" s="44">
        <v>5628</v>
      </c>
      <c r="F33" s="44">
        <v>6664</v>
      </c>
      <c r="G33" s="44">
        <v>4847</v>
      </c>
      <c r="H33" s="44">
        <v>6336</v>
      </c>
      <c r="I33" s="44">
        <v>6814</v>
      </c>
      <c r="J33" s="44">
        <v>6508</v>
      </c>
      <c r="K33" s="44">
        <v>5777</v>
      </c>
      <c r="L33" s="44">
        <v>6968</v>
      </c>
      <c r="M33" s="44">
        <v>7836</v>
      </c>
      <c r="N33" s="44">
        <v>8091</v>
      </c>
      <c r="O33" s="44">
        <v>5376</v>
      </c>
      <c r="P33" s="44">
        <v>5005</v>
      </c>
      <c r="Q33" s="41"/>
      <c r="R33" s="44">
        <f t="shared" ref="R33:U38" ca="1" si="42">SUMIF($B$7:$Q$7,R$4,$B33:$J33)</f>
        <v>10934</v>
      </c>
      <c r="S33" s="44">
        <f t="shared" ca="1" si="42"/>
        <v>12292</v>
      </c>
      <c r="T33" s="44">
        <f t="shared" ca="1" si="42"/>
        <v>11183</v>
      </c>
      <c r="U33" s="44">
        <f t="shared" ca="1" si="42"/>
        <v>13322</v>
      </c>
      <c r="V33" s="44">
        <f>SUMIF($B$7:$Q$7,V$4,$B$33:$Q$33)</f>
        <v>12745</v>
      </c>
      <c r="W33" s="44">
        <f>SUMIF($B$7:$Q$7,W$4,$B$33:$Q$33)</f>
        <v>15927</v>
      </c>
      <c r="X33" s="44">
        <f>SUMIF($B$7:$Q$7,X$4,$B$33:$Q$33)</f>
        <v>10381</v>
      </c>
      <c r="Y33" s="44"/>
      <c r="Z33" s="44">
        <f t="shared" ref="Z33:Z38" ca="1" si="43">SUMIF($B$6:$Q$6,Z$4,$B33:$J33)</f>
        <v>23226</v>
      </c>
      <c r="AA33" s="44">
        <f>SUMIF($B$6:$Q$6,AA$4,$B$33:$Q$33)</f>
        <v>24505</v>
      </c>
      <c r="AB33" s="44">
        <f>SUMIF($B$6:$Q$6,AB$4,$B$33:$Q$33)</f>
        <v>28672</v>
      </c>
      <c r="AD33" s="44">
        <f>SUMIFS($C33:$Q33,$C$8:$Q$8,"&gt;="&amp;AD$8,$C$8:$Q$8,"&lt;="&amp;AD$7)</f>
        <v>17997</v>
      </c>
      <c r="AE33" s="44">
        <f>SUMIFS($C33:$Q33,$C$8:$Q$8,"&gt;="&amp;AE$8,$C$8:$Q$8,"&lt;="&amp;AE$7)</f>
        <v>20581</v>
      </c>
      <c r="AF33" s="44">
        <f>SUMIFS($B33:$Q33,$B$8:$Q$8,"&gt;="&amp;$AF$7,$B$8:$Q$8,"&lt;="&amp;$AF$8)</f>
        <v>27089</v>
      </c>
      <c r="AH33" s="63">
        <f t="shared" ref="AH33:AH38" si="44">SUMIF($C$4:$AG$4,$AH$2,$C33:$AG33)/SUMIF($C$4:$AG$4,$AI$2,$C33:$AG33)-1</f>
        <v>-0.28171641791044777</v>
      </c>
      <c r="AI33" s="44">
        <f t="shared" ref="AI33:AI38" si="45">SUMIF($C$4:$AG$4,$AH$2,$C33:$AG33)-SUMIF($C$4:$AG$4,$AI$2,$C33:$AG33)</f>
        <v>-1963</v>
      </c>
    </row>
    <row r="34" spans="1:35" x14ac:dyDescent="0.2">
      <c r="A34" s="45" t="s">
        <v>235</v>
      </c>
      <c r="B34" s="13" t="s">
        <v>236</v>
      </c>
      <c r="C34" s="44">
        <v>6049</v>
      </c>
      <c r="D34" s="44">
        <v>2468</v>
      </c>
      <c r="E34" s="44">
        <v>4185</v>
      </c>
      <c r="F34" s="44">
        <v>4592</v>
      </c>
      <c r="G34" s="44">
        <v>3140</v>
      </c>
      <c r="H34" s="44">
        <v>4166</v>
      </c>
      <c r="I34" s="44">
        <v>4848</v>
      </c>
      <c r="J34" s="44">
        <v>4440</v>
      </c>
      <c r="K34" s="44">
        <v>4420</v>
      </c>
      <c r="L34" s="44">
        <v>5471</v>
      </c>
      <c r="M34" s="44">
        <v>5805</v>
      </c>
      <c r="N34" s="44">
        <v>5527</v>
      </c>
      <c r="O34" s="44">
        <v>4528</v>
      </c>
      <c r="P34" s="44">
        <v>4166</v>
      </c>
      <c r="Q34" s="41"/>
      <c r="R34" s="44">
        <f t="shared" ca="1" si="42"/>
        <v>8517</v>
      </c>
      <c r="S34" s="44">
        <f t="shared" ca="1" si="42"/>
        <v>8777</v>
      </c>
      <c r="T34" s="44">
        <f t="shared" ca="1" si="42"/>
        <v>7306</v>
      </c>
      <c r="U34" s="44">
        <f t="shared" ca="1" si="42"/>
        <v>9288</v>
      </c>
      <c r="V34" s="44">
        <f>SUMIF($B$7:$Q$7,V$4,$B$34:$Q$34)</f>
        <v>9891</v>
      </c>
      <c r="W34" s="44">
        <f>SUMIF($B$7:$Q$7,W$4,$B$34:$Q$34)</f>
        <v>11332</v>
      </c>
      <c r="X34" s="44">
        <f>SUMIF($B$7:$Q$7,X$4,$B$34:$Q$34)</f>
        <v>8694</v>
      </c>
      <c r="Y34" s="44"/>
      <c r="Z34" s="44">
        <f t="shared" ca="1" si="43"/>
        <v>17294</v>
      </c>
      <c r="AA34" s="44">
        <f>SUMIF($B$6:$Q$6,AA$4,$B$34:$Q$34)</f>
        <v>16594</v>
      </c>
      <c r="AB34" s="44">
        <f>SUMIF($B$6:$Q$6,AB$4,$B$34:$Q$34)</f>
        <v>21223</v>
      </c>
      <c r="AD34" s="44">
        <f t="shared" ref="AD34:AE38" si="46">SUMIFS($C34:$Q34,$C$8:$Q$8,"&gt;="&amp;AD$8,$C$8:$Q$8,"&lt;="&amp;AD$7)</f>
        <v>12154</v>
      </c>
      <c r="AE34" s="44">
        <f t="shared" si="46"/>
        <v>15696</v>
      </c>
      <c r="AF34" s="44">
        <f t="shared" ref="AF34:AF37" si="47">SUMIFS($B34:$Q34,$B$8:$Q$8,"&gt;="&amp;$AF$7,$B$8:$Q$8,"&lt;="&amp;$AF$8)</f>
        <v>20136</v>
      </c>
      <c r="AH34" s="63">
        <f t="shared" si="44"/>
        <v>-0.23853043319320055</v>
      </c>
      <c r="AI34" s="44">
        <f t="shared" si="45"/>
        <v>-1305</v>
      </c>
    </row>
    <row r="35" spans="1:35" x14ac:dyDescent="0.2">
      <c r="A35" s="45" t="s">
        <v>237</v>
      </c>
      <c r="B35" s="13" t="s">
        <v>238</v>
      </c>
      <c r="C35" s="44">
        <v>1242</v>
      </c>
      <c r="D35" s="44">
        <v>1175</v>
      </c>
      <c r="E35" s="44">
        <v>1443</v>
      </c>
      <c r="F35" s="44">
        <v>2072</v>
      </c>
      <c r="G35" s="44">
        <v>1707</v>
      </c>
      <c r="H35" s="44">
        <v>2170</v>
      </c>
      <c r="I35" s="44">
        <v>1966</v>
      </c>
      <c r="J35" s="44">
        <v>2068</v>
      </c>
      <c r="K35" s="44">
        <v>1357</v>
      </c>
      <c r="L35" s="44">
        <v>1497</v>
      </c>
      <c r="M35" s="44">
        <v>2031</v>
      </c>
      <c r="N35" s="44">
        <v>2564</v>
      </c>
      <c r="O35" s="44">
        <v>848</v>
      </c>
      <c r="P35" s="44">
        <v>839</v>
      </c>
      <c r="Q35" s="41"/>
      <c r="R35" s="44">
        <f t="shared" ca="1" si="42"/>
        <v>2417</v>
      </c>
      <c r="S35" s="44">
        <f t="shared" ca="1" si="42"/>
        <v>3515</v>
      </c>
      <c r="T35" s="44">
        <f t="shared" ca="1" si="42"/>
        <v>3877</v>
      </c>
      <c r="U35" s="44">
        <f t="shared" ca="1" si="42"/>
        <v>4034</v>
      </c>
      <c r="V35" s="44">
        <f>SUMIF($B$7:$Q$7,V$4,$B$35:$Q$35)</f>
        <v>2854</v>
      </c>
      <c r="W35" s="44">
        <f t="shared" ref="W35:X35" si="48">SUMIF($B$7:$Q$7,W$4,$B$35:$Q$35)</f>
        <v>4595</v>
      </c>
      <c r="X35" s="44">
        <f t="shared" si="48"/>
        <v>1687</v>
      </c>
      <c r="Y35" s="44"/>
      <c r="Z35" s="44">
        <f t="shared" ca="1" si="43"/>
        <v>5932</v>
      </c>
      <c r="AA35" s="44">
        <f>SUMIF($B$6:$Q$6,AA$4,$B$35:$Q$35)</f>
        <v>7911</v>
      </c>
      <c r="AB35" s="44">
        <f>SUMIF($B$6:$Q$6,AB$4,$B$35:$Q$35)</f>
        <v>7449</v>
      </c>
      <c r="AD35" s="44">
        <f t="shared" si="46"/>
        <v>5843</v>
      </c>
      <c r="AE35" s="44">
        <f t="shared" si="46"/>
        <v>4885</v>
      </c>
      <c r="AF35" s="44">
        <f t="shared" si="47"/>
        <v>6953</v>
      </c>
      <c r="AH35" s="63">
        <f t="shared" si="44"/>
        <v>-0.43954575818303276</v>
      </c>
      <c r="AI35" s="44">
        <f t="shared" si="45"/>
        <v>-658</v>
      </c>
    </row>
    <row r="36" spans="1:35" x14ac:dyDescent="0.2">
      <c r="A36" s="45" t="s">
        <v>239</v>
      </c>
      <c r="B36" s="13" t="s">
        <v>240</v>
      </c>
      <c r="C36" s="44">
        <v>34394.166666666664</v>
      </c>
      <c r="D36" s="44">
        <v>27744</v>
      </c>
      <c r="E36" s="44">
        <v>34686</v>
      </c>
      <c r="F36" s="44">
        <v>35878</v>
      </c>
      <c r="G36" s="44">
        <v>30425</v>
      </c>
      <c r="H36" s="44">
        <v>33821</v>
      </c>
      <c r="I36" s="44">
        <v>36791</v>
      </c>
      <c r="J36" s="44">
        <v>35720</v>
      </c>
      <c r="K36" s="44">
        <v>32398.666666666672</v>
      </c>
      <c r="L36" s="44">
        <v>33941.833333333336</v>
      </c>
      <c r="M36" s="44">
        <v>36532.900000000009</v>
      </c>
      <c r="N36" s="44">
        <v>36428.000000000007</v>
      </c>
      <c r="O36" s="44">
        <v>34280</v>
      </c>
      <c r="P36" s="44">
        <v>33227.000000000015</v>
      </c>
      <c r="Q36" s="41"/>
      <c r="R36" s="44">
        <f t="shared" ca="1" si="42"/>
        <v>62138.166666666664</v>
      </c>
      <c r="S36" s="44">
        <f t="shared" ca="1" si="42"/>
        <v>70564</v>
      </c>
      <c r="T36" s="44">
        <f t="shared" ca="1" si="42"/>
        <v>64246</v>
      </c>
      <c r="U36" s="44">
        <f t="shared" ca="1" si="42"/>
        <v>72511</v>
      </c>
      <c r="V36" s="44">
        <f>SUMIF($B$7:$Q$7,V$4,$B$36:$Q$36)</f>
        <v>66340.5</v>
      </c>
      <c r="W36" s="44">
        <f t="shared" ref="W36:X36" si="49">SUMIF($B$7:$Q$7,W$4,$B$36:$Q$36)</f>
        <v>72960.900000000023</v>
      </c>
      <c r="X36" s="44">
        <f t="shared" si="49"/>
        <v>67507.000000000015</v>
      </c>
      <c r="Y36" s="44"/>
      <c r="Z36" s="44">
        <f t="shared" ca="1" si="43"/>
        <v>132702.16666666666</v>
      </c>
      <c r="AA36" s="44">
        <f>SUMIF($B$6:$Q$6,AA$4,$B$36:$Q$36)</f>
        <v>136757</v>
      </c>
      <c r="AB36" s="44">
        <f>SUMIF($B$6:$Q$6,AB$4,$B$36:$Q$36)</f>
        <v>139301.40000000002</v>
      </c>
      <c r="AD36" s="44">
        <f t="shared" si="46"/>
        <v>101037</v>
      </c>
      <c r="AE36" s="44">
        <f t="shared" si="46"/>
        <v>102873.40000000001</v>
      </c>
      <c r="AF36" s="44">
        <f t="shared" si="47"/>
        <v>138593.40000000002</v>
      </c>
      <c r="AH36" s="63">
        <f t="shared" si="44"/>
        <v>-2.1060539845126791E-2</v>
      </c>
      <c r="AI36" s="44">
        <f t="shared" si="45"/>
        <v>-714.83333333332121</v>
      </c>
    </row>
    <row r="37" spans="1:35" x14ac:dyDescent="0.2">
      <c r="A37" s="45" t="s">
        <v>241</v>
      </c>
      <c r="B37" s="13" t="s">
        <v>242</v>
      </c>
      <c r="C37" s="44">
        <v>21671.166666666664</v>
      </c>
      <c r="D37" s="44">
        <v>15915</v>
      </c>
      <c r="E37" s="44">
        <v>21578</v>
      </c>
      <c r="F37" s="44">
        <v>23301</v>
      </c>
      <c r="G37" s="44">
        <v>19047</v>
      </c>
      <c r="H37" s="44">
        <v>21054</v>
      </c>
      <c r="I37" s="44">
        <v>23445</v>
      </c>
      <c r="J37" s="44">
        <v>23406</v>
      </c>
      <c r="K37" s="44">
        <v>21059.666666666672</v>
      </c>
      <c r="L37" s="44">
        <v>21644.833333333336</v>
      </c>
      <c r="M37" s="44">
        <v>22928.900000000005</v>
      </c>
      <c r="N37" s="44">
        <v>23416.000000000007</v>
      </c>
      <c r="O37" s="44">
        <v>22705</v>
      </c>
      <c r="P37" s="44">
        <v>21295.000000000015</v>
      </c>
      <c r="Q37" s="41"/>
      <c r="R37" s="44">
        <f t="shared" ca="1" si="42"/>
        <v>37586.166666666664</v>
      </c>
      <c r="S37" s="44">
        <f t="shared" ca="1" si="42"/>
        <v>44879</v>
      </c>
      <c r="T37" s="44">
        <f t="shared" ca="1" si="42"/>
        <v>40101</v>
      </c>
      <c r="U37" s="44">
        <f t="shared" ca="1" si="42"/>
        <v>46851</v>
      </c>
      <c r="V37" s="44">
        <f>SUMIF($B$7:$Q$7,V$4,$B$37:$Q$37)</f>
        <v>42704.500000000007</v>
      </c>
      <c r="W37" s="44">
        <f t="shared" ref="W37:X37" si="50">SUMIF($B$7:$Q$7,W$4,$B$37:$Q$37)</f>
        <v>46344.900000000009</v>
      </c>
      <c r="X37" s="44">
        <f t="shared" si="50"/>
        <v>44000.000000000015</v>
      </c>
      <c r="Y37" s="44"/>
      <c r="Z37" s="44">
        <f t="shared" ca="1" si="43"/>
        <v>82465.166666666657</v>
      </c>
      <c r="AA37" s="44">
        <f>SUMIF($B$6:$Q$6,AA$4,$B$37:$Q$37)</f>
        <v>86952</v>
      </c>
      <c r="AB37" s="44">
        <f>SUMIF($B$6:$Q$6,AB$4,$B$37:$Q$37)</f>
        <v>89049.400000000023</v>
      </c>
      <c r="AD37" s="44">
        <f t="shared" si="46"/>
        <v>63546</v>
      </c>
      <c r="AE37" s="44">
        <f t="shared" si="46"/>
        <v>65633.400000000009</v>
      </c>
      <c r="AF37" s="44">
        <f t="shared" si="47"/>
        <v>89039.400000000009</v>
      </c>
      <c r="AH37" s="63">
        <f t="shared" si="44"/>
        <v>-1.6162440613232798E-2</v>
      </c>
      <c r="AI37" s="44">
        <f t="shared" si="45"/>
        <v>-349.83333333332121</v>
      </c>
    </row>
    <row r="38" spans="1:35" x14ac:dyDescent="0.2">
      <c r="A38" s="45" t="s">
        <v>243</v>
      </c>
      <c r="B38" s="13" t="s">
        <v>244</v>
      </c>
      <c r="C38" s="44">
        <v>12723</v>
      </c>
      <c r="D38" s="44">
        <v>11829</v>
      </c>
      <c r="E38" s="44">
        <v>13108</v>
      </c>
      <c r="F38" s="44">
        <v>12577</v>
      </c>
      <c r="G38" s="44">
        <v>11378</v>
      </c>
      <c r="H38" s="44">
        <v>12767</v>
      </c>
      <c r="I38" s="44">
        <v>13346</v>
      </c>
      <c r="J38" s="44">
        <v>12314</v>
      </c>
      <c r="K38" s="44">
        <v>11339</v>
      </c>
      <c r="L38" s="44">
        <v>12297</v>
      </c>
      <c r="M38" s="44">
        <v>13604</v>
      </c>
      <c r="N38" s="44">
        <v>13012</v>
      </c>
      <c r="O38" s="44">
        <v>11575</v>
      </c>
      <c r="P38" s="44">
        <v>11932</v>
      </c>
      <c r="Q38" s="41"/>
      <c r="R38" s="44">
        <f t="shared" ca="1" si="42"/>
        <v>24552</v>
      </c>
      <c r="S38" s="44">
        <f t="shared" ca="1" si="42"/>
        <v>25685</v>
      </c>
      <c r="T38" s="44">
        <f t="shared" ca="1" si="42"/>
        <v>24145</v>
      </c>
      <c r="U38" s="44">
        <f t="shared" ca="1" si="42"/>
        <v>25660</v>
      </c>
      <c r="V38" s="44">
        <f>SUMIF($B$7:$Q$7,V$4,$B$38:$Q$38)</f>
        <v>23636</v>
      </c>
      <c r="W38" s="44">
        <f>SUMIF($B$7:$Q$7,W$4,$B$38:$Q$38)</f>
        <v>26616</v>
      </c>
      <c r="X38" s="44">
        <f>SUMIF($B$7:$Q$7,X$4,$B$38:$Q$38)</f>
        <v>23507</v>
      </c>
      <c r="Y38" s="44"/>
      <c r="Z38" s="44">
        <f t="shared" ca="1" si="43"/>
        <v>50237</v>
      </c>
      <c r="AA38" s="44">
        <f>SUMIF($B$6:$Q$6,AA$4,$B$38:$Q$38)</f>
        <v>49805</v>
      </c>
      <c r="AB38" s="44">
        <f>SUMIF($B$6:$Q$6,AB$4,$B$38:$Q$38)</f>
        <v>50252</v>
      </c>
      <c r="AD38" s="44">
        <f t="shared" si="46"/>
        <v>37491</v>
      </c>
      <c r="AE38" s="44">
        <f t="shared" si="46"/>
        <v>37240</v>
      </c>
      <c r="AF38" s="44">
        <f>SUMIFS($B38:$Q38,$B$8:$Q$8,"&gt;="&amp;$AF$7,$B$8:$Q$8,"&lt;="&amp;$AF$8)</f>
        <v>49554</v>
      </c>
      <c r="AH38" s="63">
        <f t="shared" si="44"/>
        <v>-2.9682036269008671E-2</v>
      </c>
      <c r="AI38" s="44">
        <f t="shared" si="45"/>
        <v>-365</v>
      </c>
    </row>
    <row r="39" spans="1:35" x14ac:dyDescent="0.2">
      <c r="A39" s="45" t="s">
        <v>245</v>
      </c>
      <c r="B39" s="13" t="s">
        <v>245</v>
      </c>
      <c r="C39" s="41">
        <v>798.18177100000003</v>
      </c>
      <c r="D39" s="41">
        <v>817.83078759</v>
      </c>
      <c r="E39" s="41">
        <v>849.53117286999998</v>
      </c>
      <c r="F39" s="41">
        <v>850.00699999999995</v>
      </c>
      <c r="G39" s="41">
        <v>881.77</v>
      </c>
      <c r="H39" s="41">
        <v>886.77053042999989</v>
      </c>
      <c r="I39" s="41">
        <v>918.28221712000004</v>
      </c>
      <c r="J39" s="41">
        <v>915.57727732000001</v>
      </c>
      <c r="K39" s="41">
        <v>937.60269678999998</v>
      </c>
      <c r="L39" s="41">
        <v>945.26505709000003</v>
      </c>
      <c r="M39" s="41">
        <v>993.92914330999997</v>
      </c>
      <c r="N39" s="41">
        <v>956.13922049999996</v>
      </c>
      <c r="O39" s="41">
        <v>1020.774725</v>
      </c>
      <c r="P39" s="41">
        <v>1020.774725</v>
      </c>
      <c r="Q39" s="41"/>
      <c r="R39" s="41">
        <f t="shared" ref="R39:U39" ca="1" si="51">SUMIF($B$8:$Q$8,R$8,$B39:$J39)</f>
        <v>817.83078759</v>
      </c>
      <c r="S39" s="41">
        <f t="shared" ca="1" si="51"/>
        <v>850.00699999999995</v>
      </c>
      <c r="T39" s="41">
        <f t="shared" ca="1" si="51"/>
        <v>886.77053042999989</v>
      </c>
      <c r="U39" s="41">
        <f t="shared" ca="1" si="51"/>
        <v>915.57727732000001</v>
      </c>
      <c r="V39" s="41">
        <f>SUMIF($B$8:$Q$8,V$8,$B$39:$Q$39)</f>
        <v>945.26505709000003</v>
      </c>
      <c r="W39" s="41">
        <f>SUMIF($B$8:$Q$8,W$8,$B$39:$Q$39)</f>
        <v>956.13922049999996</v>
      </c>
      <c r="X39" s="41">
        <f>SUMIF($B$8:$Q$8,X$8,$B$39:$Q$39)</f>
        <v>1020.774725</v>
      </c>
      <c r="Y39" s="41"/>
      <c r="Z39" s="41">
        <f ca="1">SUMIF($B$8:$Q$8,Z$8,$B39:$J39)</f>
        <v>850.00699999999995</v>
      </c>
      <c r="AA39" s="41">
        <f>SUMIF($B$8:$Q$8,AA$8,$B$39:$Q$39)</f>
        <v>915.57727732000001</v>
      </c>
      <c r="AB39" s="41">
        <f>SUMIF($B$8:$Q$8,AB$8,$B$39:$Q$39)</f>
        <v>956.13922049999996</v>
      </c>
      <c r="AD39" s="41">
        <f t="shared" ref="AD39:AE41" si="52">SUMIF($C$8:$Q$8,AD$7,$C39:$Q39)</f>
        <v>918.28221712000004</v>
      </c>
      <c r="AE39" s="41">
        <f t="shared" si="52"/>
        <v>993.92914330999997</v>
      </c>
      <c r="AF39" s="41">
        <f>SUMIF($B$8:$Q$8,AF$8,$B39:$Q39)</f>
        <v>993.92914330999997</v>
      </c>
      <c r="AH39" s="63">
        <f>SUMIF($C$4:$AG$4,$AH$2,$C39:$AG39)/SUMIF($C$4:$AG$4,$AI$2,$C39:$AG39)-1</f>
        <v>7.988200488702768E-2</v>
      </c>
      <c r="AI39" s="41">
        <f>SUMIF($C$4:$AG$4,$AH$2,$C39:$AG39)-SUMIF($C$4:$AG$4,$AI$2,$C39:$AG39)</f>
        <v>75.509667909999962</v>
      </c>
    </row>
    <row r="40" spans="1:35" x14ac:dyDescent="0.2">
      <c r="A40" s="45" t="s">
        <v>246</v>
      </c>
      <c r="B40" s="13" t="s">
        <v>286</v>
      </c>
      <c r="C40" s="41">
        <v>1898.8553042463338</v>
      </c>
      <c r="D40" s="41">
        <v>1864.2085570882768</v>
      </c>
      <c r="E40" s="41">
        <v>1876.561367196751</v>
      </c>
      <c r="F40" s="41">
        <v>1866.2302318107834</v>
      </c>
      <c r="G40" s="41">
        <v>2007.5076889922834</v>
      </c>
      <c r="H40" s="41">
        <v>2081</v>
      </c>
      <c r="I40" s="41">
        <v>2068.9534349090909</v>
      </c>
      <c r="J40" s="41">
        <v>2048.5205933115121</v>
      </c>
      <c r="K40" s="41">
        <v>2094.2965004770499</v>
      </c>
      <c r="L40" s="41">
        <v>2114.4904273271845</v>
      </c>
      <c r="M40" s="41">
        <v>2147.1658770737472</v>
      </c>
      <c r="N40" s="41">
        <v>2139.76278707243</v>
      </c>
      <c r="O40" s="41">
        <v>2144.9339573397156</v>
      </c>
      <c r="P40" s="41">
        <v>2134.8443866671178</v>
      </c>
      <c r="Q40" s="41"/>
      <c r="R40" s="41">
        <f t="shared" ref="R40:U41" ca="1" si="53">SUMIF($B$8:$Q$8,R$8,$B40:$J40)</f>
        <v>1864.2085570882768</v>
      </c>
      <c r="S40" s="41">
        <f t="shared" ca="1" si="53"/>
        <v>1866.2302318107834</v>
      </c>
      <c r="T40" s="41">
        <f t="shared" ca="1" si="53"/>
        <v>2081</v>
      </c>
      <c r="U40" s="41">
        <f t="shared" ca="1" si="53"/>
        <v>2048.5205933115121</v>
      </c>
      <c r="V40" s="44">
        <f>SUMIF($B$7:$Q$7,V$4,$B$40:$Q$40)</f>
        <v>4208.7869278042344</v>
      </c>
      <c r="W40" s="44">
        <f>SUMIF($B$7:$Q$7,W$4,$B$40:$Q$40)</f>
        <v>4286.9286641461767</v>
      </c>
      <c r="X40" s="44">
        <f>SUMIF($B$7:$Q$7,X$4,$B$40:$Q$40)</f>
        <v>4279.7783440068333</v>
      </c>
      <c r="Y40" s="44"/>
      <c r="Z40" s="41">
        <f ca="1">SUMIF($B$8:$Q$8,Z$8,$B40:$J40)</f>
        <v>1866.2302318107834</v>
      </c>
      <c r="AA40" s="41">
        <f>SUMIF($B$8:$Q$8,AA$8,$B$40:$Q$40)</f>
        <v>2048.5205933115121</v>
      </c>
      <c r="AB40" s="41">
        <f>SUMIF($B$8:$Q$8,AB$8,$B$40:$Q$40)</f>
        <v>2139.76278707243</v>
      </c>
      <c r="AD40" s="41">
        <f t="shared" si="52"/>
        <v>2068.9534349090909</v>
      </c>
      <c r="AE40" s="41">
        <f t="shared" si="52"/>
        <v>2147.1658770737472</v>
      </c>
      <c r="AF40" s="41">
        <f>SUMIF($B$8:$Q$8,AF$8,$B40:$Q40)</f>
        <v>2147.1658770737472</v>
      </c>
      <c r="AH40" s="63">
        <f>SUMIF($C$4:$AG$4,$AH$2,$C40:$AG40)/SUMIF($C$4:$AG$4,$AI$2,$C40:$AG40)-1</f>
        <v>9.6259406412455562E-3</v>
      </c>
      <c r="AI40" s="41">
        <f>SUMIF($C$4:$AG$4,$AH$2,$C40:$AG40)-SUMIF($C$4:$AG$4,$AI$2,$C40:$AG40)</f>
        <v>20.353959339933226</v>
      </c>
    </row>
    <row r="41" spans="1:35" x14ac:dyDescent="0.2">
      <c r="A41" s="45" t="s">
        <v>247</v>
      </c>
      <c r="B41" s="13" t="s">
        <v>248</v>
      </c>
      <c r="C41" s="70">
        <v>0.23130000000000001</v>
      </c>
      <c r="D41" s="70">
        <v>0.22900000000000001</v>
      </c>
      <c r="E41" s="70">
        <v>0.25290000000000001</v>
      </c>
      <c r="F41" s="70">
        <v>0.2465</v>
      </c>
      <c r="G41" s="70">
        <v>0.2324</v>
      </c>
      <c r="H41" s="70">
        <v>0.2142</v>
      </c>
      <c r="I41" s="70">
        <v>0.1996</v>
      </c>
      <c r="J41" s="70">
        <v>0.2092</v>
      </c>
      <c r="K41" s="70">
        <v>0.2024</v>
      </c>
      <c r="L41" s="70">
        <v>0.19189999999999999</v>
      </c>
      <c r="M41" s="70">
        <v>0.18479999999999999</v>
      </c>
      <c r="N41" s="70">
        <v>0.17269999999999999</v>
      </c>
      <c r="O41" s="70">
        <v>0.17499999999999999</v>
      </c>
      <c r="P41" s="70">
        <v>0.17499999999999999</v>
      </c>
      <c r="Q41" s="24"/>
      <c r="R41" s="24">
        <f t="shared" ca="1" si="53"/>
        <v>0.22900000000000001</v>
      </c>
      <c r="S41" s="24">
        <f t="shared" ca="1" si="53"/>
        <v>0.2465</v>
      </c>
      <c r="T41" s="24">
        <f t="shared" ca="1" si="53"/>
        <v>0.2142</v>
      </c>
      <c r="U41" s="24">
        <f t="shared" ca="1" si="53"/>
        <v>0.2092</v>
      </c>
      <c r="V41" s="24">
        <f>SUMIF($B$8:$Q$8,V$8,$B$41:$Q$41)</f>
        <v>0.19189999999999999</v>
      </c>
      <c r="W41" s="24">
        <f>SUMIF($B$8:$Q$8,W$8,$B$41:$Q$41)</f>
        <v>0.17269999999999999</v>
      </c>
      <c r="X41" s="24">
        <f>SUMIF($B$8:$Q$8,X$8,$B$41:$Q$41)</f>
        <v>0.17499999999999999</v>
      </c>
      <c r="Y41" s="24"/>
      <c r="Z41" s="24">
        <f ca="1">SUMIF($B$8:$Q$8,Z$8,$B41:$J41)</f>
        <v>0.2465</v>
      </c>
      <c r="AA41" s="24">
        <f>SUMIF($B$8:$Q$8,AA$8,$B$41:$Q$41)</f>
        <v>0.2092</v>
      </c>
      <c r="AB41" s="24">
        <f>SUMIF($B$8:$Q$8,AB$8,$B$41:$Q$41)</f>
        <v>0.17269999999999999</v>
      </c>
      <c r="AC41" s="9"/>
      <c r="AD41" s="24">
        <f t="shared" si="52"/>
        <v>0.1996</v>
      </c>
      <c r="AE41" s="24">
        <f t="shared" si="52"/>
        <v>0.18479999999999999</v>
      </c>
      <c r="AF41" s="24">
        <f>SUMIF($B$8:$Q$8,AF$8,$B41:$Q41)</f>
        <v>0.18479999999999999</v>
      </c>
      <c r="AG41" s="9"/>
      <c r="AH41" s="60">
        <f>SUMIF($C$4:$AG$4,$AH$2,$C41:$AG41)*100-SUMIF($C$4:$AG$4,$AI$2,$C41:$AG41)*100</f>
        <v>-1.6899999999999977</v>
      </c>
    </row>
    <row r="42" spans="1:35" x14ac:dyDescent="0.2">
      <c r="A42" s="45" t="s">
        <v>249</v>
      </c>
      <c r="B42" s="13" t="s">
        <v>250</v>
      </c>
      <c r="C42" s="70">
        <v>1.5747486952990108E-2</v>
      </c>
      <c r="D42" s="70">
        <v>2.2689979917397667E-2</v>
      </c>
      <c r="E42" s="70">
        <v>2.878762814183302E-2</v>
      </c>
      <c r="F42" s="70">
        <v>2.3632229118955739E-2</v>
      </c>
      <c r="G42" s="70">
        <v>2.1355847903291106E-2</v>
      </c>
      <c r="H42" s="70">
        <v>1.8331592003254984E-2</v>
      </c>
      <c r="I42" s="70">
        <v>9.1791003084962536E-3</v>
      </c>
      <c r="J42" s="70">
        <v>1.8745119920654835E-2</v>
      </c>
      <c r="K42" s="70">
        <v>2.2821326502903937E-2</v>
      </c>
      <c r="L42" s="70">
        <v>2.326848474746367E-2</v>
      </c>
      <c r="M42" s="70">
        <v>1.9072104086459388E-2</v>
      </c>
      <c r="N42" s="70">
        <v>1.407676656377212E-2</v>
      </c>
      <c r="O42" s="70">
        <v>1.3142059733544967E-2</v>
      </c>
      <c r="P42" s="70">
        <v>1.3306246535765067E-2</v>
      </c>
      <c r="Q42" s="24"/>
      <c r="R42" s="24">
        <f t="shared" ref="R42:T43" ca="1" si="54">SUMIF($B$8:$Q$8,R$8,$B42:$J42)</f>
        <v>2.2689979917397667E-2</v>
      </c>
      <c r="S42" s="24">
        <f t="shared" ca="1" si="54"/>
        <v>2.3632229118955739E-2</v>
      </c>
      <c r="T42" s="24">
        <f t="shared" ca="1" si="54"/>
        <v>1.8331592003254984E-2</v>
      </c>
      <c r="U42" s="24">
        <f ca="1">SUMIF($B$8:$Q$8,U$8,$B42:$J42)</f>
        <v>1.8745119920654835E-2</v>
      </c>
      <c r="V42" s="24">
        <f>SUMIF($B$8:$Q$8,V$8,$B$42:$Q$42)</f>
        <v>2.326848474746367E-2</v>
      </c>
      <c r="W42" s="24">
        <f>SUMIF($B$8:$Q$8,W$8,$B$42:$Q$42)</f>
        <v>1.407676656377212E-2</v>
      </c>
      <c r="X42" s="24">
        <f>SUMIF($B$8:$Q$8,X$8,$B$42:$Q$42)</f>
        <v>1.3306246535765067E-2</v>
      </c>
      <c r="Y42" s="24"/>
      <c r="Z42" s="24">
        <f ca="1">SUMIF($B$8:$Q$8,Z$8,$B42:$J42)</f>
        <v>2.3632229118955739E-2</v>
      </c>
      <c r="AA42" s="24">
        <f>SUMIF($B$8:$Q$8,AA$8,$B$42:$Q$42)</f>
        <v>1.8745119920654835E-2</v>
      </c>
      <c r="AB42" s="24">
        <f>SUMIF($B$8:$Q$8,AB$8,$B$42:$Q$42)</f>
        <v>1.407676656377212E-2</v>
      </c>
      <c r="AC42" s="9"/>
      <c r="AD42" s="24">
        <f t="shared" ref="AD42:AE42" si="55">SUMIF($C$8:$Q$8,AD$7,$C42:$Q42)</f>
        <v>9.1791003084962536E-3</v>
      </c>
      <c r="AE42" s="24">
        <f t="shared" si="55"/>
        <v>1.9072104086459388E-2</v>
      </c>
      <c r="AF42" s="24">
        <f>SUMIF($B$8:$Q$8,AF$8,$B42:$Q42)</f>
        <v>1.9072104086459388E-2</v>
      </c>
      <c r="AG42" s="9"/>
      <c r="AH42" s="60">
        <f>SUMIF($C$4:$AG$4,$AH$2,$C42:$AG42)*100-SUMIF($C$4:$AG$4,$AI$2,$C42:$AG42)*100</f>
        <v>-0.99622382116986041</v>
      </c>
    </row>
    <row r="43" spans="1:35" x14ac:dyDescent="0.2">
      <c r="B43" s="13" t="s">
        <v>251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0.05</v>
      </c>
      <c r="K43" s="70">
        <v>5.6000000000000001E-2</v>
      </c>
      <c r="L43" s="70">
        <v>5.3999999999999999E-2</v>
      </c>
      <c r="M43" s="70">
        <v>4.9000000000000002E-2</v>
      </c>
      <c r="N43" s="70">
        <v>4.3999999999999997E-2</v>
      </c>
      <c r="O43" s="70">
        <v>4.2999999999999997E-2</v>
      </c>
      <c r="P43" s="70">
        <v>4.2999999999999997E-2</v>
      </c>
      <c r="Q43" s="24"/>
      <c r="R43" s="24">
        <f t="shared" ca="1" si="54"/>
        <v>0</v>
      </c>
      <c r="S43" s="24">
        <f t="shared" ca="1" si="54"/>
        <v>0</v>
      </c>
      <c r="T43" s="24">
        <f t="shared" ca="1" si="54"/>
        <v>0</v>
      </c>
      <c r="U43" s="24">
        <f ca="1">SUMIF($B$8:$Q$8,U$8,$B43:$J43)</f>
        <v>0.05</v>
      </c>
      <c r="V43" s="24">
        <f>SUMIF($B$8:$Q$8,V$8,$B$43:$Q$43)</f>
        <v>5.3999999999999999E-2</v>
      </c>
      <c r="W43" s="24">
        <f>SUMIF($B$8:$Q$8,W$8,$B$43:$Q$43)</f>
        <v>4.3999999999999997E-2</v>
      </c>
      <c r="X43" s="24">
        <f>SUMIF($B$8:$Q$8,X$8,$B$43:$Q$43)</f>
        <v>4.2999999999999997E-2</v>
      </c>
      <c r="Y43" s="24"/>
      <c r="Z43" s="24">
        <f ca="1">SUMIF($B$8:$Q$8,Z$8,$B43:$J43)</f>
        <v>0</v>
      </c>
      <c r="AA43" s="24">
        <f>SUMIF($B$8:$Q$8,AA$8,$B$43:$Q$43)</f>
        <v>0.05</v>
      </c>
      <c r="AB43" s="24">
        <f>SUMIF($B$8:$Q$8,AB$8,$B$43:$Q$43)</f>
        <v>4.3999999999999997E-2</v>
      </c>
      <c r="AC43" s="9"/>
      <c r="AD43" s="24"/>
      <c r="AE43" s="24"/>
      <c r="AF43" s="24"/>
      <c r="AG43" s="9"/>
      <c r="AH43" s="60">
        <f>SUMIF($C$4:$AG$4,$AH$2,$C43:$AG43)*100-SUMIF($C$4:$AG$4,$AI$2,$C43:$AG43)*100</f>
        <v>-1.1000000000000005</v>
      </c>
    </row>
    <row r="46" spans="1:35" x14ac:dyDescent="0.2">
      <c r="B46" s="69"/>
    </row>
    <row r="47" spans="1:35" x14ac:dyDescent="0.2">
      <c r="B47" s="69"/>
      <c r="G47" s="44"/>
      <c r="H47" s="44"/>
      <c r="I47" s="44"/>
      <c r="J47" s="44"/>
      <c r="K47" s="44"/>
      <c r="L47" s="44"/>
      <c r="M47" s="44"/>
      <c r="N47" s="44"/>
      <c r="O47" s="44"/>
      <c r="P47" s="44"/>
      <c r="AC47" s="9"/>
      <c r="AG47" s="9"/>
    </row>
    <row r="49" spans="29:33" ht="15" x14ac:dyDescent="0.2">
      <c r="AC49" s="17"/>
      <c r="AG49" s="17"/>
    </row>
    <row r="51" spans="29:33" x14ac:dyDescent="0.2">
      <c r="AC51" s="9"/>
      <c r="AG51" s="9"/>
    </row>
    <row r="55" spans="29:33" x14ac:dyDescent="0.2">
      <c r="AC55" s="9"/>
      <c r="AG55" s="9"/>
    </row>
    <row r="59" spans="29:33" x14ac:dyDescent="0.2">
      <c r="AC59" s="9"/>
      <c r="AG59" s="9"/>
    </row>
    <row r="63" spans="29:33" x14ac:dyDescent="0.2">
      <c r="AC63" s="9"/>
      <c r="AG63" s="9"/>
    </row>
    <row r="67" spans="29:33" x14ac:dyDescent="0.2">
      <c r="AC67" s="9"/>
      <c r="AG67" s="9"/>
    </row>
    <row r="71" spans="29:33" x14ac:dyDescent="0.2">
      <c r="AC71" s="9"/>
      <c r="AG71" s="9"/>
    </row>
    <row r="78" spans="29:33" x14ac:dyDescent="0.2">
      <c r="AC78" s="9"/>
      <c r="AG78" s="9"/>
    </row>
    <row r="83" spans="29:33" x14ac:dyDescent="0.2">
      <c r="AC83" s="9"/>
      <c r="AG83" s="9"/>
    </row>
    <row r="85" spans="29:33" x14ac:dyDescent="0.2">
      <c r="AC85" s="9"/>
      <c r="AG85" s="9"/>
    </row>
    <row r="89" spans="29:33" x14ac:dyDescent="0.2">
      <c r="AC89" s="9"/>
      <c r="AG89" s="9"/>
    </row>
    <row r="91" spans="29:33" ht="15" x14ac:dyDescent="0.2">
      <c r="AC91" s="17"/>
      <c r="AG91" s="17"/>
    </row>
    <row r="93" spans="29:33" x14ac:dyDescent="0.2">
      <c r="AC93" s="9"/>
      <c r="AG93" s="9"/>
    </row>
    <row r="94" spans="29:33" x14ac:dyDescent="0.2">
      <c r="AC94" s="9"/>
      <c r="AG94" s="9"/>
    </row>
    <row r="107" spans="29:33" x14ac:dyDescent="0.2">
      <c r="AC107" s="9"/>
      <c r="AG107" s="9"/>
    </row>
    <row r="126" spans="29:33" x14ac:dyDescent="0.2">
      <c r="AC126" s="9"/>
      <c r="AG126" s="9"/>
    </row>
    <row r="127" spans="29:33" x14ac:dyDescent="0.2">
      <c r="AC127" s="9"/>
      <c r="AG127" s="9"/>
    </row>
    <row r="128" spans="29:33" x14ac:dyDescent="0.2">
      <c r="AC128" s="9"/>
      <c r="AG128" s="9"/>
    </row>
    <row r="143" spans="29:33" x14ac:dyDescent="0.2">
      <c r="AC143" s="9"/>
      <c r="AG143" s="9"/>
    </row>
    <row r="155" spans="29:33" x14ac:dyDescent="0.2">
      <c r="AC155" s="9"/>
      <c r="AG155" s="9"/>
    </row>
    <row r="163" spans="29:33" ht="15" x14ac:dyDescent="0.2">
      <c r="AC163" s="17"/>
      <c r="AG163" s="17"/>
    </row>
    <row r="165" spans="29:33" x14ac:dyDescent="0.2">
      <c r="AC165" s="9"/>
      <c r="AG165" s="9"/>
    </row>
    <row r="167" spans="29:33" x14ac:dyDescent="0.2">
      <c r="AC167" s="9"/>
      <c r="AG167" s="9"/>
    </row>
    <row r="169" spans="29:33" x14ac:dyDescent="0.2">
      <c r="AC169" s="9"/>
      <c r="AG169" s="9"/>
    </row>
    <row r="187" spans="29:33" x14ac:dyDescent="0.2">
      <c r="AC187" s="9"/>
      <c r="AG187" s="9"/>
    </row>
    <row r="199" spans="29:33" x14ac:dyDescent="0.2">
      <c r="AC199" s="9"/>
      <c r="AG199" s="9"/>
    </row>
    <row r="209" spans="29:33" x14ac:dyDescent="0.2">
      <c r="AC209" s="9"/>
      <c r="AG209" s="9"/>
    </row>
    <row r="210" spans="29:33" x14ac:dyDescent="0.2">
      <c r="AC210" s="9"/>
      <c r="AG210" s="9"/>
    </row>
    <row r="215" spans="29:33" x14ac:dyDescent="0.2">
      <c r="AC215" s="9"/>
      <c r="AG215" s="9"/>
    </row>
    <row r="217" spans="29:33" x14ac:dyDescent="0.2">
      <c r="AC217" s="9"/>
      <c r="AG217" s="9"/>
    </row>
    <row r="224" spans="29:33" x14ac:dyDescent="0.2">
      <c r="AC224" s="9"/>
      <c r="AG224" s="9"/>
    </row>
    <row r="226" spans="29:33" x14ac:dyDescent="0.2">
      <c r="AC226" s="9"/>
      <c r="AG226" s="9"/>
    </row>
    <row r="234" spans="29:33" x14ac:dyDescent="0.2">
      <c r="AC234" s="9"/>
      <c r="AG234" s="9"/>
    </row>
    <row r="236" spans="29:33" x14ac:dyDescent="0.2">
      <c r="AC236" s="9"/>
      <c r="AG236" s="9"/>
    </row>
    <row r="238" spans="29:33" x14ac:dyDescent="0.2">
      <c r="AC238" s="9"/>
      <c r="AG238" s="9"/>
    </row>
    <row r="240" spans="29:33" x14ac:dyDescent="0.2">
      <c r="AC240" s="9"/>
      <c r="AG240" s="9"/>
    </row>
  </sheetData>
  <mergeCells count="1">
    <mergeCell ref="AH3:AI3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487D-4D8F-4644-9838-ADB2220DADDB}">
  <sheetPr>
    <tabColor theme="3" tint="0.499984740745262"/>
  </sheetPr>
  <dimension ref="A1:AK43"/>
  <sheetViews>
    <sheetView showGridLines="0" zoomScale="85" zoomScaleNormal="85" workbookViewId="0">
      <pane xSplit="2" ySplit="4" topLeftCell="N5" activePane="bottomRight" state="frozen"/>
      <selection pane="topRight" activeCell="C5" sqref="C5"/>
      <selection pane="bottomLeft" activeCell="C5" sqref="C5"/>
      <selection pane="bottomRight" activeCell="G26" sqref="G26"/>
    </sheetView>
  </sheetViews>
  <sheetFormatPr defaultRowHeight="12.75" x14ac:dyDescent="0.2"/>
  <cols>
    <col min="1" max="1" width="1.625" style="25" customWidth="1"/>
    <col min="2" max="2" width="54.625" style="6" customWidth="1"/>
    <col min="3" max="16" width="8.625" style="7" customWidth="1"/>
    <col min="17" max="17" width="1.625" style="7" customWidth="1"/>
    <col min="18" max="24" width="8.625" style="7" customWidth="1"/>
    <col min="25" max="25" width="1.625" style="7" customWidth="1"/>
    <col min="26" max="28" width="8.625" style="7" customWidth="1"/>
    <col min="29" max="29" width="1.625" style="6" customWidth="1"/>
    <col min="30" max="32" width="8.625" style="7" hidden="1" customWidth="1"/>
    <col min="33" max="33" width="1.625" style="6" hidden="1" customWidth="1"/>
    <col min="34" max="34" width="9" style="6"/>
    <col min="35" max="35" width="9.25" style="6" bestFit="1" customWidth="1"/>
    <col min="36" max="16384" width="9" style="6"/>
  </cols>
  <sheetData>
    <row r="1" spans="1:37" ht="8.1" customHeight="1" x14ac:dyDescent="0.2"/>
    <row r="2" spans="1:37" ht="12" customHeight="1" x14ac:dyDescent="0.2">
      <c r="AH2" s="7" t="s">
        <v>282</v>
      </c>
      <c r="AI2" s="7" t="s">
        <v>284</v>
      </c>
      <c r="AK2" s="54" t="s">
        <v>1</v>
      </c>
    </row>
    <row r="3" spans="1:37" ht="15" customHeight="1" x14ac:dyDescent="0.2">
      <c r="AH3" s="73" t="str">
        <f>AH2&amp;" vs "&amp;AI2</f>
        <v>2T23 vs 2T22</v>
      </c>
      <c r="AI3" s="73"/>
    </row>
    <row r="4" spans="1:37" s="17" customFormat="1" ht="15" customHeight="1" x14ac:dyDescent="0.2">
      <c r="A4" s="26"/>
      <c r="B4" s="14" t="s">
        <v>2</v>
      </c>
      <c r="C4" s="15" t="str">
        <f>IF(MONTH(C8)=3,"1T",IF(MONTH(C8)=6,"2T",IF(MONTH(C8)=9,"3T",IF(MONTH(C8)=12,"4T"))))&amp;RIGHT(C6,2)</f>
        <v>1T20</v>
      </c>
      <c r="D4" s="15" t="str">
        <f t="shared" ref="D4:J4" si="0">IF(MONTH(D8)=3,"1T",IF(MONTH(D8)=6,"2T",IF(MONTH(D8)=9,"3T",IF(MONTH(D8)=12,"4T"))))&amp;RIGHT(D6,2)</f>
        <v>2T20</v>
      </c>
      <c r="E4" s="15" t="str">
        <f t="shared" si="0"/>
        <v>3T20</v>
      </c>
      <c r="F4" s="15" t="str">
        <f t="shared" si="0"/>
        <v>4T20</v>
      </c>
      <c r="G4" s="15" t="str">
        <f t="shared" si="0"/>
        <v>1T21</v>
      </c>
      <c r="H4" s="15" t="str">
        <f t="shared" si="0"/>
        <v>2T21</v>
      </c>
      <c r="I4" s="15" t="str">
        <f t="shared" si="0"/>
        <v>3T21</v>
      </c>
      <c r="J4" s="15" t="str">
        <f t="shared" si="0"/>
        <v>4T21</v>
      </c>
      <c r="K4" s="15" t="str">
        <f t="shared" ref="K4:L4" si="1">IF(MONTH(K8)=3,"1T",IF(MONTH(K8)=6,"2T",IF(MONTH(K8)=9,"3T",IF(MONTH(K8)=12,"4T"))))&amp;RIGHT(K6,2)</f>
        <v>1T22</v>
      </c>
      <c r="L4" s="15" t="str">
        <f t="shared" si="1"/>
        <v>2T22</v>
      </c>
      <c r="M4" s="15" t="str">
        <f t="shared" ref="M4" si="2">IF(MONTH(M8)=3,"1T",IF(MONTH(M8)=6,"2T",IF(MONTH(M8)=9,"3T",IF(MONTH(M8)=12,"4T"))))&amp;RIGHT(M6,2)</f>
        <v>3T22</v>
      </c>
      <c r="N4" s="15" t="s">
        <v>0</v>
      </c>
      <c r="O4" s="15" t="s">
        <v>279</v>
      </c>
      <c r="P4" s="15" t="s">
        <v>282</v>
      </c>
      <c r="Q4" s="16"/>
      <c r="R4" s="15" t="s">
        <v>3</v>
      </c>
      <c r="S4" s="15" t="s">
        <v>4</v>
      </c>
      <c r="T4" s="15" t="s">
        <v>5</v>
      </c>
      <c r="U4" s="15" t="s">
        <v>6</v>
      </c>
      <c r="V4" s="15" t="s">
        <v>7</v>
      </c>
      <c r="W4" s="15" t="s">
        <v>8</v>
      </c>
      <c r="X4" s="15" t="s">
        <v>283</v>
      </c>
      <c r="Y4" s="16"/>
      <c r="Z4" s="15">
        <v>2020</v>
      </c>
      <c r="AA4" s="15">
        <v>2021</v>
      </c>
      <c r="AB4" s="15">
        <v>2022</v>
      </c>
      <c r="AD4" s="15" t="s">
        <v>9</v>
      </c>
      <c r="AE4" s="15" t="s">
        <v>10</v>
      </c>
      <c r="AF4" s="15" t="s">
        <v>11</v>
      </c>
      <c r="AH4" s="15" t="s">
        <v>12</v>
      </c>
      <c r="AI4" s="15" t="s">
        <v>13</v>
      </c>
    </row>
    <row r="5" spans="1:37" ht="5.0999999999999996" customHeight="1" x14ac:dyDescent="0.2">
      <c r="AH5" s="7"/>
      <c r="AI5" s="7"/>
    </row>
    <row r="6" spans="1:37" s="10" customFormat="1" x14ac:dyDescent="0.2">
      <c r="A6" s="27"/>
      <c r="B6" s="10" t="s">
        <v>14</v>
      </c>
      <c r="C6" s="11">
        <f>YEAR(C8)</f>
        <v>2020</v>
      </c>
      <c r="D6" s="11">
        <f>YEAR(D8)</f>
        <v>2020</v>
      </c>
      <c r="E6" s="11">
        <f t="shared" ref="E6:J6" si="3">YEAR(E8)</f>
        <v>2020</v>
      </c>
      <c r="F6" s="11">
        <f t="shared" si="3"/>
        <v>2020</v>
      </c>
      <c r="G6" s="11">
        <f t="shared" si="3"/>
        <v>2021</v>
      </c>
      <c r="H6" s="11">
        <f t="shared" si="3"/>
        <v>2021</v>
      </c>
      <c r="I6" s="11">
        <f t="shared" si="3"/>
        <v>2021</v>
      </c>
      <c r="J6" s="11">
        <f t="shared" si="3"/>
        <v>2021</v>
      </c>
      <c r="K6" s="11">
        <f t="shared" ref="K6:L6" si="4">YEAR(K8)</f>
        <v>2022</v>
      </c>
      <c r="L6" s="11">
        <f t="shared" si="4"/>
        <v>2022</v>
      </c>
      <c r="M6" s="11">
        <f t="shared" ref="M6:N6" si="5">YEAR(M8)</f>
        <v>2022</v>
      </c>
      <c r="N6" s="11">
        <f t="shared" si="5"/>
        <v>2022</v>
      </c>
      <c r="O6" s="11">
        <f t="shared" ref="O6:P6" si="6">YEAR(O8)</f>
        <v>2023</v>
      </c>
      <c r="P6" s="11">
        <f t="shared" si="6"/>
        <v>2023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D6" s="11"/>
      <c r="AE6" s="11"/>
      <c r="AF6" s="11"/>
      <c r="AH6" s="11"/>
      <c r="AI6" s="11"/>
    </row>
    <row r="7" spans="1:37" s="10" customFormat="1" x14ac:dyDescent="0.2">
      <c r="A7" s="27"/>
      <c r="B7" s="10" t="s">
        <v>15</v>
      </c>
      <c r="C7" s="11" t="str">
        <f>IF(MONTH(C8)=3,"1S",IF(MONTH(C8)=6,"1S",IF(MONTH(C8)=9,"2S",IF(MONTH(C8)=12,"2S"))))&amp;RIGHT(C6,2)</f>
        <v>1S20</v>
      </c>
      <c r="D7" s="11" t="str">
        <f>IF(MONTH(D8)=3,"1S",IF(MONTH(D8)=6,"1S",IF(MONTH(D8)=9,"2S",IF(MONTH(D8)=12,"2S"))))&amp;RIGHT(D6,2)</f>
        <v>1S20</v>
      </c>
      <c r="E7" s="11" t="str">
        <f t="shared" ref="E7:J7" si="7">IF(MONTH(E8)=3,"1S",IF(MONTH(E8)=6,"1S",IF(MONTH(E8)=9,"2S",IF(MONTH(E8)=12,"2S"))))&amp;RIGHT(E6,2)</f>
        <v>2S20</v>
      </c>
      <c r="F7" s="11" t="str">
        <f t="shared" si="7"/>
        <v>2S20</v>
      </c>
      <c r="G7" s="11" t="str">
        <f t="shared" si="7"/>
        <v>1S21</v>
      </c>
      <c r="H7" s="11" t="str">
        <f t="shared" si="7"/>
        <v>1S21</v>
      </c>
      <c r="I7" s="11" t="str">
        <f t="shared" si="7"/>
        <v>2S21</v>
      </c>
      <c r="J7" s="11" t="str">
        <f t="shared" si="7"/>
        <v>2S21</v>
      </c>
      <c r="K7" s="11" t="str">
        <f t="shared" ref="K7:L7" si="8">IF(MONTH(K8)=3,"1S",IF(MONTH(K8)=6,"1S",IF(MONTH(K8)=9,"2S",IF(MONTH(K8)=12,"2S"))))&amp;RIGHT(K6,2)</f>
        <v>1S22</v>
      </c>
      <c r="L7" s="11" t="str">
        <f t="shared" si="8"/>
        <v>1S22</v>
      </c>
      <c r="M7" s="11" t="str">
        <f t="shared" ref="M7:N7" si="9">IF(MONTH(M8)=3,"1S",IF(MONTH(M8)=6,"1S",IF(MONTH(M8)=9,"2S",IF(MONTH(M8)=12,"2S"))))&amp;RIGHT(M6,2)</f>
        <v>2S22</v>
      </c>
      <c r="N7" s="11" t="str">
        <f t="shared" si="9"/>
        <v>2S22</v>
      </c>
      <c r="O7" s="11" t="str">
        <f t="shared" ref="O7:P7" si="10">IF(MONTH(O8)=3,"1S",IF(MONTH(O8)=6,"1S",IF(MONTH(O8)=9,"2S",IF(MONTH(O8)=12,"2S"))))&amp;RIGHT(O6,2)</f>
        <v>1S23</v>
      </c>
      <c r="P7" s="11" t="str">
        <f t="shared" si="10"/>
        <v>1S23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D7" s="12">
        <v>44440</v>
      </c>
      <c r="AE7" s="12">
        <v>44805</v>
      </c>
      <c r="AF7" s="12">
        <f>EDATE(AF8,-11)</f>
        <v>44470</v>
      </c>
      <c r="AH7" s="12"/>
      <c r="AI7" s="12"/>
    </row>
    <row r="8" spans="1:37" s="10" customFormat="1" x14ac:dyDescent="0.2">
      <c r="A8" s="27"/>
      <c r="B8" s="10" t="s">
        <v>16</v>
      </c>
      <c r="C8" s="12">
        <v>43891</v>
      </c>
      <c r="D8" s="12">
        <f>EDATE(C8,3)</f>
        <v>43983</v>
      </c>
      <c r="E8" s="12">
        <f t="shared" ref="E8:M8" si="11">EDATE(D8,3)</f>
        <v>44075</v>
      </c>
      <c r="F8" s="12">
        <f t="shared" si="11"/>
        <v>44166</v>
      </c>
      <c r="G8" s="12">
        <f t="shared" si="11"/>
        <v>44256</v>
      </c>
      <c r="H8" s="12">
        <f t="shared" si="11"/>
        <v>44348</v>
      </c>
      <c r="I8" s="12">
        <f t="shared" si="11"/>
        <v>44440</v>
      </c>
      <c r="J8" s="12">
        <f t="shared" si="11"/>
        <v>44531</v>
      </c>
      <c r="K8" s="12">
        <f t="shared" si="11"/>
        <v>44621</v>
      </c>
      <c r="L8" s="12">
        <f t="shared" si="11"/>
        <v>44713</v>
      </c>
      <c r="M8" s="12">
        <f t="shared" si="11"/>
        <v>44805</v>
      </c>
      <c r="N8" s="12">
        <f>EDATE(M8,3)</f>
        <v>44896</v>
      </c>
      <c r="O8" s="12">
        <f>EDATE(N8,3)</f>
        <v>44986</v>
      </c>
      <c r="P8" s="12">
        <f>EDATE(O8,3)</f>
        <v>45078</v>
      </c>
      <c r="Q8" s="11"/>
      <c r="R8" s="12">
        <v>43983</v>
      </c>
      <c r="S8" s="12">
        <f t="shared" ref="S8:X8" si="12">EDATE(R8,6)</f>
        <v>44166</v>
      </c>
      <c r="T8" s="12">
        <f t="shared" si="12"/>
        <v>44348</v>
      </c>
      <c r="U8" s="12">
        <f t="shared" si="12"/>
        <v>44531</v>
      </c>
      <c r="V8" s="12">
        <f t="shared" si="12"/>
        <v>44713</v>
      </c>
      <c r="W8" s="12">
        <f t="shared" si="12"/>
        <v>44896</v>
      </c>
      <c r="X8" s="12">
        <f t="shared" si="12"/>
        <v>45078</v>
      </c>
      <c r="Y8" s="11"/>
      <c r="Z8" s="12">
        <v>44166</v>
      </c>
      <c r="AA8" s="12">
        <v>44531</v>
      </c>
      <c r="AB8" s="12">
        <v>44896</v>
      </c>
      <c r="AD8" s="12">
        <v>44197</v>
      </c>
      <c r="AE8" s="12">
        <v>44562</v>
      </c>
      <c r="AF8" s="12">
        <v>44805</v>
      </c>
      <c r="AH8" s="12"/>
      <c r="AI8" s="12"/>
    </row>
    <row r="9" spans="1:37" ht="5.0999999999999996" customHeight="1" x14ac:dyDescent="0.2">
      <c r="AH9" s="7"/>
      <c r="AI9" s="7"/>
    </row>
    <row r="10" spans="1:37" s="17" customFormat="1" ht="15" x14ac:dyDescent="0.2">
      <c r="A10" s="26"/>
      <c r="B10" s="18" t="s">
        <v>252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6"/>
      <c r="R10" s="19"/>
      <c r="S10" s="19"/>
      <c r="T10" s="19"/>
      <c r="U10" s="19"/>
      <c r="V10" s="19"/>
      <c r="W10" s="19"/>
      <c r="X10" s="19"/>
      <c r="Y10" s="16"/>
      <c r="Z10" s="20"/>
      <c r="AA10" s="20"/>
      <c r="AB10" s="20"/>
      <c r="AD10" s="20"/>
      <c r="AE10" s="20"/>
      <c r="AF10" s="20"/>
      <c r="AH10" s="20"/>
      <c r="AI10" s="20"/>
    </row>
    <row r="11" spans="1:37" x14ac:dyDescent="0.2">
      <c r="AH11" s="55"/>
      <c r="AI11" s="7"/>
    </row>
    <row r="12" spans="1:37" s="9" customFormat="1" x14ac:dyDescent="0.2">
      <c r="A12" s="48"/>
      <c r="B12" s="32" t="s">
        <v>47</v>
      </c>
      <c r="C12" s="42">
        <v>54.596686436858235</v>
      </c>
      <c r="D12" s="42">
        <v>57.153313563141737</v>
      </c>
      <c r="E12" s="42">
        <v>96.429000000000016</v>
      </c>
      <c r="F12" s="42">
        <v>105.6</v>
      </c>
      <c r="G12" s="42">
        <v>97.903999999999996</v>
      </c>
      <c r="H12" s="42">
        <v>123.67003647285001</v>
      </c>
      <c r="I12" s="42">
        <v>134.04796352714999</v>
      </c>
      <c r="J12" s="42">
        <v>115.655</v>
      </c>
      <c r="K12" s="42">
        <v>103.551</v>
      </c>
      <c r="L12" s="42">
        <v>116.81399999999999</v>
      </c>
      <c r="M12" s="42">
        <v>137.404</v>
      </c>
      <c r="N12" s="42">
        <v>143.43700000000001</v>
      </c>
      <c r="O12" s="42">
        <v>103.08499999999999</v>
      </c>
      <c r="P12" s="42">
        <v>116.036</v>
      </c>
      <c r="Q12" s="40"/>
      <c r="R12" s="42">
        <f t="shared" ref="R12:R18" ca="1" si="13">SUMIF($B$7:$Q$7,R$4,$B12:$J12)</f>
        <v>111.74999999999997</v>
      </c>
      <c r="S12" s="42">
        <f t="shared" ref="S12:T18" ca="1" si="14">SUMIF($B$7:$Q$7,S$4,$B12:$J12)</f>
        <v>202.029</v>
      </c>
      <c r="T12" s="42">
        <f t="shared" ca="1" si="14"/>
        <v>221.57403647285003</v>
      </c>
      <c r="U12" s="42">
        <f t="shared" ref="U12:V18" si="15">SUMIF($B$7:$Q$7,U$4,$B12:$Q12)</f>
        <v>249.70296352714999</v>
      </c>
      <c r="V12" s="42">
        <f t="shared" si="15"/>
        <v>220.36500000000001</v>
      </c>
      <c r="W12" s="42">
        <f>SUMIF($B$7:$Q$7,W$4,$B12:$Q12)</f>
        <v>280.84100000000001</v>
      </c>
      <c r="X12" s="42">
        <f>SUMIF($B$7:$Q$7,X$4,$B12:$Q12)</f>
        <v>219.12099999999998</v>
      </c>
      <c r="Y12" s="40"/>
      <c r="Z12" s="42">
        <f t="shared" ref="Z12:Z18" ca="1" si="16">SUMIF($B$6:$Q$6,Z$4,$B12:$J12)</f>
        <v>313.779</v>
      </c>
      <c r="AA12" s="42">
        <f t="shared" ref="AA12" ca="1" si="17">SUMIF($B$6:$Q$6,AA$4,$B12:$J12)</f>
        <v>471.27700000000004</v>
      </c>
      <c r="AB12" s="42">
        <f>SUMIF($B$6:$Q$6,AB$4,$B$12:$Q$12)</f>
        <v>501.20600000000002</v>
      </c>
      <c r="AD12" s="42">
        <f>SUMIFS($C12:$Q12,$C$8:$Q$8,"&gt;="&amp;AD$8,$C$8:$Q$8,"&lt;="&amp;AD$7)</f>
        <v>355.62200000000001</v>
      </c>
      <c r="AE12" s="42">
        <f>SUMIFS($C12:$Q12,$C$8:$Q$8,"&gt;="&amp;AE$8,$C$8:$Q$8,"&lt;="&amp;AE$7)</f>
        <v>357.76900000000001</v>
      </c>
      <c r="AF12" s="42">
        <f t="shared" ref="AF12:AF18" si="18">SUMIFS($B12:$Q12,$B$8:$Q$8,"&gt;="&amp;$AF$7,$B$8:$Q$8,"&lt;="&amp;$AF$8)</f>
        <v>473.42399999999998</v>
      </c>
      <c r="AH12" s="62">
        <f t="shared" ref="AH12:AH18" si="19">SUMIF($C$4:$AG$4,$AH$2,$C12:$AG12)/SUMIF($C$4:$AG$4,$AI$2,$C12:$AG12)-1</f>
        <v>-6.6601605971886579E-3</v>
      </c>
      <c r="AI12" s="42">
        <f t="shared" ref="AI12:AI18" si="20">SUMIF($C$4:$AG$4,$AH$2,$C12:$AG12)-SUMIF($C$4:$AG$4,$AI$2,$C12:$AG12)</f>
        <v>-0.77799999999999159</v>
      </c>
    </row>
    <row r="13" spans="1:37" x14ac:dyDescent="0.2">
      <c r="B13" s="6" t="s">
        <v>253</v>
      </c>
      <c r="C13" s="41">
        <v>33.189851682000011</v>
      </c>
      <c r="D13" s="41">
        <v>19.645148317999993</v>
      </c>
      <c r="E13" s="41">
        <v>22.684000000000001</v>
      </c>
      <c r="F13" s="41">
        <v>-34.734999999999999</v>
      </c>
      <c r="G13" s="41">
        <v>38.366</v>
      </c>
      <c r="H13" s="41">
        <v>47.795999999999999</v>
      </c>
      <c r="I13" s="41">
        <v>45.805999999999997</v>
      </c>
      <c r="J13" s="41">
        <v>41.091000000000001</v>
      </c>
      <c r="K13" s="41">
        <v>39.183</v>
      </c>
      <c r="L13" s="41">
        <v>36.811999999999998</v>
      </c>
      <c r="M13" s="41">
        <v>34.662999999999997</v>
      </c>
      <c r="N13" s="41">
        <v>17.077000000000002</v>
      </c>
      <c r="O13" s="41">
        <v>44.878</v>
      </c>
      <c r="P13" s="41">
        <v>9.1189999999999998</v>
      </c>
      <c r="Q13" s="41"/>
      <c r="R13" s="41">
        <f t="shared" ca="1" si="13"/>
        <v>52.835000000000008</v>
      </c>
      <c r="S13" s="41">
        <f t="shared" ca="1" si="14"/>
        <v>-12.050999999999998</v>
      </c>
      <c r="T13" s="41">
        <f t="shared" ca="1" si="14"/>
        <v>86.162000000000006</v>
      </c>
      <c r="U13" s="41">
        <f t="shared" si="15"/>
        <v>86.896999999999991</v>
      </c>
      <c r="V13" s="41">
        <f>SUMIF($B$7:$Q$7,V$4,$B$13:$Q$13)</f>
        <v>75.995000000000005</v>
      </c>
      <c r="W13" s="41">
        <f>SUMIF($B$7:$Q$7,W$4,$B$13:$Q$13)</f>
        <v>51.739999999999995</v>
      </c>
      <c r="X13" s="41">
        <f>SUMIF($B$7:$Q$7,X$4,$B$13:$Q$13)</f>
        <v>53.997</v>
      </c>
      <c r="Y13" s="41"/>
      <c r="Z13" s="41">
        <f t="shared" ca="1" si="16"/>
        <v>40.784000000000006</v>
      </c>
      <c r="AA13" s="41">
        <f>SUMIF($B$6:$Q$6,AA$4,$B$13:$Q$13)</f>
        <v>173.05900000000003</v>
      </c>
      <c r="AB13" s="41">
        <f>SUMIF($B$6:$Q$6,AB$4,$B$13:$Q$13)</f>
        <v>127.735</v>
      </c>
      <c r="AD13" s="41">
        <f t="shared" ref="AD13:AE18" si="21">SUMIFS($C13:$Q13,$C$8:$Q$8,"&gt;="&amp;AD$8,$C$8:$Q$8,"&lt;="&amp;AD$7)</f>
        <v>131.96800000000002</v>
      </c>
      <c r="AE13" s="41">
        <f t="shared" si="21"/>
        <v>110.658</v>
      </c>
      <c r="AF13" s="41">
        <f t="shared" si="18"/>
        <v>151.749</v>
      </c>
      <c r="AH13" s="63">
        <f t="shared" si="19"/>
        <v>-0.75228186460936652</v>
      </c>
      <c r="AI13" s="41">
        <f t="shared" si="20"/>
        <v>-27.692999999999998</v>
      </c>
    </row>
    <row r="14" spans="1:37" s="9" customFormat="1" x14ac:dyDescent="0.2">
      <c r="A14" s="28"/>
      <c r="B14" s="21" t="s">
        <v>254</v>
      </c>
      <c r="C14" s="39">
        <f>SUM(C12:C13)</f>
        <v>87.786538118858246</v>
      </c>
      <c r="D14" s="39">
        <f t="shared" ref="D14:L14" si="22">SUM(D12:D13)</f>
        <v>76.798461881141733</v>
      </c>
      <c r="E14" s="39">
        <f t="shared" si="22"/>
        <v>119.11300000000001</v>
      </c>
      <c r="F14" s="39">
        <f t="shared" si="22"/>
        <v>70.864999999999995</v>
      </c>
      <c r="G14" s="39">
        <f t="shared" si="22"/>
        <v>136.26999999999998</v>
      </c>
      <c r="H14" s="39">
        <f t="shared" si="22"/>
        <v>171.46603647285002</v>
      </c>
      <c r="I14" s="39">
        <f t="shared" si="22"/>
        <v>179.85396352714997</v>
      </c>
      <c r="J14" s="39">
        <f t="shared" si="22"/>
        <v>156.74600000000001</v>
      </c>
      <c r="K14" s="39">
        <f t="shared" si="22"/>
        <v>142.73400000000001</v>
      </c>
      <c r="L14" s="39">
        <f t="shared" si="22"/>
        <v>153.62599999999998</v>
      </c>
      <c r="M14" s="39">
        <f>SUM(M12:M13)</f>
        <v>172.06700000000001</v>
      </c>
      <c r="N14" s="39">
        <f>SUM(N12:N13)</f>
        <v>160.51400000000001</v>
      </c>
      <c r="O14" s="39">
        <f>SUM(O12:O13)</f>
        <v>147.96299999999999</v>
      </c>
      <c r="P14" s="39">
        <f>SUM(P12:P13)</f>
        <v>125.155</v>
      </c>
      <c r="Q14" s="40"/>
      <c r="R14" s="39">
        <f t="shared" ca="1" si="13"/>
        <v>164.58499999999998</v>
      </c>
      <c r="S14" s="39">
        <f t="shared" ca="1" si="14"/>
        <v>189.97800000000001</v>
      </c>
      <c r="T14" s="39">
        <f t="shared" ca="1" si="14"/>
        <v>307.73603647285</v>
      </c>
      <c r="U14" s="39">
        <f t="shared" si="15"/>
        <v>336.59996352714995</v>
      </c>
      <c r="V14" s="39">
        <f>SUMIF($B$7:$Q$7,V$4,$B$14:$Q$14)</f>
        <v>296.36</v>
      </c>
      <c r="W14" s="39">
        <f>SUMIF($B$7:$Q$7,W$4,$B$14:$Q$14)</f>
        <v>332.58100000000002</v>
      </c>
      <c r="X14" s="39">
        <f>SUMIF($B$7:$Q$7,X$4,$B$14:$Q$14)</f>
        <v>273.11799999999999</v>
      </c>
      <c r="Y14" s="40"/>
      <c r="Z14" s="39">
        <f t="shared" ca="1" si="16"/>
        <v>354.56299999999999</v>
      </c>
      <c r="AA14" s="39">
        <f>SUMIF($B$6:$Q$6,AA$4,$B$14:$Q$14)</f>
        <v>644.33600000000001</v>
      </c>
      <c r="AB14" s="39">
        <f>SUMIF($B$6:$Q$6,AB$4,$B$14:$Q$14)</f>
        <v>628.94100000000003</v>
      </c>
      <c r="AD14" s="39">
        <f t="shared" si="21"/>
        <v>487.59</v>
      </c>
      <c r="AE14" s="39">
        <f t="shared" si="21"/>
        <v>468.42700000000002</v>
      </c>
      <c r="AF14" s="39">
        <f t="shared" si="18"/>
        <v>625.173</v>
      </c>
      <c r="AH14" s="64">
        <f t="shared" si="19"/>
        <v>-0.18532670251129357</v>
      </c>
      <c r="AI14" s="39">
        <f t="shared" si="20"/>
        <v>-28.470999999999975</v>
      </c>
    </row>
    <row r="15" spans="1:37" x14ac:dyDescent="0.2">
      <c r="B15" s="6" t="s">
        <v>255</v>
      </c>
      <c r="C15" s="41">
        <v>8.7681979999993928E-2</v>
      </c>
      <c r="D15" s="41">
        <v>-1.8681979999993929E-2</v>
      </c>
      <c r="E15" s="41">
        <v>-5.6950000000000003</v>
      </c>
      <c r="F15" s="41">
        <v>0.04</v>
      </c>
      <c r="G15" s="41">
        <v>-4.32</v>
      </c>
      <c r="H15" s="41">
        <v>1.1399999999999999</v>
      </c>
      <c r="I15" s="41">
        <v>5.1529999999999996</v>
      </c>
      <c r="J15" s="41">
        <v>-6.3929999999999998</v>
      </c>
      <c r="K15" s="41">
        <v>-11.114000000000001</v>
      </c>
      <c r="L15" s="41">
        <v>-12.666</v>
      </c>
      <c r="M15" s="41">
        <v>-4.484</v>
      </c>
      <c r="N15" s="41">
        <v>-3.3079999999999998</v>
      </c>
      <c r="O15" s="41">
        <v>-16.797000000000001</v>
      </c>
      <c r="P15" s="41">
        <v>-22.536999999999999</v>
      </c>
      <c r="Q15" s="41"/>
      <c r="R15" s="41">
        <f t="shared" ca="1" si="13"/>
        <v>6.9000000000000006E-2</v>
      </c>
      <c r="S15" s="41">
        <f t="shared" ca="1" si="14"/>
        <v>-5.6550000000000002</v>
      </c>
      <c r="T15" s="41">
        <f t="shared" ca="1" si="14"/>
        <v>-3.1800000000000006</v>
      </c>
      <c r="U15" s="41">
        <f t="shared" si="15"/>
        <v>-1.2400000000000002</v>
      </c>
      <c r="V15" s="41">
        <f>SUMIF($B$7:$Q$7,V$4,$B$15:$Q$15)</f>
        <v>-23.78</v>
      </c>
      <c r="W15" s="41">
        <f>SUMIF($B$7:$Q$7,W$4,$B$15:$Q$15)</f>
        <v>-7.7919999999999998</v>
      </c>
      <c r="X15" s="41">
        <f>SUMIF($B$7:$Q$7,X$4,$B$15:$Q$15)</f>
        <v>-39.334000000000003</v>
      </c>
      <c r="Y15" s="41"/>
      <c r="Z15" s="41">
        <f t="shared" ca="1" si="16"/>
        <v>-5.5860000000000003</v>
      </c>
      <c r="AA15" s="41">
        <f>SUMIF($B$6:$Q$6,AA$4,$B$15:$Q$15)</f>
        <v>-4.4200000000000008</v>
      </c>
      <c r="AB15" s="41">
        <f>SUMIF($B$6:$Q$6,AB$4,$B$15:$Q$15)</f>
        <v>-31.572000000000003</v>
      </c>
      <c r="AD15" s="41">
        <f t="shared" si="21"/>
        <v>1.972999999999999</v>
      </c>
      <c r="AE15" s="41">
        <f t="shared" si="21"/>
        <v>-28.264000000000003</v>
      </c>
      <c r="AF15" s="41">
        <f t="shared" si="18"/>
        <v>-34.657000000000004</v>
      </c>
      <c r="AH15" s="63">
        <f t="shared" si="19"/>
        <v>0.77933049107847774</v>
      </c>
      <c r="AI15" s="41">
        <f t="shared" si="20"/>
        <v>-9.8709999999999987</v>
      </c>
    </row>
    <row r="16" spans="1:37" s="9" customFormat="1" x14ac:dyDescent="0.2">
      <c r="A16" s="28"/>
      <c r="B16" s="21" t="s">
        <v>256</v>
      </c>
      <c r="C16" s="39">
        <f>SUM(C14:C15)</f>
        <v>87.874220098858245</v>
      </c>
      <c r="D16" s="39">
        <f t="shared" ref="D16:L16" si="23">SUM(D14:D15)</f>
        <v>76.779779901141737</v>
      </c>
      <c r="E16" s="39">
        <f t="shared" si="23"/>
        <v>113.41800000000001</v>
      </c>
      <c r="F16" s="39">
        <f t="shared" si="23"/>
        <v>70.905000000000001</v>
      </c>
      <c r="G16" s="39">
        <f t="shared" si="23"/>
        <v>131.94999999999999</v>
      </c>
      <c r="H16" s="39">
        <f t="shared" si="23"/>
        <v>172.60603647285001</v>
      </c>
      <c r="I16" s="39">
        <f t="shared" si="23"/>
        <v>185.00696352714996</v>
      </c>
      <c r="J16" s="39">
        <f t="shared" si="23"/>
        <v>150.35300000000001</v>
      </c>
      <c r="K16" s="39">
        <f t="shared" si="23"/>
        <v>131.62</v>
      </c>
      <c r="L16" s="39">
        <f t="shared" si="23"/>
        <v>140.95999999999998</v>
      </c>
      <c r="M16" s="39">
        <f>SUM(M14:M15)</f>
        <v>167.583</v>
      </c>
      <c r="N16" s="39">
        <f>SUM(N14:N15)</f>
        <v>157.20600000000002</v>
      </c>
      <c r="O16" s="39">
        <f>SUM(O14:O15)</f>
        <v>131.166</v>
      </c>
      <c r="P16" s="39">
        <f>SUM(P14:P15)</f>
        <v>102.61799999999999</v>
      </c>
      <c r="Q16" s="40"/>
      <c r="R16" s="39">
        <f t="shared" ca="1" si="13"/>
        <v>164.654</v>
      </c>
      <c r="S16" s="39">
        <f t="shared" ca="1" si="14"/>
        <v>184.32300000000001</v>
      </c>
      <c r="T16" s="39">
        <f t="shared" ca="1" si="14"/>
        <v>304.55603647285</v>
      </c>
      <c r="U16" s="39">
        <f t="shared" si="15"/>
        <v>335.35996352714994</v>
      </c>
      <c r="V16" s="39">
        <f>SUMIF($B$7:$Q$7,V$4,$B$16:$Q$16)</f>
        <v>272.58</v>
      </c>
      <c r="W16" s="39">
        <f>SUMIF($B$7:$Q$7,W$4,$B$16:$Q$16)</f>
        <v>324.78899999999999</v>
      </c>
      <c r="X16" s="39">
        <f>SUMIF($B$7:$Q$7,X$4,$B$16:$Q$16)</f>
        <v>233.78399999999999</v>
      </c>
      <c r="Y16" s="40"/>
      <c r="Z16" s="39">
        <f t="shared" ca="1" si="16"/>
        <v>348.97699999999998</v>
      </c>
      <c r="AA16" s="39">
        <f>SUMIF($B$6:$Q$6,AA$4,$B$16:$Q$16)</f>
        <v>639.91599999999994</v>
      </c>
      <c r="AB16" s="39">
        <f>SUMIF($B$6:$Q$6,AB$4,$B$16:$Q$16)</f>
        <v>597.36900000000003</v>
      </c>
      <c r="AD16" s="39">
        <f t="shared" si="21"/>
        <v>489.56299999999999</v>
      </c>
      <c r="AE16" s="39">
        <f t="shared" si="21"/>
        <v>440.16300000000001</v>
      </c>
      <c r="AF16" s="39">
        <f t="shared" si="18"/>
        <v>590.51599999999996</v>
      </c>
      <c r="AH16" s="64">
        <f t="shared" si="19"/>
        <v>-0.27200624290578879</v>
      </c>
      <c r="AI16" s="39">
        <f t="shared" si="20"/>
        <v>-38.341999999999985</v>
      </c>
    </row>
    <row r="17" spans="1:35" x14ac:dyDescent="0.2">
      <c r="B17" s="6" t="s">
        <v>257</v>
      </c>
      <c r="C17" s="41">
        <v>28.626569679999999</v>
      </c>
      <c r="D17" s="41">
        <v>25.39043032</v>
      </c>
      <c r="E17" s="41">
        <v>36.384999999999998</v>
      </c>
      <c r="F17" s="41">
        <v>29.081</v>
      </c>
      <c r="G17" s="41">
        <v>23.498000000000001</v>
      </c>
      <c r="H17" s="41">
        <v>22.472000000000001</v>
      </c>
      <c r="I17" s="41">
        <v>26.445</v>
      </c>
      <c r="J17" s="41">
        <v>18.803999999999998</v>
      </c>
      <c r="K17" s="41">
        <v>23.126000000000001</v>
      </c>
      <c r="L17" s="41">
        <v>17.878</v>
      </c>
      <c r="M17" s="41">
        <v>16.594000000000001</v>
      </c>
      <c r="N17" s="41">
        <v>20.093</v>
      </c>
      <c r="O17" s="41">
        <v>18.523</v>
      </c>
      <c r="P17" s="41">
        <v>20.106000000000002</v>
      </c>
      <c r="Q17" s="41"/>
      <c r="R17" s="41">
        <f t="shared" ca="1" si="13"/>
        <v>54.016999999999996</v>
      </c>
      <c r="S17" s="41">
        <f t="shared" ca="1" si="14"/>
        <v>65.465999999999994</v>
      </c>
      <c r="T17" s="41">
        <f t="shared" ca="1" si="14"/>
        <v>45.97</v>
      </c>
      <c r="U17" s="41">
        <f t="shared" si="15"/>
        <v>45.248999999999995</v>
      </c>
      <c r="V17" s="41">
        <f>SUMIF($B$7:$Q$7,V$4,$B$17:$Q$17)</f>
        <v>41.004000000000005</v>
      </c>
      <c r="W17" s="41">
        <f>SUMIF($B$7:$Q$7,W$4,$B$17:$Q$17)</f>
        <v>36.686999999999998</v>
      </c>
      <c r="X17" s="41">
        <f>SUMIF($B$7:$Q$7,X$4,$B$17:$Q$17)</f>
        <v>38.629000000000005</v>
      </c>
      <c r="Y17" s="41"/>
      <c r="Z17" s="41">
        <f t="shared" ca="1" si="16"/>
        <v>119.48299999999999</v>
      </c>
      <c r="AA17" s="41">
        <f>SUMIF($B$6:$Q$6,AA$4,$B$17:$Q$17)</f>
        <v>91.218999999999994</v>
      </c>
      <c r="AB17" s="41">
        <f>SUMIF($B$6:$Q$6,AB$4,$B$17:$Q$17)</f>
        <v>77.691000000000003</v>
      </c>
      <c r="AD17" s="41">
        <f t="shared" si="21"/>
        <v>72.414999999999992</v>
      </c>
      <c r="AE17" s="41">
        <f t="shared" si="21"/>
        <v>57.598000000000006</v>
      </c>
      <c r="AF17" s="41">
        <f t="shared" si="18"/>
        <v>76.402000000000001</v>
      </c>
      <c r="AH17" s="63">
        <f t="shared" si="19"/>
        <v>0.12462244098892494</v>
      </c>
      <c r="AI17" s="41">
        <f t="shared" si="20"/>
        <v>2.2280000000000015</v>
      </c>
    </row>
    <row r="18" spans="1:35" s="9" customFormat="1" x14ac:dyDescent="0.2">
      <c r="A18" s="28"/>
      <c r="B18" s="21" t="s">
        <v>258</v>
      </c>
      <c r="C18" s="39">
        <f>SUM(C16:C17)</f>
        <v>116.50078977885825</v>
      </c>
      <c r="D18" s="39">
        <f t="shared" ref="D18:L18" si="24">SUM(D16:D17)</f>
        <v>102.17021022114173</v>
      </c>
      <c r="E18" s="39">
        <f t="shared" si="24"/>
        <v>149.803</v>
      </c>
      <c r="F18" s="39">
        <f t="shared" si="24"/>
        <v>99.986000000000004</v>
      </c>
      <c r="G18" s="39">
        <f t="shared" si="24"/>
        <v>155.44799999999998</v>
      </c>
      <c r="H18" s="39">
        <f t="shared" si="24"/>
        <v>195.07803647285002</v>
      </c>
      <c r="I18" s="39">
        <f t="shared" si="24"/>
        <v>211.45196352714996</v>
      </c>
      <c r="J18" s="39">
        <f t="shared" si="24"/>
        <v>169.15700000000001</v>
      </c>
      <c r="K18" s="39">
        <f t="shared" si="24"/>
        <v>154.74600000000001</v>
      </c>
      <c r="L18" s="39">
        <f t="shared" si="24"/>
        <v>158.83799999999997</v>
      </c>
      <c r="M18" s="39">
        <f>SUM(M16:M17)</f>
        <v>184.17699999999999</v>
      </c>
      <c r="N18" s="39">
        <f>SUM(N16:N17)</f>
        <v>177.29900000000001</v>
      </c>
      <c r="O18" s="39">
        <f>SUM(O16:O17)</f>
        <v>149.68899999999999</v>
      </c>
      <c r="P18" s="39">
        <f>SUM(P16:P17)</f>
        <v>122.72399999999999</v>
      </c>
      <c r="Q18" s="40"/>
      <c r="R18" s="39">
        <f t="shared" ca="1" si="13"/>
        <v>218.67099999999999</v>
      </c>
      <c r="S18" s="39">
        <f t="shared" ca="1" si="14"/>
        <v>249.78899999999999</v>
      </c>
      <c r="T18" s="39">
        <f t="shared" ca="1" si="14"/>
        <v>350.52603647285002</v>
      </c>
      <c r="U18" s="39">
        <f t="shared" si="15"/>
        <v>380.60896352714997</v>
      </c>
      <c r="V18" s="39">
        <f>SUMIF($B$7:$Q$7,V$4,$B$18:$Q$18)</f>
        <v>313.58399999999995</v>
      </c>
      <c r="W18" s="39">
        <f>SUMIF($B$7:$Q$7,W$4,$B$18:$Q$18)</f>
        <v>361.476</v>
      </c>
      <c r="X18" s="39">
        <f>SUMIF($B$7:$Q$7,X$4,$B$18:$Q$18)</f>
        <v>272.41300000000001</v>
      </c>
      <c r="Y18" s="40"/>
      <c r="Z18" s="39">
        <f t="shared" ca="1" si="16"/>
        <v>468.46</v>
      </c>
      <c r="AA18" s="39">
        <f>SUMIF($B$6:$Q$6,AA$4,$B$18:$Q$18)</f>
        <v>731.13499999999999</v>
      </c>
      <c r="AB18" s="39">
        <f>SUMIF($B$6:$Q$6,AB$4,$B$18:$Q$18)</f>
        <v>675.06</v>
      </c>
      <c r="AD18" s="39">
        <f t="shared" si="21"/>
        <v>561.97799999999995</v>
      </c>
      <c r="AE18" s="39">
        <f t="shared" si="21"/>
        <v>497.76099999999997</v>
      </c>
      <c r="AF18" s="39">
        <f t="shared" si="18"/>
        <v>666.91800000000001</v>
      </c>
      <c r="AH18" s="64">
        <f t="shared" si="19"/>
        <v>-0.22736372908246127</v>
      </c>
      <c r="AI18" s="39">
        <f t="shared" si="20"/>
        <v>-36.113999999999976</v>
      </c>
    </row>
    <row r="19" spans="1:35" x14ac:dyDescent="0.2">
      <c r="A19" s="45"/>
      <c r="AH19" s="7"/>
      <c r="AI19" s="7"/>
    </row>
    <row r="20" spans="1:35" s="49" customFormat="1" x14ac:dyDescent="0.2">
      <c r="A20" s="47" t="s">
        <v>259</v>
      </c>
      <c r="B20" s="49" t="s">
        <v>260</v>
      </c>
      <c r="C20" s="67">
        <f>C12/VLOOKUP("Receita líquida de vendas e prestação de serviços",'Demonstrações financeiras'!$B:$AG,MATCH(C$4,'Demonstrações financeiras'!$B$4:$AG$4,0),FALSE)</f>
        <v>5.9250437530280822E-2</v>
      </c>
      <c r="D20" s="67">
        <f>D12/VLOOKUP("Receita líquida de vendas e prestação de serviços",'Demonstrações financeiras'!$B:$AG,MATCH(D$4,'Demonstrações financeiras'!$B$4:$AG$4,0),FALSE)</f>
        <v>8.423574376352537E-2</v>
      </c>
      <c r="E20" s="67">
        <f>E12/VLOOKUP("Receita líquida de vendas e prestação de serviços",'Demonstrações financeiras'!$B:$AG,MATCH(E$4,'Demonstrações financeiras'!$B$4:$AG$4,0),FALSE)</f>
        <v>0.10376750843469421</v>
      </c>
      <c r="F20" s="67">
        <f>F12/VLOOKUP("Receita líquida de vendas e prestação de serviços",'Demonstrações financeiras'!$B:$AG,MATCH(F$4,'Demonstrações financeiras'!$B$4:$AG$4,0),FALSE)</f>
        <v>0.10266521224282656</v>
      </c>
      <c r="G20" s="67">
        <f>G12/VLOOKUP("Receita líquida de vendas e prestação de serviços",'Demonstrações financeiras'!$B:$AG,MATCH(G$4,'Demonstrações financeiras'!$B$4:$AG$4,0),FALSE)</f>
        <v>0.10092134641511923</v>
      </c>
      <c r="H20" s="67">
        <f>H12/VLOOKUP("Receita líquida de vendas e prestação de serviços",'Demonstrações financeiras'!$B:$AG,MATCH(H$4,'Demonstrações financeiras'!$B$4:$AG$4,0),FALSE)</f>
        <v>9.9805612607651847E-2</v>
      </c>
      <c r="I20" s="67">
        <f>I12/VLOOKUP("Receita líquida de vendas e prestação de serviços",'Demonstrações financeiras'!$B:$AG,MATCH(I$4,'Demonstrações financeiras'!$B$4:$AG$4,0),FALSE)</f>
        <v>8.7179375477172236E-2</v>
      </c>
      <c r="J20" s="67">
        <f>J12/VLOOKUP("Receita líquida de vendas e prestação de serviços",'Demonstrações financeiras'!$B:$AG,MATCH(J$4,'Demonstrações financeiras'!$B$4:$AG$4,0),FALSE)</f>
        <v>7.1335479370350521E-2</v>
      </c>
      <c r="K20" s="67">
        <f>K12/VLOOKUP("Receita líquida de vendas e prestação de serviços",'Demonstrações financeiras'!$B:$AG,MATCH(K$4,'Demonstrações financeiras'!$B$4:$AG$4,0),FALSE)</f>
        <v>7.5953294492760851E-2</v>
      </c>
      <c r="L20" s="67">
        <f>L12/VLOOKUP("Receita líquida de vendas e prestação de serviços",'Demonstrações financeiras'!$B:$AG,MATCH(L$4,'Demonstrações financeiras'!$B$4:$AG$4,0),FALSE)</f>
        <v>7.5966456504986332E-2</v>
      </c>
      <c r="M20" s="67">
        <f>M12/VLOOKUP("Receita líquida de vendas e prestação de serviços",'Demonstrações financeiras'!$B:$AG,MATCH(M$4,'Demonstrações financeiras'!$B$4:$AG$4,0),FALSE)</f>
        <v>8.4568641703436129E-2</v>
      </c>
      <c r="N20" s="72">
        <f>N12/VLOOKUP("Receita líquida de vendas e prestação de serviços",'Demonstrações financeiras'!$B:$AG,MATCH(N$4,'Demonstrações financeiras'!$B$4:$AG$4,0),FALSE)</f>
        <v>8.297304707881796E-2</v>
      </c>
      <c r="O20" s="72">
        <f>O12/VLOOKUP("Receita líquida de vendas e prestação de serviços",'Demonstrações financeiras'!$B:$AG,MATCH(O$4,'Demonstrações financeiras'!$B$4:$AG$4,0),FALSE)</f>
        <v>7.3597236739146574E-2</v>
      </c>
      <c r="P20" s="72">
        <f>P12/VLOOKUP("Receita líquida de vendas e prestação de serviços",'Demonstrações financeiras'!$B:$AG,MATCH(P$4,'Demonstrações financeiras'!$B$4:$AG$4,0),FALSE)</f>
        <v>9.1532841418066446E-2</v>
      </c>
      <c r="Q20" s="50"/>
      <c r="R20" s="67">
        <f ca="1">R12/VLOOKUP("Receita líquida de vendas e prestação de serviços",'Demonstrações financeiras'!$B:$AG,MATCH(R$4,'Demonstrações financeiras'!$B$4:$AG$4,0),FALSE)</f>
        <v>6.9845990446325765E-2</v>
      </c>
      <c r="S20" s="67">
        <f ca="1">S12/VLOOKUP("Receita líquida de vendas e prestação de serviços",'Demonstrações financeiras'!$B:$AG,MATCH(S$4,'Demonstrações financeiras'!$B$4:$AG$4,0),FALSE)</f>
        <v>0.10318840505234214</v>
      </c>
      <c r="T20" s="67">
        <f ca="1">T12/VLOOKUP("Receita líquida de vendas e prestação de serviços",'Demonstrações financeiras'!$B:$AG,MATCH(T$4,'Demonstrações financeiras'!$B$4:$AG$4,0),FALSE)</f>
        <v>0.10029555022801601</v>
      </c>
      <c r="U20" s="67">
        <f>U12/VLOOKUP("Receita líquida de vendas e prestação de serviços",'Demonstrações financeiras'!$B:$AG,MATCH(U$4,'Demonstrações financeiras'!$B$4:$AG$4,0),FALSE)</f>
        <v>7.9047592736648006E-2</v>
      </c>
      <c r="V20" s="67">
        <f ca="1">V12/VLOOKUP("Receita líquida de vendas e prestação de serviços",'Demonstrações financeiras'!$B:$AG,MATCH(V$4,'Demonstrações financeiras'!$B$4:$AG$4,0),FALSE)</f>
        <v>7.5960271018553252E-2</v>
      </c>
      <c r="W20" s="72">
        <v>8.3746113366975988E-2</v>
      </c>
      <c r="X20" s="72">
        <v>8.2118168374455944E-2</v>
      </c>
      <c r="Y20" s="50"/>
      <c r="Z20" s="67">
        <f ca="1">Z12/VLOOKUP("Receita líquida de vendas e prestação de serviços",'Demonstrações financeiras'!$B:$AG,MATCH(Z$4,'Demonstrações financeiras'!$B$4:$AG$4,0),FALSE)</f>
        <v>8.8194323817939888E-2</v>
      </c>
      <c r="AA20" s="67">
        <f ca="1">AA12/VLOOKUP("Receita líquida de vendas e prestação de serviços",'Demonstrações financeiras'!$B:$AG,MATCH(AA$4,'Demonstrações financeiras'!$B$4:$AG$4,0),FALSE)</f>
        <v>8.7792060699259808E-2</v>
      </c>
      <c r="AB20" s="67">
        <v>8.0134788554292666E-2</v>
      </c>
      <c r="AD20" s="67">
        <f>AD12/VLOOKUP("Receita líquida de vendas e prestação de serviços",'Demonstrações financeiras'!$B:$AG,MATCH(AD$4,'Demonstrações financeiras'!$B$4:$AG$4,0),FALSE)</f>
        <v>9.4912968910719542E-2</v>
      </c>
      <c r="AE20" s="67">
        <f>AE12/VLOOKUP("Receita líquida de vendas e prestação de serviços",'Demonstrações financeiras'!$B:$AG,MATCH(AE$4,'Demonstrações financeiras'!$B$4:$AG$4,0),FALSE)</f>
        <v>7.9050664642134394E-2</v>
      </c>
      <c r="AF20" s="67">
        <f>AF12/VLOOKUP("Receita líquida de vendas e prestação de serviços",'Demonstrações financeiras'!$B:$AG,MATCH(AF$4,'Demonstrações financeiras'!$B$4:$AG$4,0),FALSE)</f>
        <v>7.7015803544499509E-2</v>
      </c>
      <c r="AH20" s="68">
        <f>SUMIF($C$4:$AG$4,$AH$2,$C20:$AG20)*100-SUMIF($C$4:$AG$4,$AI$2,$C20:$AG20)*100</f>
        <v>1.5566384913080107</v>
      </c>
    </row>
    <row r="21" spans="1:35" s="49" customFormat="1" x14ac:dyDescent="0.2">
      <c r="A21" s="47" t="s">
        <v>261</v>
      </c>
      <c r="B21" s="49" t="s">
        <v>262</v>
      </c>
      <c r="C21" s="67">
        <f>C16/VLOOKUP("Receita líquida de vendas e prestação de serviços",'Demonstrações financeiras'!$B:$AG,MATCH(C$4,'Demonstrações financeiras'!$B$4:$AG$4,0),FALSE)</f>
        <v>9.5364505216100084E-2</v>
      </c>
      <c r="D21" s="67">
        <f>D16/VLOOKUP("Receita líquida de vendas e prestação de serviços",'Demonstrações financeiras'!$B:$AG,MATCH(D$4,'Demonstrações financeiras'!$B$4:$AG$4,0),FALSE)</f>
        <v>0.11316232537991318</v>
      </c>
      <c r="E21" s="67">
        <f>E16/VLOOKUP("Receita líquida de vendas e prestação de serviços",'Demonstrações financeiras'!$B:$AG,MATCH(E$4,'Demonstrações financeiras'!$B$4:$AG$4,0),FALSE)</f>
        <v>0.12204941741225302</v>
      </c>
      <c r="F21" s="67">
        <f>F16/VLOOKUP("Receita líquida de vendas e prestação de serviços",'Demonstrações financeiras'!$B:$AG,MATCH(F$4,'Demonstrações financeiras'!$B$4:$AG$4,0),FALSE)</f>
        <v>6.8934440095431981E-2</v>
      </c>
      <c r="G21" s="67">
        <f>G16/VLOOKUP("Receita líquida de vendas e prestação de serviços",'Demonstrações financeiras'!$B:$AG,MATCH(G$4,'Demonstrações financeiras'!$B$4:$AG$4,0),FALSE)</f>
        <v>0.13601662505592194</v>
      </c>
      <c r="H21" s="67">
        <f>H16/VLOOKUP("Receita líquida de vendas e prestação de serviços",'Demonstrações financeiras'!$B:$AG,MATCH(H$4,'Demonstrações financeiras'!$B$4:$AG$4,0),FALSE)</f>
        <v>0.1392985051292796</v>
      </c>
      <c r="I21" s="67">
        <f>I16/VLOOKUP("Receita líquida de vendas e prestação de serviços",'Demonstrações financeiras'!$B:$AG,MATCH(I$4,'Demonstrações financeiras'!$B$4:$AG$4,0),FALSE)</f>
        <v>0.12032104863687988</v>
      </c>
      <c r="J21" s="67">
        <f>J16/VLOOKUP("Receita líquida de vendas e prestação de serviços",'Demonstrações financeiras'!$B:$AG,MATCH(J$4,'Demonstrações financeiras'!$B$4:$AG$4,0),FALSE)</f>
        <v>9.2737048374651451E-2</v>
      </c>
      <c r="K21" s="67">
        <f>K16/VLOOKUP("Receita líquida de vendas e prestação de serviços",'Demonstrações financeiras'!$B:$AG,MATCH(K$4,'Demonstrações financeiras'!$B$4:$AG$4,0),FALSE)</f>
        <v>9.6541536258821087E-2</v>
      </c>
      <c r="L21" s="67">
        <f>L16/VLOOKUP("Receita líquida de vendas e prestação de serviços",'Demonstrações financeiras'!$B:$AG,MATCH(L$4,'Demonstrações financeiras'!$B$4:$AG$4,0),FALSE)</f>
        <v>9.1669078269238896E-2</v>
      </c>
      <c r="M21" s="67">
        <f>M16/VLOOKUP("Receita líquida de vendas e prestação de serviços",'Demonstrações financeiras'!$B:$AG,MATCH(M$4,'Demonstrações financeiras'!$B$4:$AG$4,0),FALSE)</f>
        <v>0.10314304301611989</v>
      </c>
      <c r="N21" s="72">
        <f>N16/VLOOKUP("Receita líquida de vendas e prestação de serviços",'Demonstrações financeiras'!$B:$AG,MATCH(N$4,'Demonstrações financeiras'!$B$4:$AG$4,0),FALSE)</f>
        <v>9.09379089012783E-2</v>
      </c>
      <c r="O21" s="72">
        <f>O16/VLOOKUP("Receita líquida de vendas e prestação de serviços",'Demonstrações financeiras'!$B:$AG,MATCH(O$4,'Demonstrações financeiras'!$B$4:$AG$4,0),FALSE)</f>
        <v>9.3645585236716303E-2</v>
      </c>
      <c r="P21" s="72">
        <f>P16/VLOOKUP("Receita líquida de vendas e prestação de serviços",'Demonstrações financeiras'!$B:$AG,MATCH(P$4,'Demonstrações financeiras'!$B$4:$AG$4,0),FALSE)</f>
        <v>8.094830156709247E-2</v>
      </c>
      <c r="Q21" s="50"/>
      <c r="R21" s="67">
        <f ca="1">R16/VLOOKUP("Receita líquida de vendas e prestação de serviços",'Demonstrações financeiras'!$B:$AG,MATCH(R$4,'Demonstrações financeiras'!$B$4:$AG$4,0),FALSE)</f>
        <v>0.10291205110469195</v>
      </c>
      <c r="S21" s="67">
        <f ca="1">S16/VLOOKUP("Receita líquida de vendas e prestação de serviços",'Demonstrações financeiras'!$B:$AG,MATCH(S$4,'Demonstrações financeiras'!$B$4:$AG$4,0),FALSE)</f>
        <v>9.414488209347599E-2</v>
      </c>
      <c r="T21" s="67">
        <f ca="1">T16/VLOOKUP("Receita líquida de vendas e prestação de serviços",'Demonstrações financeiras'!$B:$AG,MATCH(T$4,'Demonstrações financeiras'!$B$4:$AG$4,0),FALSE)</f>
        <v>0.13785737597938746</v>
      </c>
      <c r="U21" s="67">
        <f>U16/VLOOKUP("Receita líquida de vendas e prestação de serviços",'Demonstrações financeiras'!$B:$AG,MATCH(U$4,'Demonstrações financeiras'!$B$4:$AG$4,0),FALSE)</f>
        <v>0.10616372926702945</v>
      </c>
      <c r="V21" s="67">
        <f ca="1">V16/VLOOKUP("Receita líquida de vendas e prestação de serviços",'Demonstrações financeiras'!$B:$AG,MATCH(V$4,'Demonstrações financeiras'!$B$4:$AG$4,0),FALSE)</f>
        <v>9.3958889452668268E-2</v>
      </c>
      <c r="W21" s="72">
        <v>9.6851301677272059E-2</v>
      </c>
      <c r="X21" s="72">
        <v>8.7613299844623779E-2</v>
      </c>
      <c r="Y21" s="50"/>
      <c r="Z21" s="67">
        <f ca="1">Z16/VLOOKUP("Receita líquida de vendas e prestação de serviços",'Demonstrações financeiras'!$B:$AG,MATCH(Z$4,'Demonstrações financeiras'!$B$4:$AG$4,0),FALSE)</f>
        <v>9.8087477310505822E-2</v>
      </c>
      <c r="AA21" s="67">
        <f>AA16/VLOOKUP("Receita líquida de vendas e prestação de serviços",'Demonstrações financeiras'!$B:$AG,MATCH(AA$4,'Demonstrações financeiras'!$B$4:$AG$4,0),FALSE)</f>
        <v>0.11920705723900706</v>
      </c>
      <c r="AB21" s="67">
        <v>9.5509707593064042E-2</v>
      </c>
      <c r="AD21" s="67">
        <f>AD16/VLOOKUP("Receita líquida de vendas e prestação de serviços",'Demonstrações financeiras'!$B:$AG,MATCH(AD$4,'Demonstrações financeiras'!$B$4:$AG$4,0),FALSE)</f>
        <v>0.13066086406026226</v>
      </c>
      <c r="AE21" s="67">
        <f>AE16/VLOOKUP("Receita líquida de vendas e prestação de serviços",'Demonstrações financeiras'!$B:$AG,MATCH(AE$4,'Demonstrações financeiras'!$B$4:$AG$4,0),FALSE)</f>
        <v>9.7255988363653095E-2</v>
      </c>
      <c r="AF21" s="67">
        <f>AF16/VLOOKUP("Receita líquida de vendas e prestação de serviços",'Demonstrações financeiras'!$B:$AG,MATCH(AF$4,'Demonstrações financeiras'!$B$4:$AG$4,0),FALSE)</f>
        <v>9.6064129080662725E-2</v>
      </c>
      <c r="AH21" s="68">
        <f>SUMIF($C$4:$AG$4,$AH$2,$C21:$AG21)*100-SUMIF($C$4:$AG$4,$AI$2,$C21:$AG21)*100</f>
        <v>-1.0720776702146431</v>
      </c>
    </row>
    <row r="22" spans="1:35" s="49" customFormat="1" x14ac:dyDescent="0.2">
      <c r="A22" s="47" t="s">
        <v>263</v>
      </c>
      <c r="B22" s="49" t="s">
        <v>264</v>
      </c>
      <c r="C22" s="67">
        <f>C18/VLOOKUP("Receita líquida de vendas e prestação de serviços",'Demonstrações financeiras'!$B:$AG,MATCH(C$4,'Demonstrações financeiras'!$B$4:$AG$4,0),FALSE)</f>
        <v>0.12643116675228461</v>
      </c>
      <c r="D22" s="67">
        <f>D18/VLOOKUP("Receita líquida de vendas e prestação de serviços",'Demonstrações financeiras'!$B:$AG,MATCH(D$4,'Demonstrações financeiras'!$B$4:$AG$4,0),FALSE)</f>
        <v>0.15058415885100818</v>
      </c>
      <c r="E22" s="67">
        <f>E18/VLOOKUP("Receita líquida de vendas e prestação de serviços",'Demonstrações financeiras'!$B:$AG,MATCH(E$4,'Demonstrações financeiras'!$B$4:$AG$4,0),FALSE)</f>
        <v>0.16120341459563506</v>
      </c>
      <c r="F22" s="67">
        <f>F18/VLOOKUP("Receita líquida de vendas e prestação de serviços",'Demonstrações financeiras'!$B:$AG,MATCH(F$4,'Demonstrações financeiras'!$B$4:$AG$4,0),FALSE)</f>
        <v>9.7207234008629323E-2</v>
      </c>
      <c r="G22" s="67">
        <f>G18/VLOOKUP("Receita líquida de vendas e prestação de serviços",'Demonstrações financeiras'!$B:$AG,MATCH(G$4,'Demonstrações financeiras'!$B$4:$AG$4,0),FALSE)</f>
        <v>0.16023882024776773</v>
      </c>
      <c r="H22" s="67">
        <f>H18/VLOOKUP("Receita líquida de vendas e prestação de serviços",'Demonstrações financeiras'!$B:$AG,MATCH(H$4,'Demonstrações financeiras'!$B$4:$AG$4,0),FALSE)</f>
        <v>0.1574341165553467</v>
      </c>
      <c r="I22" s="67">
        <f>I18/VLOOKUP("Receita líquida de vendas e prestação de serviços",'Demonstrações financeiras'!$B:$AG,MATCH(I$4,'Demonstrações financeiras'!$B$4:$AG$4,0),FALSE)</f>
        <v>0.13751980737838715</v>
      </c>
      <c r="J22" s="67">
        <f>J18/VLOOKUP("Receita líquida de vendas e prestação de serviços",'Demonstrações financeiras'!$B:$AG,MATCH(J$4,'Demonstrações financeiras'!$B$4:$AG$4,0),FALSE)</f>
        <v>0.10433527027668829</v>
      </c>
      <c r="K22" s="67">
        <f>K18/VLOOKUP("Receita líquida de vendas e prestação de serviços",'Demonstrações financeiras'!$B:$AG,MATCH(K$4,'Demonstrações financeiras'!$B$4:$AG$4,0),FALSE)</f>
        <v>0.11350415263567488</v>
      </c>
      <c r="L22" s="67">
        <f>L18/VLOOKUP("Receita líquida de vendas e prestação de serviços",'Demonstrações financeiras'!$B:$AG,MATCH(L$4,'Demonstrações financeiras'!$B$4:$AG$4,0),FALSE)</f>
        <v>0.10329549555994158</v>
      </c>
      <c r="M22" s="67">
        <f>M18/VLOOKUP("Receita líquida de vendas e prestação de serviços",'Demonstrações financeiras'!$B:$AG,MATCH(M$4,'Demonstrações financeiras'!$B$4:$AG$4,0),FALSE)</f>
        <v>0.11335622487710516</v>
      </c>
      <c r="N22" s="72">
        <f>N18/VLOOKUP("Receita líquida de vendas e prestação de serviços",'Demonstrações financeiras'!$B:$AG,MATCH(N$4,'Demonstrações financeiras'!$B$4:$AG$4,0),FALSE)</f>
        <v>0.10256097292907231</v>
      </c>
      <c r="O22" s="72">
        <f>O18/VLOOKUP("Receita líquida de vendas e prestação de serviços",'Demonstrações financeiras'!$B:$AG,MATCH(O$4,'Demonstrações financeiras'!$B$4:$AG$4,0),FALSE)</f>
        <v>0.10687002735845284</v>
      </c>
      <c r="P22" s="72">
        <f>P18/VLOOKUP("Receita líquida de vendas e prestação de serviços",'Demonstrações financeiras'!$B:$AG,MATCH(P$4,'Demonstrações financeiras'!$B$4:$AG$4,0),FALSE)</f>
        <v>9.680854588395657E-2</v>
      </c>
      <c r="Q22" s="50"/>
      <c r="R22" s="67">
        <f ca="1">R18/VLOOKUP("Receita líquida de vendas e prestação de serviços",'Demonstrações financeiras'!$B:$AG,MATCH(R$4,'Demonstrações financeiras'!$B$4:$AG$4,0),FALSE)</f>
        <v>0.13667375907730206</v>
      </c>
      <c r="S22" s="67">
        <f ca="1">S18/VLOOKUP("Receita líquida de vendas e prestação de serviços",'Demonstrações financeiras'!$B:$AG,MATCH(S$4,'Demonstrações financeiras'!$B$4:$AG$4,0),FALSE)</f>
        <v>0.12758231991258429</v>
      </c>
      <c r="T22" s="67">
        <f ca="1">T18/VLOOKUP("Receita líquida de vendas e prestação de serviços",'Demonstrações financeiras'!$B:$AG,MATCH(T$4,'Demonstrações financeiras'!$B$4:$AG$4,0),FALSE)</f>
        <v>0.15866570947087416</v>
      </c>
      <c r="U22" s="67">
        <f>U18/VLOOKUP("Receita líquida de vendas e prestação de serviços",'Demonstrações financeiras'!$B:$AG,MATCH(U$4,'Demonstrações financeiras'!$B$4:$AG$4,0),FALSE)</f>
        <v>0.12048804674094554</v>
      </c>
      <c r="V22" s="67">
        <f ca="1">V18/VLOOKUP("Receita líquida de vendas e prestação de serviços",'Demonstrações financeiras'!$B:$AG,MATCH(V$4,'Demonstrações financeiras'!$B$4:$AG$4,0),FALSE)</f>
        <v>0.10809305301242028</v>
      </c>
      <c r="W22" s="72">
        <v>0.10779127718332085</v>
      </c>
      <c r="X22" s="72">
        <v>0.10208997130074556</v>
      </c>
      <c r="Y22" s="50"/>
      <c r="Z22" s="67">
        <f ca="1">Z18/VLOOKUP("Receita líquida de vendas e prestação de serviços",'Demonstrações financeiras'!$B:$AG,MATCH(Z$4,'Demonstrações financeiras'!$B$4:$AG$4,0),FALSE)</f>
        <v>0.13167073939222229</v>
      </c>
      <c r="AA22" s="67">
        <f>AA18/VLOOKUP("Receita líquida de vendas e prestação de serviços",'Demonstrações financeiras'!$B:$AG,MATCH(AA$4,'Demonstrações financeiras'!$B$4:$AG$4,0),FALSE)</f>
        <v>0.13619983215678533</v>
      </c>
      <c r="AB22" s="67">
        <v>0.10793125054660321</v>
      </c>
      <c r="AD22" s="67">
        <f>AD18/VLOOKUP("Receita líquida de vendas e prestação de serviços",'Demonstrações financeiras'!$B:$AG,MATCH(AD$4,'Demonstrações financeiras'!$B$4:$AG$4,0),FALSE)</f>
        <v>0.14998790975391943</v>
      </c>
      <c r="AE22" s="67">
        <f>AE18/VLOOKUP("Receita líquida de vendas e prestação de serviços",'Demonstrações financeiras'!$B:$AG,MATCH(AE$4,'Demonstrações financeiras'!$B$4:$AG$4,0),FALSE)</f>
        <v>0.1099825247098923</v>
      </c>
      <c r="AF22" s="67">
        <f>AF18/VLOOKUP("Receita líquida de vendas e prestação de serviços",'Demonstrações financeiras'!$B:$AG,MATCH(AF$4,'Demonstrações financeiras'!$B$4:$AG$4,0),FALSE)</f>
        <v>0.10849307527351913</v>
      </c>
      <c r="AH22" s="68">
        <f>SUMIF($C$4:$AG$4,$AH$2,$C22:$AG22)*100-SUMIF($C$4:$AG$4,$AI$2,$C22:$AG22)*100</f>
        <v>-0.64869496759849987</v>
      </c>
    </row>
    <row r="23" spans="1:35" x14ac:dyDescent="0.2">
      <c r="A23" s="45"/>
      <c r="AH23" s="7"/>
      <c r="AI23" s="7"/>
    </row>
    <row r="24" spans="1:35" s="17" customFormat="1" ht="15" x14ac:dyDescent="0.2">
      <c r="A24" s="26"/>
      <c r="B24" s="18" t="s">
        <v>265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6"/>
      <c r="R24" s="19"/>
      <c r="S24" s="19"/>
      <c r="T24" s="19"/>
      <c r="U24" s="19"/>
      <c r="V24" s="19"/>
      <c r="W24" s="19"/>
      <c r="X24" s="19"/>
      <c r="Y24" s="16"/>
      <c r="Z24" s="20"/>
      <c r="AA24" s="20"/>
      <c r="AB24" s="20"/>
      <c r="AD24" s="20"/>
      <c r="AE24" s="20"/>
      <c r="AF24" s="20"/>
      <c r="AH24" s="20"/>
      <c r="AI24" s="20"/>
    </row>
    <row r="25" spans="1:35" x14ac:dyDescent="0.2">
      <c r="AH25" s="7"/>
      <c r="AI25" s="7"/>
    </row>
    <row r="26" spans="1:35" s="9" customFormat="1" x14ac:dyDescent="0.2">
      <c r="A26" s="28"/>
      <c r="B26" s="21" t="s">
        <v>266</v>
      </c>
      <c r="C26" s="39">
        <v>369.87413188999983</v>
      </c>
      <c r="D26" s="39">
        <v>392.02800000000002</v>
      </c>
      <c r="E26" s="39">
        <v>314.61628327</v>
      </c>
      <c r="F26" s="39">
        <v>307.61891077999991</v>
      </c>
      <c r="G26" s="39">
        <v>291.10300000000001</v>
      </c>
      <c r="H26" s="39">
        <v>175.34152406000015</v>
      </c>
      <c r="I26" s="39">
        <v>186.52099999999999</v>
      </c>
      <c r="J26" s="39">
        <v>307.50394952000005</v>
      </c>
      <c r="K26" s="39">
        <v>297.71534849999995</v>
      </c>
      <c r="L26" s="39">
        <v>294.39485670999994</v>
      </c>
      <c r="M26" s="39">
        <v>302.34885572000002</v>
      </c>
      <c r="N26" s="39">
        <v>295.53134850000004</v>
      </c>
      <c r="O26" s="39">
        <v>301</v>
      </c>
      <c r="P26" s="39">
        <v>200.52500000000001</v>
      </c>
      <c r="Q26" s="40"/>
      <c r="R26" s="39">
        <f t="shared" ref="R26:AF29" ca="1" si="25">SUMIF($B$8:$Q$8,R$8,$B26:$J26)</f>
        <v>392.02800000000002</v>
      </c>
      <c r="S26" s="39">
        <f t="shared" ca="1" si="25"/>
        <v>307.61891077999991</v>
      </c>
      <c r="T26" s="39">
        <f t="shared" ca="1" si="25"/>
        <v>175.34152406000015</v>
      </c>
      <c r="U26" s="39">
        <f t="shared" ref="U26:X29" si="26">SUMIF($B$8:$Q$8,U$8,$B26:$Q26)</f>
        <v>307.50394952000005</v>
      </c>
      <c r="V26" s="39">
        <f t="shared" si="26"/>
        <v>294.39485670999994</v>
      </c>
      <c r="W26" s="39">
        <f t="shared" si="26"/>
        <v>295.53134850000004</v>
      </c>
      <c r="X26" s="39">
        <f t="shared" si="26"/>
        <v>200.52500000000001</v>
      </c>
      <c r="Y26" s="40"/>
      <c r="Z26" s="39">
        <f t="shared" ca="1" si="25"/>
        <v>307.61891077999991</v>
      </c>
      <c r="AA26" s="39">
        <f t="shared" ca="1" si="25"/>
        <v>307.50394952000005</v>
      </c>
      <c r="AB26" s="39">
        <f t="shared" ca="1" si="25"/>
        <v>295.53134850000004</v>
      </c>
      <c r="AD26" s="39">
        <f>SUMIF($C$8:$Q$8,AD$7,$C26:$Q26)</f>
        <v>186.52099999999999</v>
      </c>
      <c r="AE26" s="39">
        <f>SUMIF($C$8:$Q$8,AE$7,$C26:$Q26)</f>
        <v>302.34885572000002</v>
      </c>
      <c r="AF26" s="39">
        <f t="shared" ca="1" si="25"/>
        <v>302.34885572000002</v>
      </c>
      <c r="AH26" s="64">
        <f>SUMIF($C$4:$AG$4,$AH$2,$C26:$AG26)/SUMIF($C$4:$AG$4,$AI$2,$C26:$AG26)-1</f>
        <v>-0.31885698601884371</v>
      </c>
      <c r="AI26" s="39">
        <f>SUMIF($C$4:$AG$4,$AH$2,$C26:$AG26)-SUMIF($C$4:$AG$4,$AI$2,$C26:$AG26)</f>
        <v>-93.869856709999937</v>
      </c>
    </row>
    <row r="27" spans="1:35" x14ac:dyDescent="0.2">
      <c r="B27" s="6" t="s">
        <v>267</v>
      </c>
      <c r="C27" s="41">
        <v>-189.11782555000008</v>
      </c>
      <c r="D27" s="41">
        <v>-452.28300000000002</v>
      </c>
      <c r="E27" s="41">
        <v>-95.810490452914323</v>
      </c>
      <c r="F27" s="41">
        <v>-325.03816925999996</v>
      </c>
      <c r="G27" s="41">
        <v>-251.11500000000001</v>
      </c>
      <c r="H27" s="41">
        <v>-138.96199999999999</v>
      </c>
      <c r="I27" s="41">
        <v>-243.24199999999999</v>
      </c>
      <c r="J27" s="41">
        <v>-248.01400000000001</v>
      </c>
      <c r="K27" s="41">
        <v>-186.85499999999999</v>
      </c>
      <c r="L27" s="41">
        <v>-187.92699999999999</v>
      </c>
      <c r="M27" s="41">
        <v>-171.33</v>
      </c>
      <c r="N27" s="41">
        <v>-378.08100000000002</v>
      </c>
      <c r="O27" s="41">
        <v>-349.95299999999997</v>
      </c>
      <c r="P27" s="41">
        <v>-213.99299999999999</v>
      </c>
      <c r="Q27" s="41"/>
      <c r="R27" s="41">
        <f t="shared" ca="1" si="25"/>
        <v>-452.28300000000002</v>
      </c>
      <c r="S27" s="41">
        <f t="shared" ca="1" si="25"/>
        <v>-325.03816925999996</v>
      </c>
      <c r="T27" s="41">
        <f t="shared" ca="1" si="25"/>
        <v>-138.96199999999999</v>
      </c>
      <c r="U27" s="41">
        <f t="shared" si="26"/>
        <v>-248.01400000000001</v>
      </c>
      <c r="V27" s="41">
        <f t="shared" si="26"/>
        <v>-187.92699999999999</v>
      </c>
      <c r="W27" s="41">
        <f t="shared" si="26"/>
        <v>-378.08100000000002</v>
      </c>
      <c r="X27" s="41">
        <f t="shared" si="26"/>
        <v>-213.99299999999999</v>
      </c>
      <c r="Y27" s="41"/>
      <c r="Z27" s="41">
        <f t="shared" ca="1" si="25"/>
        <v>-325.03816925999996</v>
      </c>
      <c r="AA27" s="41">
        <f t="shared" ca="1" si="25"/>
        <v>-248.01400000000001</v>
      </c>
      <c r="AB27" s="41">
        <f t="shared" ca="1" si="25"/>
        <v>-378.08100000000002</v>
      </c>
      <c r="AD27" s="41">
        <f t="shared" ref="AD27:AE29" si="27">SUMIF($C$8:$Q$8,AD$7,$C27:$Q27)</f>
        <v>-243.24199999999999</v>
      </c>
      <c r="AE27" s="41">
        <f t="shared" si="27"/>
        <v>-171.33</v>
      </c>
      <c r="AF27" s="41">
        <f t="shared" ca="1" si="25"/>
        <v>-171.33</v>
      </c>
      <c r="AH27" s="63">
        <f>SUMIF($C$4:$AG$4,$AH$2,$C27:$AG27)/SUMIF($C$4:$AG$4,$AI$2,$C27:$AG27)-1</f>
        <v>0.13870279417007669</v>
      </c>
      <c r="AI27" s="41">
        <f>SUMIF($C$4:$AG$4,$AH$2,$C27:$AG27)-SUMIF($C$4:$AG$4,$AI$2,$C27:$AG27)</f>
        <v>-26.066000000000003</v>
      </c>
    </row>
    <row r="28" spans="1:35" x14ac:dyDescent="0.2">
      <c r="B28" s="6" t="s">
        <v>268</v>
      </c>
      <c r="C28" s="41">
        <v>-365.38620124999994</v>
      </c>
      <c r="D28" s="41">
        <v>-476.52300000000002</v>
      </c>
      <c r="E28" s="41">
        <v>-679.74744401708574</v>
      </c>
      <c r="F28" s="41">
        <v>-625.23446185547846</v>
      </c>
      <c r="G28" s="41">
        <v>-564.14</v>
      </c>
      <c r="H28" s="41">
        <v>-640.85599999999999</v>
      </c>
      <c r="I28" s="41">
        <v>-595.92899999999997</v>
      </c>
      <c r="J28" s="41">
        <v>-400.87200000000001</v>
      </c>
      <c r="K28" s="41">
        <v>-508.291</v>
      </c>
      <c r="L28" s="41">
        <v>-401.738</v>
      </c>
      <c r="M28" s="41">
        <v>-391.95400000000001</v>
      </c>
      <c r="N28" s="41">
        <v>-405.15600000000001</v>
      </c>
      <c r="O28" s="41">
        <v>-370.04899999999998</v>
      </c>
      <c r="P28" s="41">
        <v>-513.90200000000004</v>
      </c>
      <c r="Q28" s="41"/>
      <c r="R28" s="41">
        <f t="shared" ca="1" si="25"/>
        <v>-476.52300000000002</v>
      </c>
      <c r="S28" s="41">
        <f t="shared" ca="1" si="25"/>
        <v>-625.23446185547846</v>
      </c>
      <c r="T28" s="41">
        <f t="shared" ca="1" si="25"/>
        <v>-640.85599999999999</v>
      </c>
      <c r="U28" s="41">
        <f t="shared" si="26"/>
        <v>-400.87200000000001</v>
      </c>
      <c r="V28" s="41">
        <f t="shared" si="26"/>
        <v>-401.738</v>
      </c>
      <c r="W28" s="41">
        <f t="shared" si="26"/>
        <v>-405.15600000000001</v>
      </c>
      <c r="X28" s="41">
        <f t="shared" si="26"/>
        <v>-513.90200000000004</v>
      </c>
      <c r="Y28" s="41"/>
      <c r="Z28" s="41">
        <f t="shared" ca="1" si="25"/>
        <v>-625.23446185547846</v>
      </c>
      <c r="AA28" s="41">
        <f t="shared" ca="1" si="25"/>
        <v>-400.87200000000001</v>
      </c>
      <c r="AB28" s="41">
        <f t="shared" ca="1" si="25"/>
        <v>-405.15600000000001</v>
      </c>
      <c r="AD28" s="41">
        <f t="shared" si="27"/>
        <v>-595.92899999999997</v>
      </c>
      <c r="AE28" s="41">
        <f t="shared" si="27"/>
        <v>-391.95400000000001</v>
      </c>
      <c r="AF28" s="41">
        <f t="shared" ca="1" si="25"/>
        <v>-391.95400000000001</v>
      </c>
      <c r="AH28" s="63">
        <f>SUMIF($C$4:$AG$4,$AH$2,$C28:$AG28)/SUMIF($C$4:$AG$4,$AI$2,$C28:$AG28)-1</f>
        <v>0.27919688951505717</v>
      </c>
      <c r="AI28" s="41">
        <f>SUMIF($C$4:$AG$4,$AH$2,$C28:$AG28)-SUMIF($C$4:$AG$4,$AI$2,$C28:$AG28)</f>
        <v>-112.16400000000004</v>
      </c>
    </row>
    <row r="29" spans="1:35" s="9" customFormat="1" x14ac:dyDescent="0.2">
      <c r="A29" s="28"/>
      <c r="B29" s="21" t="s">
        <v>269</v>
      </c>
      <c r="C29" s="39">
        <f>SUM(C26:C28)</f>
        <v>-184.62989491000019</v>
      </c>
      <c r="D29" s="39">
        <f t="shared" ref="D29" si="28">SUM(D26:D28)</f>
        <v>-536.77800000000002</v>
      </c>
      <c r="E29" s="39">
        <f t="shared" ref="E29" si="29">SUM(E26:E28)</f>
        <v>-460.94165120000008</v>
      </c>
      <c r="F29" s="39">
        <f t="shared" ref="F29" si="30">SUM(F26:F28)</f>
        <v>-642.65372033547851</v>
      </c>
      <c r="G29" s="39">
        <f t="shared" ref="G29" si="31">SUM(G26:G28)</f>
        <v>-524.15200000000004</v>
      </c>
      <c r="H29" s="39">
        <f t="shared" ref="H29" si="32">SUM(H26:H28)</f>
        <v>-604.47647593999977</v>
      </c>
      <c r="I29" s="39">
        <f t="shared" ref="I29" si="33">SUM(I26:I28)</f>
        <v>-652.65</v>
      </c>
      <c r="J29" s="39">
        <f t="shared" ref="J29:L29" si="34">SUM(J26:J28)</f>
        <v>-341.38205047999998</v>
      </c>
      <c r="K29" s="39">
        <f t="shared" si="34"/>
        <v>-397.43065150000007</v>
      </c>
      <c r="L29" s="39">
        <f t="shared" si="34"/>
        <v>-295.27014329000008</v>
      </c>
      <c r="M29" s="39">
        <f t="shared" ref="M29:N29" si="35">SUM(M26:M28)</f>
        <v>-260.93514428000003</v>
      </c>
      <c r="N29" s="39">
        <f t="shared" si="35"/>
        <v>-487.70565149999999</v>
      </c>
      <c r="O29" s="39">
        <f t="shared" ref="O29:P29" si="36">SUM(O26:O28)</f>
        <v>-419.00199999999995</v>
      </c>
      <c r="P29" s="39">
        <f t="shared" si="36"/>
        <v>-527.37</v>
      </c>
      <c r="Q29" s="40"/>
      <c r="R29" s="39">
        <f t="shared" ca="1" si="25"/>
        <v>-536.77800000000002</v>
      </c>
      <c r="S29" s="39">
        <f t="shared" ca="1" si="25"/>
        <v>-642.65372033547851</v>
      </c>
      <c r="T29" s="39">
        <f t="shared" ca="1" si="25"/>
        <v>-604.47647593999977</v>
      </c>
      <c r="U29" s="39">
        <f t="shared" si="26"/>
        <v>-341.38205047999998</v>
      </c>
      <c r="V29" s="39">
        <f t="shared" si="26"/>
        <v>-295.27014329000008</v>
      </c>
      <c r="W29" s="39">
        <f t="shared" si="26"/>
        <v>-487.70565149999999</v>
      </c>
      <c r="X29" s="39">
        <f t="shared" si="26"/>
        <v>-527.37</v>
      </c>
      <c r="Y29" s="40"/>
      <c r="Z29" s="39">
        <f t="shared" ca="1" si="25"/>
        <v>-642.65372033547851</v>
      </c>
      <c r="AA29" s="39">
        <f t="shared" ca="1" si="25"/>
        <v>-341.38205047999998</v>
      </c>
      <c r="AB29" s="39">
        <f t="shared" ca="1" si="25"/>
        <v>-487.70565149999999</v>
      </c>
      <c r="AD29" s="39">
        <f t="shared" si="27"/>
        <v>-652.65</v>
      </c>
      <c r="AE29" s="39">
        <f t="shared" si="27"/>
        <v>-260.93514428000003</v>
      </c>
      <c r="AF29" s="39">
        <f t="shared" ca="1" si="25"/>
        <v>-260.93514428000003</v>
      </c>
      <c r="AH29" s="64">
        <f>SUMIF($C$4:$AG$4,$AH$2,$C29:$AG29)/SUMIF($C$4:$AG$4,$AI$2,$C29:$AG29)-1</f>
        <v>0.78605934932622912</v>
      </c>
      <c r="AI29" s="39">
        <f>SUMIF($C$4:$AG$4,$AH$2,$C29:$AG29)-SUMIF($C$4:$AG$4,$AI$2,$C29:$AG29)</f>
        <v>-232.09985670999993</v>
      </c>
    </row>
    <row r="30" spans="1:35" x14ac:dyDescent="0.2">
      <c r="AH30" s="7"/>
      <c r="AI30" s="7"/>
    </row>
    <row r="31" spans="1:35" s="17" customFormat="1" ht="15" x14ac:dyDescent="0.2">
      <c r="A31" s="26"/>
      <c r="B31" s="18" t="s">
        <v>270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6"/>
      <c r="R31" s="19"/>
      <c r="S31" s="19"/>
      <c r="T31" s="19"/>
      <c r="U31" s="19"/>
      <c r="V31" s="19"/>
      <c r="W31" s="19"/>
      <c r="X31" s="19"/>
      <c r="Y31" s="16"/>
      <c r="Z31" s="20"/>
      <c r="AA31" s="20"/>
      <c r="AB31" s="20"/>
      <c r="AD31" s="20"/>
      <c r="AE31" s="20"/>
      <c r="AF31" s="20"/>
      <c r="AH31" s="20"/>
      <c r="AI31" s="20"/>
    </row>
    <row r="32" spans="1:35" x14ac:dyDescent="0.2">
      <c r="AH32" s="7"/>
      <c r="AI32" s="7"/>
    </row>
    <row r="33" spans="1:35" x14ac:dyDescent="0.2">
      <c r="B33" s="6" t="s">
        <v>271</v>
      </c>
      <c r="C33" s="41">
        <v>218.386745747433</v>
      </c>
      <c r="D33" s="41">
        <v>223.49999999999994</v>
      </c>
      <c r="E33" s="41">
        <v>277.572</v>
      </c>
      <c r="F33" s="41">
        <v>313.779</v>
      </c>
      <c r="G33" s="41">
        <v>357.08631356314174</v>
      </c>
      <c r="H33" s="41">
        <v>423.60303647285002</v>
      </c>
      <c r="I33" s="41">
        <v>461.22199999999998</v>
      </c>
      <c r="J33" s="41">
        <v>471.27699999999999</v>
      </c>
      <c r="K33" s="41">
        <v>476.92399999999998</v>
      </c>
      <c r="L33" s="41">
        <v>470.06796352714997</v>
      </c>
      <c r="M33" s="41">
        <v>473.42399999999998</v>
      </c>
      <c r="N33" s="41">
        <v>501.20600000000002</v>
      </c>
      <c r="O33" s="41">
        <v>500.74</v>
      </c>
      <c r="P33" s="41">
        <v>499.96199999999999</v>
      </c>
      <c r="Q33" s="41"/>
      <c r="R33" s="41">
        <f t="shared" ref="R33:AF41" ca="1" si="37">SUMIF($B$8:$Q$8,R$8,$B33:$J33)</f>
        <v>223.49999999999994</v>
      </c>
      <c r="S33" s="41">
        <f t="shared" ca="1" si="37"/>
        <v>313.779</v>
      </c>
      <c r="T33" s="41">
        <f t="shared" ca="1" si="37"/>
        <v>423.60303647285002</v>
      </c>
      <c r="U33" s="41">
        <f t="shared" ref="U33:U41" si="38">SUMIF($B$8:$Q$8,U$8,$B33:$Q33)</f>
        <v>471.27699999999999</v>
      </c>
      <c r="V33" s="41">
        <f>SUMIF($B$8:$Q$8,V$8,$B$33:$Q$33)</f>
        <v>470.06796352714997</v>
      </c>
      <c r="W33" s="41">
        <f>SUMIF($B$8:$Q$8,W$8,$B$33:$Q$33)</f>
        <v>501.20600000000002</v>
      </c>
      <c r="X33" s="41">
        <f>SUMIF($B$8:$Q$8,X$8,$B$33:$Q$33)</f>
        <v>499.96199999999999</v>
      </c>
      <c r="Y33" s="41"/>
      <c r="Z33" s="41">
        <f t="shared" ca="1" si="37"/>
        <v>313.779</v>
      </c>
      <c r="AA33" s="41">
        <f>SUMIF($B$8:$Q$8,AA$8,$B$33:$Q$33)</f>
        <v>471.27699999999999</v>
      </c>
      <c r="AB33" s="41">
        <f>SUMIF($B$8:$Q$8,AB$8,$B$33:$Q$33)</f>
        <v>501.20600000000002</v>
      </c>
      <c r="AD33" s="41">
        <f>SUMIF($B$8:$Q$8,AD$7,$B33:$Q33)</f>
        <v>461.22199999999998</v>
      </c>
      <c r="AE33" s="41">
        <f>SUMIF($B$8:$Q$8,AE$7,$B33:$Q33)</f>
        <v>473.42399999999998</v>
      </c>
      <c r="AF33" s="41">
        <f>SUMIF($B$8:$Q$8,AF$8,$B33:$Q33)</f>
        <v>473.42399999999998</v>
      </c>
      <c r="AH33" s="63">
        <f>SUMIF($C$4:$AG$4,$AH$2,$C33:$AG33)/SUMIF($C$4:$AG$4,$AI$2,$C33:$AG33)-1</f>
        <v>6.3595136857531154E-2</v>
      </c>
      <c r="AI33" s="41">
        <f>SUMIF($C$4:$AG$4,$AH$2,$C33:$AG33)-SUMIF($C$4:$AG$4,$AI$2,$C33:$AG33)</f>
        <v>29.894036472850019</v>
      </c>
    </row>
    <row r="34" spans="1:35" x14ac:dyDescent="0.2">
      <c r="B34" s="6" t="s">
        <v>272</v>
      </c>
      <c r="C34" s="41">
        <v>1783.6494853169024</v>
      </c>
      <c r="D34" s="41">
        <v>1797.1407426584512</v>
      </c>
      <c r="E34" s="41">
        <v>1774.693489401843</v>
      </c>
      <c r="F34" s="41">
        <v>1791.5033883224642</v>
      </c>
      <c r="G34" s="41">
        <v>1832.5562426584513</v>
      </c>
      <c r="H34" s="41">
        <v>1902.4994999999999</v>
      </c>
      <c r="I34" s="41">
        <v>1932.8912467433918</v>
      </c>
      <c r="J34" s="41">
        <v>1779.628645664013</v>
      </c>
      <c r="K34" s="41">
        <v>1844.3869999999999</v>
      </c>
      <c r="L34" s="41">
        <v>1944.1185</v>
      </c>
      <c r="M34" s="41">
        <v>2066.7190000000001</v>
      </c>
      <c r="N34" s="41">
        <v>1929.2619999999999</v>
      </c>
      <c r="O34" s="41">
        <v>1942.2405000000001</v>
      </c>
      <c r="P34" s="41">
        <v>2039.6565000000001</v>
      </c>
      <c r="Q34" s="41"/>
      <c r="R34" s="41">
        <f t="shared" ca="1" si="37"/>
        <v>1797.1407426584512</v>
      </c>
      <c r="S34" s="41">
        <f t="shared" ca="1" si="37"/>
        <v>1791.5033883224642</v>
      </c>
      <c r="T34" s="41">
        <f t="shared" ca="1" si="37"/>
        <v>1902.4994999999999</v>
      </c>
      <c r="U34" s="41">
        <f t="shared" si="38"/>
        <v>1779.628645664013</v>
      </c>
      <c r="V34" s="41">
        <f>SUMIF($B$8:$Q$8,V$8,$B$34:$Q$34)</f>
        <v>1944.1185</v>
      </c>
      <c r="W34" s="41">
        <f>SUMIF($B$8:$Q$8,W$8,$B$34:$Q$34)</f>
        <v>1929.2619999999999</v>
      </c>
      <c r="X34" s="41">
        <f>SUMIF($B$8:$Q$8,X$8,$B$34:$Q$34)</f>
        <v>2039.6565000000001</v>
      </c>
      <c r="Y34" s="41"/>
      <c r="Z34" s="41">
        <f t="shared" ca="1" si="37"/>
        <v>1791.5033883224642</v>
      </c>
      <c r="AA34" s="41">
        <f>SUMIF($B$8:$Q$8,AA$8,$B$34:$Q$34)</f>
        <v>1779.628645664013</v>
      </c>
      <c r="AB34" s="41">
        <f>SUMIF($B$8:$Q$8,AB$8,$B$34:$Q$34)</f>
        <v>1929.2619999999999</v>
      </c>
      <c r="AD34" s="41">
        <f t="shared" ref="AD34:AE41" si="39">SUMIF($B$8:$Q$8,AD$7,$B34:$Q34)</f>
        <v>1932.8912467433918</v>
      </c>
      <c r="AE34" s="41">
        <f t="shared" si="39"/>
        <v>2066.7190000000001</v>
      </c>
      <c r="AF34" s="41">
        <f t="shared" ca="1" si="37"/>
        <v>2066.7190000000001</v>
      </c>
      <c r="AH34" s="63">
        <f>SUMIF($C$4:$AG$4,$AH$2,$C34:$AG34)/SUMIF($C$4:$AG$4,$AI$2,$C34:$AG34)-1</f>
        <v>4.9142066185780431E-2</v>
      </c>
      <c r="AI34" s="41">
        <f>SUMIF($C$4:$AG$4,$AH$2,$C34:$AG34)-SUMIF($C$4:$AG$4,$AI$2,$C34:$AG34)</f>
        <v>95.538000000000011</v>
      </c>
    </row>
    <row r="35" spans="1:35" s="9" customFormat="1" x14ac:dyDescent="0.2">
      <c r="A35" s="28"/>
      <c r="B35" s="21" t="s">
        <v>273</v>
      </c>
      <c r="C35" s="52">
        <f>C33/C34</f>
        <v>0.12243815141102796</v>
      </c>
      <c r="D35" s="52">
        <f t="shared" ref="D35:L35" si="40">D33/D34</f>
        <v>0.12436421627689756</v>
      </c>
      <c r="E35" s="52">
        <f t="shared" si="40"/>
        <v>0.15640559998535586</v>
      </c>
      <c r="F35" s="52">
        <f t="shared" si="40"/>
        <v>0.17514842676006198</v>
      </c>
      <c r="G35" s="52">
        <f t="shared" si="40"/>
        <v>0.19485694640679843</v>
      </c>
      <c r="H35" s="52">
        <f t="shared" si="40"/>
        <v>0.22265605666274815</v>
      </c>
      <c r="I35" s="52">
        <f t="shared" si="40"/>
        <v>0.23861766707106996</v>
      </c>
      <c r="J35" s="52">
        <f t="shared" si="40"/>
        <v>0.26481760739705201</v>
      </c>
      <c r="K35" s="52">
        <f t="shared" si="40"/>
        <v>0.25858130641779625</v>
      </c>
      <c r="L35" s="52">
        <f t="shared" si="40"/>
        <v>0.24178976925899834</v>
      </c>
      <c r="M35" s="52">
        <f t="shared" ref="M35:N35" si="41">M33/M34</f>
        <v>0.22907032838039423</v>
      </c>
      <c r="N35" s="52">
        <f t="shared" si="41"/>
        <v>0.25979156796744041</v>
      </c>
      <c r="O35" s="52">
        <f t="shared" ref="O35:P35" si="42">O33/O34</f>
        <v>0.25781565156323327</v>
      </c>
      <c r="P35" s="52">
        <f t="shared" si="42"/>
        <v>0.24512068576252913</v>
      </c>
      <c r="Q35" s="51"/>
      <c r="R35" s="52">
        <f t="shared" ca="1" si="37"/>
        <v>0.12436421627689756</v>
      </c>
      <c r="S35" s="52">
        <f t="shared" ca="1" si="37"/>
        <v>0.17514842676006198</v>
      </c>
      <c r="T35" s="52">
        <f t="shared" ca="1" si="37"/>
        <v>0.22265605666274815</v>
      </c>
      <c r="U35" s="52">
        <f t="shared" si="38"/>
        <v>0.26481760739705201</v>
      </c>
      <c r="V35" s="52">
        <f>SUMIF($B$8:$Q$8,V$8,$B$35:$Q$35)</f>
        <v>0.24178976925899834</v>
      </c>
      <c r="W35" s="52">
        <f>SUMIF($B$8:$Q$8,W$8,$B$35:$Q$35)</f>
        <v>0.25979156796744041</v>
      </c>
      <c r="X35" s="52">
        <f>SUMIF($B$8:$Q$8,X$8,$B$35:$Q$35)</f>
        <v>0.24512068576252913</v>
      </c>
      <c r="Y35" s="51"/>
      <c r="Z35" s="52">
        <f t="shared" ca="1" si="37"/>
        <v>0.17514842676006198</v>
      </c>
      <c r="AA35" s="52">
        <f>SUMIF($B$8:$Q$8,AA$8,$B$35:$Q$35)</f>
        <v>0.26481760739705201</v>
      </c>
      <c r="AB35" s="52">
        <f>SUMIF($B$8:$Q$8,AB$8,$B$35:$Q$35)</f>
        <v>0.25979156796744041</v>
      </c>
      <c r="AD35" s="52">
        <f t="shared" si="39"/>
        <v>0.23861766707106996</v>
      </c>
      <c r="AE35" s="52">
        <f t="shared" si="39"/>
        <v>0.22907032838039423</v>
      </c>
      <c r="AF35" s="52">
        <f t="shared" ca="1" si="37"/>
        <v>0.22907032838039423</v>
      </c>
      <c r="AH35" s="59">
        <f>SUMIF($C$4:$AG$4,$AH$2,$C35:$AG35)*100-SUMIF($C$4:$AG$4,$AI$2,$C35:$AG35)*100</f>
        <v>0.33309165035307586</v>
      </c>
      <c r="AI35" s="59"/>
    </row>
    <row r="36" spans="1:35" x14ac:dyDescent="0.2">
      <c r="B36" s="6" t="s">
        <v>280</v>
      </c>
      <c r="C36" s="41">
        <v>351.49688039543298</v>
      </c>
      <c r="D36" s="41">
        <v>329.30799999999994</v>
      </c>
      <c r="E36" s="41">
        <v>370.76266666666669</v>
      </c>
      <c r="F36" s="41">
        <v>348.97699999999998</v>
      </c>
      <c r="G36" s="41">
        <v>393.05277990114178</v>
      </c>
      <c r="H36" s="41">
        <v>488.87903647285003</v>
      </c>
      <c r="I36" s="41">
        <v>560.46799999999996</v>
      </c>
      <c r="J36" s="41">
        <v>639.91600000000005</v>
      </c>
      <c r="K36" s="41">
        <v>639.58600000000001</v>
      </c>
      <c r="L36" s="41">
        <v>607.93996352714998</v>
      </c>
      <c r="M36" s="41">
        <v>590.51599999999996</v>
      </c>
      <c r="N36" s="41">
        <v>597.36900000000003</v>
      </c>
      <c r="O36" s="41">
        <v>596.91499999999996</v>
      </c>
      <c r="P36" s="41">
        <v>558.57299999999998</v>
      </c>
      <c r="Q36" s="41"/>
      <c r="R36" s="41">
        <f t="shared" ca="1" si="37"/>
        <v>329.30799999999994</v>
      </c>
      <c r="S36" s="41">
        <f t="shared" ca="1" si="37"/>
        <v>348.97699999999998</v>
      </c>
      <c r="T36" s="41">
        <f t="shared" ca="1" si="37"/>
        <v>488.87903647285003</v>
      </c>
      <c r="U36" s="41">
        <f t="shared" si="38"/>
        <v>639.91600000000005</v>
      </c>
      <c r="V36" s="41">
        <f>SUMIF($B$8:$Q$8,V$8,$B$36:$Q$36)</f>
        <v>607.93996352714998</v>
      </c>
      <c r="W36" s="41">
        <f>SUMIF($B$8:$Q$8,W$8,$B$36:$Q$36)</f>
        <v>597.36900000000003</v>
      </c>
      <c r="X36" s="41">
        <f>SUMIF($B$8:$Q$8,X$8,$B$36:$Q$36)</f>
        <v>558.57299999999998</v>
      </c>
      <c r="Y36" s="41"/>
      <c r="Z36" s="41">
        <f t="shared" ca="1" si="37"/>
        <v>348.97699999999998</v>
      </c>
      <c r="AA36" s="41">
        <f>SUMIF($B$8:$Q$8,AA$8,$B$36:$Q$36)</f>
        <v>639.91600000000005</v>
      </c>
      <c r="AB36" s="41">
        <f>SUMIF($B$8:$Q$8,AB$8,$B$36:$Q$36)</f>
        <v>597.36900000000003</v>
      </c>
      <c r="AD36" s="41">
        <f t="shared" si="39"/>
        <v>560.46799999999996</v>
      </c>
      <c r="AE36" s="41">
        <f t="shared" si="39"/>
        <v>590.51599999999996</v>
      </c>
      <c r="AF36" s="41">
        <f t="shared" ca="1" si="37"/>
        <v>590.51599999999996</v>
      </c>
      <c r="AH36" s="63">
        <f>SUMIF($C$4:$AG$4,$AH$2,$C36:$AG36)/SUMIF($C$4:$AG$4,$AI$2,$C36:$AG36)-1</f>
        <v>-8.1203682088495155E-2</v>
      </c>
      <c r="AI36" s="41">
        <f>SUMIF($C$4:$AG$4,$AH$2,$C36:$AG36)-SUMIF($C$4:$AG$4,$AI$2,$C36:$AG36)</f>
        <v>-49.366963527150006</v>
      </c>
    </row>
    <row r="37" spans="1:35" x14ac:dyDescent="0.2">
      <c r="B37" s="6" t="s">
        <v>274</v>
      </c>
      <c r="C37" s="41">
        <v>-146.60401405039801</v>
      </c>
      <c r="D37" s="41">
        <v>-115.82577397697239</v>
      </c>
      <c r="E37" s="41">
        <v>-109.44910690946007</v>
      </c>
      <c r="F37" s="41">
        <v>-44.446047734835282</v>
      </c>
      <c r="G37" s="41">
        <v>-44.820549910660112</v>
      </c>
      <c r="H37" s="41">
        <v>-72.795444003950209</v>
      </c>
      <c r="I37" s="41">
        <v>-97.583484871654832</v>
      </c>
      <c r="J37" s="41">
        <v>-171.87185419408507</v>
      </c>
      <c r="K37" s="41">
        <v>-170.87992522433927</v>
      </c>
      <c r="L37" s="41">
        <v>-156.45311274828651</v>
      </c>
      <c r="M37" s="41">
        <v>-143.33666438569804</v>
      </c>
      <c r="N37" s="41">
        <v>-121.32287323453234</v>
      </c>
      <c r="O37" s="41">
        <v>-125.59151087247899</v>
      </c>
      <c r="P37" s="41">
        <v>-97.510204410111285</v>
      </c>
      <c r="Q37" s="41"/>
      <c r="R37" s="41">
        <f t="shared" ca="1" si="37"/>
        <v>-115.82577397697239</v>
      </c>
      <c r="S37" s="41">
        <f t="shared" ca="1" si="37"/>
        <v>-44.446047734835282</v>
      </c>
      <c r="T37" s="41">
        <f t="shared" ca="1" si="37"/>
        <v>-72.795444003950209</v>
      </c>
      <c r="U37" s="41">
        <f t="shared" si="38"/>
        <v>-171.87185419408507</v>
      </c>
      <c r="V37" s="41">
        <f>SUMIF($B$8:$Q$8,V$8,$B$37:$Q$37)</f>
        <v>-156.45311274828651</v>
      </c>
      <c r="W37" s="41">
        <f>SUMIF($B$8:$Q$8,W$8,$B$37:$Q$37)</f>
        <v>-121.32287323453234</v>
      </c>
      <c r="X37" s="41">
        <f>SUMIF($B$8:$Q$8,X$8,$B$37:$Q$37)</f>
        <v>-97.510204410111285</v>
      </c>
      <c r="Y37" s="41"/>
      <c r="Z37" s="41">
        <f t="shared" ca="1" si="37"/>
        <v>-44.446047734835282</v>
      </c>
      <c r="AA37" s="41">
        <f>SUMIF($B$8:$Q$8,AA$8,$B$37:$Q$37)</f>
        <v>-171.87185419408507</v>
      </c>
      <c r="AB37" s="41">
        <f>SUMIF($B$8:$Q$8,AB$8,$B$37:$Q$37)</f>
        <v>-121.32287323453234</v>
      </c>
      <c r="AD37" s="41">
        <f t="shared" si="39"/>
        <v>-97.583484871654832</v>
      </c>
      <c r="AE37" s="41">
        <f t="shared" si="39"/>
        <v>-143.33666438569804</v>
      </c>
      <c r="AF37" s="41">
        <f t="shared" ca="1" si="37"/>
        <v>-143.33666438569804</v>
      </c>
      <c r="AH37" s="63">
        <f>SUMIF($C$4:$AG$4,$AH$2,$C37:$AG37)/SUMIF($C$4:$AG$4,$AI$2,$C37:$AG37)-1</f>
        <v>-0.37674487456831229</v>
      </c>
      <c r="AI37" s="41">
        <f>SUMIF($C$4:$AG$4,$AH$2,$C37:$AG37)-SUMIF($C$4:$AG$4,$AI$2,$C37:$AG37)</f>
        <v>58.942908338175229</v>
      </c>
    </row>
    <row r="38" spans="1:35" s="9" customFormat="1" x14ac:dyDescent="0.2">
      <c r="A38" s="48"/>
      <c r="B38" s="32" t="s">
        <v>281</v>
      </c>
      <c r="C38" s="42">
        <f>SUM(C36:C37)</f>
        <v>204.89286634503497</v>
      </c>
      <c r="D38" s="42">
        <f t="shared" ref="D38:L38" si="43">SUM(D36:D37)</f>
        <v>213.48222602302755</v>
      </c>
      <c r="E38" s="42">
        <f t="shared" si="43"/>
        <v>261.31355975720663</v>
      </c>
      <c r="F38" s="42">
        <f t="shared" si="43"/>
        <v>304.53095226516467</v>
      </c>
      <c r="G38" s="42">
        <f t="shared" si="43"/>
        <v>348.23222999048164</v>
      </c>
      <c r="H38" s="42">
        <f t="shared" si="43"/>
        <v>416.08359246889984</v>
      </c>
      <c r="I38" s="42">
        <f t="shared" si="43"/>
        <v>462.88451512834513</v>
      </c>
      <c r="J38" s="42">
        <f t="shared" si="43"/>
        <v>468.04414580591498</v>
      </c>
      <c r="K38" s="42">
        <f t="shared" si="43"/>
        <v>468.70607477566074</v>
      </c>
      <c r="L38" s="42">
        <f t="shared" si="43"/>
        <v>451.48685077886347</v>
      </c>
      <c r="M38" s="42">
        <f t="shared" ref="M38:N38" si="44">SUM(M36:M37)</f>
        <v>447.17933561430192</v>
      </c>
      <c r="N38" s="42">
        <f t="shared" si="44"/>
        <v>476.0461267654677</v>
      </c>
      <c r="O38" s="42">
        <f t="shared" ref="O38:P38" si="45">SUM(O36:O37)</f>
        <v>471.32348912752099</v>
      </c>
      <c r="P38" s="42">
        <f t="shared" si="45"/>
        <v>461.06279558988871</v>
      </c>
      <c r="Q38" s="40"/>
      <c r="R38" s="42">
        <f t="shared" ca="1" si="37"/>
        <v>213.48222602302755</v>
      </c>
      <c r="S38" s="42">
        <f t="shared" ca="1" si="37"/>
        <v>304.53095226516467</v>
      </c>
      <c r="T38" s="42">
        <f t="shared" ca="1" si="37"/>
        <v>416.08359246889984</v>
      </c>
      <c r="U38" s="42">
        <f t="shared" si="38"/>
        <v>468.04414580591498</v>
      </c>
      <c r="V38" s="42">
        <f>SUMIF($B$8:$Q$8,V$8,$B$38:$Q$38)</f>
        <v>451.48685077886347</v>
      </c>
      <c r="W38" s="42">
        <f>SUMIF($B$8:$Q$8,W$8,$B$38:$Q$38)</f>
        <v>476.0461267654677</v>
      </c>
      <c r="X38" s="42">
        <f>SUMIF($B$8:$Q$8,X$8,$B$38:$Q$38)</f>
        <v>461.06279558988871</v>
      </c>
      <c r="Y38" s="40"/>
      <c r="Z38" s="42">
        <f t="shared" ca="1" si="37"/>
        <v>304.53095226516467</v>
      </c>
      <c r="AA38" s="42">
        <f>SUMIF($B$8:$Q$8,AA$8,$B$38:$Q$38)</f>
        <v>468.04414580591498</v>
      </c>
      <c r="AB38" s="42">
        <f>SUMIF($B$8:$Q$8,AB$8,$B$38:$Q$38)</f>
        <v>476.0461267654677</v>
      </c>
      <c r="AD38" s="42">
        <f t="shared" si="39"/>
        <v>462.88451512834513</v>
      </c>
      <c r="AE38" s="42">
        <f t="shared" si="39"/>
        <v>447.17933561430192</v>
      </c>
      <c r="AF38" s="42">
        <f t="shared" ca="1" si="37"/>
        <v>447.17933561430192</v>
      </c>
      <c r="AH38" s="62">
        <f>SUMIF($C$4:$AG$4,$AH$2,$C38:$AG38)/SUMIF($C$4:$AG$4,$AI$2,$C38:$AG38)-1</f>
        <v>2.1209797792572926E-2</v>
      </c>
      <c r="AI38" s="42">
        <f>SUMIF($C$4:$AG$4,$AH$2,$C38:$AG38)-SUMIF($C$4:$AG$4,$AI$2,$C38:$AG38)</f>
        <v>9.5759448110252379</v>
      </c>
    </row>
    <row r="39" spans="1:35" x14ac:dyDescent="0.2">
      <c r="B39" s="6" t="s">
        <v>275</v>
      </c>
      <c r="C39" s="41">
        <v>369.87413188999983</v>
      </c>
      <c r="D39" s="41">
        <v>380.95106594499993</v>
      </c>
      <c r="E39" s="41">
        <v>342.24520757999994</v>
      </c>
      <c r="F39" s="41">
        <v>338.7465213349999</v>
      </c>
      <c r="G39" s="41">
        <v>330.48856594499995</v>
      </c>
      <c r="H39" s="41">
        <v>283.68476203000012</v>
      </c>
      <c r="I39" s="41">
        <v>250.56864163500001</v>
      </c>
      <c r="J39" s="41">
        <v>307.56143014999998</v>
      </c>
      <c r="K39" s="41">
        <v>294.40917424999998</v>
      </c>
      <c r="L39" s="41">
        <v>234.86819038500005</v>
      </c>
      <c r="M39" s="41">
        <v>244.43492785999999</v>
      </c>
      <c r="N39" s="41">
        <v>301.51764901000007</v>
      </c>
      <c r="O39" s="41">
        <v>299.35767425</v>
      </c>
      <c r="P39" s="41">
        <v>247.45992835499999</v>
      </c>
      <c r="Q39" s="41"/>
      <c r="R39" s="41">
        <f t="shared" ca="1" si="37"/>
        <v>380.95106594499993</v>
      </c>
      <c r="S39" s="41">
        <f t="shared" ca="1" si="37"/>
        <v>338.7465213349999</v>
      </c>
      <c r="T39" s="41">
        <f t="shared" ca="1" si="37"/>
        <v>283.68476203000012</v>
      </c>
      <c r="U39" s="41">
        <f t="shared" si="38"/>
        <v>307.56143014999998</v>
      </c>
      <c r="V39" s="41">
        <f>SUMIF($B$8:$Q$8,V$8,$B$39:$Q$39)</f>
        <v>234.86819038500005</v>
      </c>
      <c r="W39" s="41">
        <f>SUMIF($B$8:$Q$8,W$8,$B$39:$Q$39)</f>
        <v>301.51764901000007</v>
      </c>
      <c r="X39" s="41">
        <f>SUMIF($B$8:$Q$8,X$8,$B$39:$Q$39)</f>
        <v>247.45992835499999</v>
      </c>
      <c r="Y39" s="41"/>
      <c r="Z39" s="41">
        <f t="shared" ca="1" si="37"/>
        <v>338.7465213349999</v>
      </c>
      <c r="AA39" s="41">
        <f>SUMIF($B$8:$Q$8,AA$8,$B$39:$Q$39)</f>
        <v>307.56143014999998</v>
      </c>
      <c r="AB39" s="41">
        <f>SUMIF($B$8:$Q$8,AB$8,$B$39:$Q$39)</f>
        <v>301.51764901000007</v>
      </c>
      <c r="AD39" s="41">
        <f t="shared" si="39"/>
        <v>250.56864163500001</v>
      </c>
      <c r="AE39" s="41">
        <f t="shared" si="39"/>
        <v>244.43492785999999</v>
      </c>
      <c r="AF39" s="41">
        <f t="shared" ca="1" si="37"/>
        <v>244.43492785999999</v>
      </c>
      <c r="AH39" s="63">
        <f>SUMIF($C$4:$AG$4,$AH$2,$C39:$AG39)/SUMIF($C$4:$AG$4,$AI$2,$C39:$AG39)-1</f>
        <v>5.3611934205987311E-2</v>
      </c>
      <c r="AI39" s="41">
        <f>SUMIF($C$4:$AG$4,$AH$2,$C39:$AG39)-SUMIF($C$4:$AG$4,$AI$2,$C39:$AG39)</f>
        <v>12.59173796999994</v>
      </c>
    </row>
    <row r="40" spans="1:35" s="9" customFormat="1" x14ac:dyDescent="0.2">
      <c r="A40" s="48"/>
      <c r="B40" s="32" t="s">
        <v>276</v>
      </c>
      <c r="C40" s="42">
        <f>C39+C34</f>
        <v>2153.5236172069021</v>
      </c>
      <c r="D40" s="42">
        <f t="shared" ref="D40:L40" si="46">D39+D34</f>
        <v>2178.0918086034512</v>
      </c>
      <c r="E40" s="42">
        <f t="shared" si="46"/>
        <v>2116.9386969818429</v>
      </c>
      <c r="F40" s="42">
        <f t="shared" si="46"/>
        <v>2130.2499096574638</v>
      </c>
      <c r="G40" s="42">
        <f t="shared" si="46"/>
        <v>2163.0448086034512</v>
      </c>
      <c r="H40" s="42">
        <f t="shared" si="46"/>
        <v>2186.1842620299999</v>
      </c>
      <c r="I40" s="42">
        <f t="shared" si="46"/>
        <v>2183.459888378392</v>
      </c>
      <c r="J40" s="42">
        <f t="shared" si="46"/>
        <v>2087.1900758140127</v>
      </c>
      <c r="K40" s="42">
        <f t="shared" si="46"/>
        <v>2138.7961742500001</v>
      </c>
      <c r="L40" s="42">
        <f t="shared" si="46"/>
        <v>2178.9866903850002</v>
      </c>
      <c r="M40" s="42">
        <f t="shared" ref="M40:N40" si="47">M39+M34</f>
        <v>2311.1539278599998</v>
      </c>
      <c r="N40" s="42">
        <f t="shared" si="47"/>
        <v>2230.77964901</v>
      </c>
      <c r="O40" s="42">
        <f t="shared" ref="O40:P40" si="48">O39+O34</f>
        <v>2241.5981742500003</v>
      </c>
      <c r="P40" s="42">
        <f t="shared" si="48"/>
        <v>2287.1164283550002</v>
      </c>
      <c r="Q40" s="40"/>
      <c r="R40" s="42">
        <f t="shared" ca="1" si="37"/>
        <v>2178.0918086034512</v>
      </c>
      <c r="S40" s="42">
        <f t="shared" ca="1" si="37"/>
        <v>2130.2499096574638</v>
      </c>
      <c r="T40" s="42">
        <f t="shared" ca="1" si="37"/>
        <v>2186.1842620299999</v>
      </c>
      <c r="U40" s="42">
        <f t="shared" si="38"/>
        <v>2087.1900758140127</v>
      </c>
      <c r="V40" s="42">
        <f>SUMIF($B$8:$Q$8,V$8,$B$40:$Q$40)</f>
        <v>2178.9866903850002</v>
      </c>
      <c r="W40" s="42">
        <f>SUMIF($B$8:$Q$8,W$8,$B$40:$Q$40)</f>
        <v>2230.77964901</v>
      </c>
      <c r="X40" s="42">
        <f>SUMIF($B$8:$Q$8,X$8,$B$40:$Q$40)</f>
        <v>2287.1164283550002</v>
      </c>
      <c r="Y40" s="40"/>
      <c r="Z40" s="42">
        <f t="shared" ca="1" si="37"/>
        <v>2130.2499096574638</v>
      </c>
      <c r="AA40" s="42">
        <f>SUMIF($B$8:$Q$8,AA$8,$B$40:$Q$40)</f>
        <v>2087.1900758140127</v>
      </c>
      <c r="AB40" s="42">
        <f>SUMIF($B$8:$Q$8,AB$8,$B$40:$Q$40)</f>
        <v>2230.77964901</v>
      </c>
      <c r="AD40" s="42">
        <f t="shared" si="39"/>
        <v>2183.459888378392</v>
      </c>
      <c r="AE40" s="42">
        <f t="shared" si="39"/>
        <v>2311.1539278599998</v>
      </c>
      <c r="AF40" s="42">
        <f t="shared" ca="1" si="37"/>
        <v>2311.1539278599998</v>
      </c>
      <c r="AH40" s="62">
        <f>SUMIF($C$4:$AG$4,$AH$2,$C40:$AG40)/SUMIF($C$4:$AG$4,$AI$2,$C40:$AG40)-1</f>
        <v>4.9623863444018923E-2</v>
      </c>
      <c r="AI40" s="42">
        <f>SUMIF($C$4:$AG$4,$AH$2,$C40:$AG40)-SUMIF($C$4:$AG$4,$AI$2,$C40:$AG40)</f>
        <v>108.12973796999995</v>
      </c>
    </row>
    <row r="41" spans="1:35" s="9" customFormat="1" x14ac:dyDescent="0.2">
      <c r="A41" s="28"/>
      <c r="B41" s="21" t="s">
        <v>277</v>
      </c>
      <c r="C41" s="52">
        <f>C38/C40</f>
        <v>9.5143078398545217E-2</v>
      </c>
      <c r="D41" s="52">
        <f t="shared" ref="D41:L41" si="49">D38/D40</f>
        <v>9.8013419443466004E-2</v>
      </c>
      <c r="E41" s="52">
        <f t="shared" si="49"/>
        <v>0.12343936087037666</v>
      </c>
      <c r="F41" s="52">
        <f t="shared" si="49"/>
        <v>0.14295550530694875</v>
      </c>
      <c r="G41" s="52">
        <f t="shared" si="49"/>
        <v>0.16099168570405825</v>
      </c>
      <c r="H41" s="52">
        <f t="shared" si="49"/>
        <v>0.1903241184631628</v>
      </c>
      <c r="I41" s="52">
        <f t="shared" si="49"/>
        <v>0.21199588670809949</v>
      </c>
      <c r="J41" s="52">
        <f t="shared" si="49"/>
        <v>0.22424605752467267</v>
      </c>
      <c r="K41" s="52">
        <f t="shared" si="49"/>
        <v>0.21914480698003835</v>
      </c>
      <c r="L41" s="52">
        <f t="shared" si="49"/>
        <v>0.20720037105829742</v>
      </c>
      <c r="M41" s="52">
        <f t="shared" ref="M41:N41" si="50">M38/M40</f>
        <v>0.19348747403785654</v>
      </c>
      <c r="N41" s="52">
        <f t="shared" si="50"/>
        <v>0.2133989912346263</v>
      </c>
      <c r="O41" s="52">
        <f t="shared" ref="O41:P41" si="51">O38/O40</f>
        <v>0.21026225598404477</v>
      </c>
      <c r="P41" s="52">
        <f t="shared" si="51"/>
        <v>0.20159130942079165</v>
      </c>
      <c r="Q41" s="51"/>
      <c r="R41" s="52">
        <f t="shared" ca="1" si="37"/>
        <v>9.8013419443466004E-2</v>
      </c>
      <c r="S41" s="52">
        <f t="shared" ca="1" si="37"/>
        <v>0.14295550530694875</v>
      </c>
      <c r="T41" s="52">
        <f t="shared" ca="1" si="37"/>
        <v>0.1903241184631628</v>
      </c>
      <c r="U41" s="52">
        <f t="shared" si="38"/>
        <v>0.22424605752467267</v>
      </c>
      <c r="V41" s="52">
        <f>SUMIF($B$8:$Q$8,V$8,$B$41:$Q$41)</f>
        <v>0.20720037105829742</v>
      </c>
      <c r="W41" s="52">
        <f>SUMIF($B$8:$Q$8,W$8,$B$41:$Q$41)</f>
        <v>0.2133989912346263</v>
      </c>
      <c r="X41" s="52">
        <f>SUMIF($B$8:$Q$8,X$8,$B$41:$Q$41)</f>
        <v>0.20159130942079165</v>
      </c>
      <c r="Y41" s="51"/>
      <c r="Z41" s="52">
        <f t="shared" ca="1" si="37"/>
        <v>0.14295550530694875</v>
      </c>
      <c r="AA41" s="52">
        <f>SUMIF($B$8:$Q$8,AA$8,$B$41:$Q$41)</f>
        <v>0.22424605752467267</v>
      </c>
      <c r="AB41" s="52">
        <f>SUMIF($B$8:$Q$8,AB$8,$B$41:$Q$41)</f>
        <v>0.2133989912346263</v>
      </c>
      <c r="AD41" s="52">
        <f t="shared" si="39"/>
        <v>0.21199588670809949</v>
      </c>
      <c r="AE41" s="52">
        <f t="shared" si="39"/>
        <v>0.19348747403785654</v>
      </c>
      <c r="AF41" s="52">
        <f t="shared" ca="1" si="37"/>
        <v>0.19348747403785654</v>
      </c>
      <c r="AH41" s="59">
        <f>SUMIF($C$4:$AG$4,$AH$2,$C41:$AG41)*100-SUMIF($C$4:$AG$4,$AI$2,$C41:$AG41)*100</f>
        <v>-0.56090616375057678</v>
      </c>
      <c r="AI41" s="59"/>
    </row>
    <row r="43" spans="1:35" x14ac:dyDescent="0.2">
      <c r="B43" s="49" t="s">
        <v>278</v>
      </c>
    </row>
  </sheetData>
  <mergeCells count="1">
    <mergeCell ref="AH3:AI3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AH35 H16 O16 M16 K16:L16 N16 I16:J16 P16 D16:G16 C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874358A6C63648A40435486F6AD252" ma:contentTypeVersion="16" ma:contentTypeDescription="Criar um novo documento." ma:contentTypeScope="" ma:versionID="d8a39e4f4775f6f977ccc34f7b00605c">
  <xsd:schema xmlns:xsd="http://www.w3.org/2001/XMLSchema" xmlns:xs="http://www.w3.org/2001/XMLSchema" xmlns:p="http://schemas.microsoft.com/office/2006/metadata/properties" xmlns:ns2="dfb3361b-b950-47fc-b42e-9278b2615147" xmlns:ns3="8f7734db-915a-46cc-ac1b-bbb04cdef939" targetNamespace="http://schemas.microsoft.com/office/2006/metadata/properties" ma:root="true" ma:fieldsID="8537d5830584c743921e34e71c78590e" ns2:_="" ns3:_="">
    <xsd:import namespace="dfb3361b-b950-47fc-b42e-9278b2615147"/>
    <xsd:import namespace="8f7734db-915a-46cc-ac1b-bbb04cdef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3361b-b950-47fc-b42e-9278b2615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e19e4235-6c76-4743-b996-a1230627d1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734db-915a-46cc-ac1b-bbb04cdef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bb11cf-0d3a-4544-96aa-92b4c6096ac3}" ma:internalName="TaxCatchAll" ma:showField="CatchAllData" ma:web="8f7734db-915a-46cc-ac1b-bbb04cdef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7734db-915a-46cc-ac1b-bbb04cdef939" xsi:nil="true"/>
    <lcf76f155ced4ddcb4097134ff3c332f xmlns="dfb3361b-b950-47fc-b42e-9278b26151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2EC040-CF80-4BCF-A740-D40E8688A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3361b-b950-47fc-b42e-9278b2615147"/>
    <ds:schemaRef ds:uri="8f7734db-915a-46cc-ac1b-bbb04cdef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5B7B2E-8CA3-4297-842C-C5B7F3433E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52666A-26B8-4BFC-ACCB-4D259A9034FD}">
  <ds:schemaRefs>
    <ds:schemaRef ds:uri="http://schemas.microsoft.com/office/2006/metadata/properties"/>
    <ds:schemaRef ds:uri="http://schemas.microsoft.com/office/infopath/2007/PartnerControls"/>
    <ds:schemaRef ds:uri="8f7734db-915a-46cc-ac1b-bbb04cdef939"/>
    <ds:schemaRef ds:uri="dfb3361b-b950-47fc-b42e-9278b26151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Demonstrações financeiras</vt:lpstr>
      <vt:lpstr>Indicadores operacionais</vt:lpstr>
      <vt:lpstr>Indicadores financeiros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Weverton Santos</dc:creator>
  <cp:keywords/>
  <dc:description/>
  <cp:lastModifiedBy>Naiane Rodrigues Da Cruz</cp:lastModifiedBy>
  <cp:revision/>
  <dcterms:created xsi:type="dcterms:W3CDTF">2022-02-08T17:07:22Z</dcterms:created>
  <dcterms:modified xsi:type="dcterms:W3CDTF">2023-08-31T17:46:56Z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0x010100C6874358A6C63648A40435486F6AD252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